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drawings/drawing14.xml" ContentType="application/vnd.openxmlformats-officedocument.drawing+xml"/>
  <Override PartName="/xl/worksheets/sheet1.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worksheets/sheet3.xml" ContentType="application/vnd.openxmlformats-officedocument.spreadsheetml.worksheet+xml"/>
  <Override PartName="/xl/drawings/drawing20.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0.xml" ContentType="application/vnd.openxmlformats-officedocument.drawing+xml"/>
  <Override PartName="/xl/drawings/drawing13.xml" ContentType="application/vnd.openxmlformats-officedocument.drawing+xml"/>
  <Override PartName="/xl/worksheets/sheet2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worksheets/sheet19.xml" ContentType="application/vnd.openxmlformats-officedocument.spreadsheetml.worksheet+xml"/>
  <Override PartName="/xl/drawings/drawing5.xml" ContentType="application/vnd.openxmlformats-officedocument.drawing+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styles.xml" ContentType="application/vnd.openxmlformats-officedocument.spreadsheetml.styles+xml"/>
  <Override PartName="/xl/worksheets/sheet17.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drawings/drawing9.xml" ContentType="application/vnd.openxmlformats-officedocument.drawing+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drawings/drawing8.xml" ContentType="application/vnd.openxmlformats-officedocument.drawing+xml"/>
  <Override PartName="/xl/drawings/drawing6.xml" ContentType="application/vnd.openxmlformats-officedocument.drawing+xml"/>
  <Override PartName="/xl/worksheets/sheet14.xml" ContentType="application/vnd.openxmlformats-officedocument.spreadsheetml.worksheet+xml"/>
  <Override PartName="/xl/worksheets/sheet10.xml" ContentType="application/vnd.openxmlformats-officedocument.spreadsheetml.worksheet+xml"/>
  <Override PartName="/xl/drawings/drawing7.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externalLinks/externalLink4.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435" windowWidth="28215" windowHeight="11520" tabRatio="945" firstSheet="4" activeTab="18"/>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LDC Savings Persistence" sheetId="85" state="hidden" r:id="rId18"/>
    <sheet name="8. Street lighting" sheetId="84" r:id="rId19"/>
    <sheet name="7-g.  2017" sheetId="75" state="hidden" r:id="rId20"/>
    <sheet name="7-h.  2018" sheetId="76" state="hidden" r:id="rId21"/>
    <sheet name="7-i.  2019" sheetId="77" state="hidden" r:id="rId22"/>
    <sheet name="7-j.  2020" sheetId="78" state="hidden" r:id="rId23"/>
  </sheets>
  <externalReferences>
    <externalReference r:id="rId24"/>
    <externalReference r:id="rId25"/>
    <externalReference r:id="rId26"/>
    <externalReference r:id="rId27"/>
  </externalReferences>
  <definedNames>
    <definedName name="_xlnm._FilterDatabase" localSheetId="2" hidden="1">DropDownList!$A$1:$A$40</definedName>
    <definedName name="CarryingChargeyear" localSheetId="18">[1]CarryingCharges!$Q$153:$Q$160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2011'!$A$1:$BZ$43</definedName>
    <definedName name="_xlnm.Print_Area" localSheetId="0">'Contents Navigator'!$A$1:$D$25</definedName>
    <definedName name="_xlnm.Print_Area" localSheetId="17">'LDC Savings Persistence'!$B$1:$DT$232</definedName>
    <definedName name="_xlnm.Print_Area" localSheetId="1">'LRAMVA Schematic'!$A$1:$H$32</definedName>
    <definedName name="_xlnm.Print_Titles" localSheetId="7">'4.  2011-2014 LRAM'!$B:$B</definedName>
    <definedName name="Resultsyears" localSheetId="18">'[1]LRAMVA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 localSheetId="18">'[2]LDC Targets'!$A$3:$D$83</definedName>
    <definedName name="Targets" localSheetId="17">'[3]LDC Targets'!$A$3:$D$83</definedName>
    <definedName name="Targets">'[4]LDC Targets'!$A$3:$D$83</definedName>
    <definedName name="Z_A186AAF5_0EF4_9B40_A3C4_A7A0F5600750_.wvu.Cols" localSheetId="18" hidden="1">'8. Street lighting'!#REF!</definedName>
    <definedName name="Z_A186AAF5_0EF4_9B40_A3C4_A7A0F5600750_.wvu.Rows" localSheetId="18" hidden="1">'8. Street lighting'!#REF!,'8. Street lighting'!$45:$49</definedName>
  </definedNames>
  <calcPr calcId="145621"/>
</workbook>
</file>

<file path=xl/calcChain.xml><?xml version="1.0" encoding="utf-8"?>
<calcChain xmlns="http://schemas.openxmlformats.org/spreadsheetml/2006/main">
  <c r="E57" i="79" l="1"/>
  <c r="F57" i="79"/>
  <c r="G57" i="79"/>
  <c r="H57" i="79"/>
  <c r="I57" i="79"/>
  <c r="J57" i="79"/>
  <c r="K57" i="79"/>
  <c r="L57" i="79"/>
  <c r="M57" i="79"/>
  <c r="D57" i="79"/>
  <c r="F33" i="44" l="1"/>
  <c r="F31" i="44"/>
  <c r="F16" i="44"/>
  <c r="Z118" i="79" l="1"/>
  <c r="AA118" i="79"/>
  <c r="AB118" i="79"/>
  <c r="AC118" i="79"/>
  <c r="Y118" i="79"/>
  <c r="Q122" i="79"/>
  <c r="R122" i="79"/>
  <c r="S122" i="79"/>
  <c r="T122" i="79"/>
  <c r="U122" i="79"/>
  <c r="V122" i="79"/>
  <c r="W122" i="79"/>
  <c r="X122" i="79"/>
  <c r="P122" i="79"/>
  <c r="Q119" i="79"/>
  <c r="R119" i="79"/>
  <c r="S119" i="79"/>
  <c r="T119" i="79"/>
  <c r="U119" i="79"/>
  <c r="V119" i="79"/>
  <c r="W119" i="79"/>
  <c r="X119" i="79"/>
  <c r="P119" i="79"/>
  <c r="Q109" i="79"/>
  <c r="R109" i="79"/>
  <c r="S109" i="79"/>
  <c r="T109" i="79"/>
  <c r="U109" i="79"/>
  <c r="V109" i="79"/>
  <c r="W109" i="79"/>
  <c r="X109" i="79"/>
  <c r="P109" i="79"/>
  <c r="Q106" i="79"/>
  <c r="R106" i="79"/>
  <c r="S106" i="79"/>
  <c r="T106" i="79"/>
  <c r="U106" i="79"/>
  <c r="V106" i="79"/>
  <c r="W106" i="79"/>
  <c r="X106" i="79"/>
  <c r="P106" i="79"/>
  <c r="Q81" i="79"/>
  <c r="R81" i="79"/>
  <c r="S81" i="79"/>
  <c r="T81" i="79"/>
  <c r="U81" i="79"/>
  <c r="V81" i="79"/>
  <c r="W81" i="79"/>
  <c r="X81" i="79"/>
  <c r="P81" i="79"/>
  <c r="Q64" i="79"/>
  <c r="R64" i="79"/>
  <c r="S64" i="79"/>
  <c r="T64" i="79"/>
  <c r="U64" i="79"/>
  <c r="V64" i="79"/>
  <c r="W64" i="79"/>
  <c r="X64" i="79"/>
  <c r="P64" i="79"/>
  <c r="Q58" i="79"/>
  <c r="R58" i="79"/>
  <c r="S58" i="79"/>
  <c r="T58" i="79"/>
  <c r="U58" i="79"/>
  <c r="V58" i="79"/>
  <c r="W58" i="79"/>
  <c r="X58" i="79"/>
  <c r="P58" i="79"/>
  <c r="Q55" i="79"/>
  <c r="R55" i="79"/>
  <c r="S55" i="79"/>
  <c r="T55" i="79"/>
  <c r="U55" i="79"/>
  <c r="V55" i="79"/>
  <c r="W55" i="79"/>
  <c r="X55" i="79"/>
  <c r="P55" i="79"/>
  <c r="Q51" i="79"/>
  <c r="R51" i="79"/>
  <c r="S51" i="79"/>
  <c r="T51" i="79"/>
  <c r="U51" i="79"/>
  <c r="V51" i="79"/>
  <c r="W51" i="79"/>
  <c r="X51" i="79"/>
  <c r="P51" i="79"/>
  <c r="Q48" i="79"/>
  <c r="R48" i="79"/>
  <c r="S48" i="79"/>
  <c r="T48" i="79"/>
  <c r="U48" i="79"/>
  <c r="V48" i="79"/>
  <c r="W48" i="79"/>
  <c r="X48" i="79"/>
  <c r="P48" i="79"/>
  <c r="F122" i="79"/>
  <c r="G122" i="79"/>
  <c r="H122" i="79"/>
  <c r="I122" i="79"/>
  <c r="J122" i="79"/>
  <c r="K122" i="79"/>
  <c r="L122" i="79"/>
  <c r="M122" i="79"/>
  <c r="E122" i="79"/>
  <c r="F119" i="79"/>
  <c r="G119" i="79"/>
  <c r="H119" i="79"/>
  <c r="I119" i="79"/>
  <c r="J119" i="79"/>
  <c r="K119" i="79"/>
  <c r="L119" i="79"/>
  <c r="M119" i="79"/>
  <c r="E119" i="79"/>
  <c r="F109" i="79"/>
  <c r="G109" i="79"/>
  <c r="H109" i="79"/>
  <c r="I109" i="79"/>
  <c r="J109" i="79"/>
  <c r="K109" i="79"/>
  <c r="L109" i="79"/>
  <c r="M109" i="79"/>
  <c r="E109" i="79"/>
  <c r="F106" i="79"/>
  <c r="G106" i="79"/>
  <c r="H106" i="79"/>
  <c r="I106" i="79"/>
  <c r="J106" i="79"/>
  <c r="K106" i="79"/>
  <c r="L106" i="79"/>
  <c r="M106" i="79"/>
  <c r="E106" i="79"/>
  <c r="F81" i="79"/>
  <c r="G81" i="79"/>
  <c r="H81" i="79"/>
  <c r="I81" i="79"/>
  <c r="J81" i="79"/>
  <c r="K81" i="79"/>
  <c r="L81" i="79"/>
  <c r="M81" i="79"/>
  <c r="E81" i="79"/>
  <c r="F64" i="79"/>
  <c r="G64" i="79"/>
  <c r="H64" i="79"/>
  <c r="I64" i="79"/>
  <c r="J64" i="79"/>
  <c r="K64" i="79"/>
  <c r="L64" i="79"/>
  <c r="M64" i="79"/>
  <c r="E64" i="79"/>
  <c r="F58" i="79"/>
  <c r="G58" i="79"/>
  <c r="H58" i="79"/>
  <c r="I58" i="79"/>
  <c r="J58" i="79"/>
  <c r="K58" i="79"/>
  <c r="L58" i="79"/>
  <c r="M58" i="79"/>
  <c r="E58" i="79"/>
  <c r="F55" i="79"/>
  <c r="G55" i="79"/>
  <c r="H55" i="79"/>
  <c r="I55" i="79"/>
  <c r="J55" i="79"/>
  <c r="K55" i="79"/>
  <c r="L55" i="79"/>
  <c r="M55" i="79"/>
  <c r="E55" i="79"/>
  <c r="F51" i="79"/>
  <c r="G51" i="79"/>
  <c r="H51" i="79"/>
  <c r="I51" i="79"/>
  <c r="J51" i="79"/>
  <c r="K51" i="79"/>
  <c r="L51" i="79"/>
  <c r="M51" i="79"/>
  <c r="E51" i="79"/>
  <c r="F48" i="79"/>
  <c r="G48" i="79"/>
  <c r="H48" i="79"/>
  <c r="I48" i="79"/>
  <c r="J48" i="79"/>
  <c r="K48" i="79"/>
  <c r="L48" i="79"/>
  <c r="M48" i="79"/>
  <c r="E48" i="79"/>
  <c r="F39" i="79"/>
  <c r="G39" i="79"/>
  <c r="H39" i="79"/>
  <c r="I39" i="79"/>
  <c r="J39" i="79"/>
  <c r="K39" i="79"/>
  <c r="L39" i="79"/>
  <c r="M39" i="79"/>
  <c r="E39" i="79"/>
  <c r="Q38" i="79" l="1"/>
  <c r="R38" i="79"/>
  <c r="S38" i="79"/>
  <c r="T38" i="79"/>
  <c r="U38" i="79"/>
  <c r="V38" i="79"/>
  <c r="W38" i="79"/>
  <c r="X38" i="79"/>
  <c r="Q41" i="79"/>
  <c r="R41" i="79"/>
  <c r="S41" i="79"/>
  <c r="T41" i="79"/>
  <c r="U41" i="79"/>
  <c r="V41" i="79"/>
  <c r="W41" i="79"/>
  <c r="X41" i="79"/>
  <c r="Q44" i="79"/>
  <c r="R44" i="79"/>
  <c r="S44" i="79"/>
  <c r="T44" i="79"/>
  <c r="U44" i="79"/>
  <c r="V44" i="79"/>
  <c r="W44" i="79"/>
  <c r="X44" i="79"/>
  <c r="Q47" i="79"/>
  <c r="R47" i="79"/>
  <c r="S47" i="79"/>
  <c r="T47" i="79"/>
  <c r="U47" i="79"/>
  <c r="V47" i="79"/>
  <c r="W47" i="79"/>
  <c r="X47" i="79"/>
  <c r="Q50" i="79"/>
  <c r="R50" i="79"/>
  <c r="S50" i="79"/>
  <c r="T50" i="79"/>
  <c r="U50" i="79"/>
  <c r="V50" i="79"/>
  <c r="W50" i="79"/>
  <c r="X50" i="79"/>
  <c r="Q54" i="79"/>
  <c r="R54" i="79"/>
  <c r="S54" i="79"/>
  <c r="T54" i="79"/>
  <c r="U54" i="79"/>
  <c r="V54" i="79"/>
  <c r="W54" i="79"/>
  <c r="X54" i="79"/>
  <c r="Q57" i="79"/>
  <c r="R57" i="79"/>
  <c r="S57" i="79"/>
  <c r="T57" i="79"/>
  <c r="U57" i="79"/>
  <c r="V57" i="79"/>
  <c r="W57" i="79"/>
  <c r="X57" i="79"/>
  <c r="Q60" i="79"/>
  <c r="R60" i="79"/>
  <c r="S60" i="79"/>
  <c r="T60" i="79"/>
  <c r="U60" i="79"/>
  <c r="V60" i="79"/>
  <c r="W60" i="79"/>
  <c r="X60" i="79"/>
  <c r="Q63" i="79"/>
  <c r="R63" i="79"/>
  <c r="S63" i="79"/>
  <c r="T63" i="79"/>
  <c r="U63" i="79"/>
  <c r="V63" i="79"/>
  <c r="W63" i="79"/>
  <c r="X63" i="79"/>
  <c r="Q66" i="79"/>
  <c r="R66" i="79"/>
  <c r="S66" i="79"/>
  <c r="T66" i="79"/>
  <c r="U66" i="79"/>
  <c r="V66" i="79"/>
  <c r="W66" i="79"/>
  <c r="X66" i="79"/>
  <c r="Q70" i="79"/>
  <c r="R70" i="79"/>
  <c r="S70" i="79"/>
  <c r="T70" i="79"/>
  <c r="U70" i="79"/>
  <c r="V70" i="79"/>
  <c r="W70" i="79"/>
  <c r="X70" i="79"/>
  <c r="Q73" i="79"/>
  <c r="R73" i="79"/>
  <c r="S73" i="79"/>
  <c r="T73" i="79"/>
  <c r="U73" i="79"/>
  <c r="V73" i="79"/>
  <c r="W73" i="79"/>
  <c r="X73" i="79"/>
  <c r="Q76" i="79"/>
  <c r="R76" i="79"/>
  <c r="S76" i="79"/>
  <c r="T76" i="79"/>
  <c r="U76" i="79"/>
  <c r="V76" i="79"/>
  <c r="W76" i="79"/>
  <c r="X76" i="79"/>
  <c r="Q80" i="79"/>
  <c r="R80" i="79"/>
  <c r="S80" i="79"/>
  <c r="T80" i="79"/>
  <c r="U80" i="79"/>
  <c r="V80" i="79"/>
  <c r="W80" i="79"/>
  <c r="X80" i="79"/>
  <c r="Q105" i="79"/>
  <c r="R105" i="79"/>
  <c r="S105" i="79"/>
  <c r="T105" i="79"/>
  <c r="U105" i="79"/>
  <c r="V105" i="79"/>
  <c r="W105" i="79"/>
  <c r="X105" i="79"/>
  <c r="Q108" i="79"/>
  <c r="R108" i="79"/>
  <c r="S108" i="79"/>
  <c r="T108" i="79"/>
  <c r="U108" i="79"/>
  <c r="V108" i="79"/>
  <c r="W108" i="79"/>
  <c r="X108" i="79"/>
  <c r="Q121" i="79"/>
  <c r="R121" i="79"/>
  <c r="S121" i="79"/>
  <c r="T121" i="79"/>
  <c r="U121" i="79"/>
  <c r="V121" i="79"/>
  <c r="W121" i="79"/>
  <c r="X121" i="79"/>
  <c r="P121" i="79"/>
  <c r="P108" i="79"/>
  <c r="P105" i="79"/>
  <c r="P80" i="79"/>
  <c r="P76" i="79"/>
  <c r="P73" i="79"/>
  <c r="P70" i="79"/>
  <c r="P66" i="79"/>
  <c r="P63" i="79"/>
  <c r="P60" i="79"/>
  <c r="P57" i="79"/>
  <c r="P54" i="79"/>
  <c r="P50" i="79"/>
  <c r="P47" i="79"/>
  <c r="P44" i="79"/>
  <c r="P41" i="79"/>
  <c r="P38" i="79"/>
  <c r="F38" i="79"/>
  <c r="G38" i="79"/>
  <c r="H38" i="79"/>
  <c r="I38" i="79"/>
  <c r="J38" i="79"/>
  <c r="K38" i="79"/>
  <c r="L38" i="79"/>
  <c r="M38" i="79"/>
  <c r="F41" i="79"/>
  <c r="G41" i="79"/>
  <c r="H41" i="79"/>
  <c r="I41" i="79"/>
  <c r="J41" i="79"/>
  <c r="K41" i="79"/>
  <c r="L41" i="79"/>
  <c r="M41" i="79"/>
  <c r="F44" i="79"/>
  <c r="G44" i="79"/>
  <c r="H44" i="79"/>
  <c r="I44" i="79"/>
  <c r="J44" i="79"/>
  <c r="K44" i="79"/>
  <c r="L44" i="79"/>
  <c r="M44" i="79"/>
  <c r="F47" i="79"/>
  <c r="G47" i="79"/>
  <c r="H47" i="79"/>
  <c r="I47" i="79"/>
  <c r="J47" i="79"/>
  <c r="K47" i="79"/>
  <c r="L47" i="79"/>
  <c r="M47" i="79"/>
  <c r="F50" i="79"/>
  <c r="G50" i="79"/>
  <c r="H50" i="79"/>
  <c r="I50" i="79"/>
  <c r="J50" i="79"/>
  <c r="K50" i="79"/>
  <c r="L50" i="79"/>
  <c r="M50" i="79"/>
  <c r="F54" i="79"/>
  <c r="G54" i="79"/>
  <c r="H54" i="79"/>
  <c r="I54" i="79"/>
  <c r="J54" i="79"/>
  <c r="K54" i="79"/>
  <c r="L54" i="79"/>
  <c r="M54" i="79"/>
  <c r="F60" i="79"/>
  <c r="G60" i="79"/>
  <c r="H60" i="79"/>
  <c r="I60" i="79"/>
  <c r="J60" i="79"/>
  <c r="K60" i="79"/>
  <c r="L60" i="79"/>
  <c r="M60" i="79"/>
  <c r="F63" i="79"/>
  <c r="G63" i="79"/>
  <c r="H63" i="79"/>
  <c r="I63" i="79"/>
  <c r="J63" i="79"/>
  <c r="K63" i="79"/>
  <c r="L63" i="79"/>
  <c r="M63" i="79"/>
  <c r="F66" i="79"/>
  <c r="G66" i="79"/>
  <c r="H66" i="79"/>
  <c r="I66" i="79"/>
  <c r="J66" i="79"/>
  <c r="K66" i="79"/>
  <c r="L66" i="79"/>
  <c r="M66" i="79"/>
  <c r="F70" i="79"/>
  <c r="G70" i="79"/>
  <c r="H70" i="79"/>
  <c r="I70" i="79"/>
  <c r="J70" i="79"/>
  <c r="K70" i="79"/>
  <c r="L70" i="79"/>
  <c r="M70" i="79"/>
  <c r="F76" i="79"/>
  <c r="G76" i="79"/>
  <c r="H76" i="79"/>
  <c r="I76" i="79"/>
  <c r="J76" i="79"/>
  <c r="K76" i="79"/>
  <c r="L76" i="79"/>
  <c r="M76" i="79"/>
  <c r="F80" i="79"/>
  <c r="G80" i="79"/>
  <c r="H80" i="79"/>
  <c r="I80" i="79"/>
  <c r="J80" i="79"/>
  <c r="K80" i="79"/>
  <c r="L80" i="79"/>
  <c r="M80" i="79"/>
  <c r="F87" i="79"/>
  <c r="G87" i="79"/>
  <c r="H87" i="79"/>
  <c r="I87" i="79"/>
  <c r="J87" i="79"/>
  <c r="K87" i="79"/>
  <c r="L87" i="79"/>
  <c r="M87" i="79"/>
  <c r="F105" i="79"/>
  <c r="G105" i="79"/>
  <c r="H105" i="79"/>
  <c r="I105" i="79"/>
  <c r="J105" i="79"/>
  <c r="K105" i="79"/>
  <c r="L105" i="79"/>
  <c r="M105" i="79"/>
  <c r="F108" i="79"/>
  <c r="G108" i="79"/>
  <c r="H108" i="79"/>
  <c r="I108" i="79"/>
  <c r="J108" i="79"/>
  <c r="K108" i="79"/>
  <c r="L108" i="79"/>
  <c r="M108" i="79"/>
  <c r="F121" i="79"/>
  <c r="G121" i="79"/>
  <c r="H121" i="79"/>
  <c r="I121" i="79"/>
  <c r="J121" i="79"/>
  <c r="K121" i="79"/>
  <c r="L121" i="79"/>
  <c r="M121" i="79"/>
  <c r="E121" i="79"/>
  <c r="E108" i="79"/>
  <c r="E105" i="79"/>
  <c r="E87" i="79"/>
  <c r="E80" i="79"/>
  <c r="E76" i="79"/>
  <c r="E70" i="79"/>
  <c r="E66" i="79"/>
  <c r="E63" i="79"/>
  <c r="E60" i="79"/>
  <c r="E54" i="79"/>
  <c r="E50" i="79"/>
  <c r="E47" i="79"/>
  <c r="E44" i="79"/>
  <c r="E41" i="79"/>
  <c r="E38" i="79"/>
  <c r="Q411" i="46"/>
  <c r="R411" i="46"/>
  <c r="S411" i="46"/>
  <c r="T411" i="46"/>
  <c r="U411" i="46"/>
  <c r="V411" i="46"/>
  <c r="W411" i="46"/>
  <c r="X411" i="46"/>
  <c r="Q414" i="46"/>
  <c r="R414" i="46"/>
  <c r="S414" i="46"/>
  <c r="T414" i="46"/>
  <c r="U414" i="46"/>
  <c r="V414" i="46"/>
  <c r="W414" i="46"/>
  <c r="X414" i="46"/>
  <c r="Q417" i="46"/>
  <c r="R417" i="46"/>
  <c r="S417" i="46"/>
  <c r="T417" i="46"/>
  <c r="U417" i="46"/>
  <c r="V417" i="46"/>
  <c r="W417" i="46"/>
  <c r="X417" i="46"/>
  <c r="Q420" i="46"/>
  <c r="R420" i="46"/>
  <c r="S420" i="46"/>
  <c r="T420" i="46"/>
  <c r="U420" i="46"/>
  <c r="V420" i="46"/>
  <c r="W420" i="46"/>
  <c r="X420" i="46"/>
  <c r="Q436" i="46"/>
  <c r="R436" i="46"/>
  <c r="S436" i="46"/>
  <c r="T436" i="46"/>
  <c r="U436" i="46"/>
  <c r="V436" i="46"/>
  <c r="W436" i="46"/>
  <c r="X436" i="46"/>
  <c r="Q439" i="46"/>
  <c r="R439" i="46"/>
  <c r="S439" i="46"/>
  <c r="T439" i="46"/>
  <c r="U439" i="46"/>
  <c r="V439" i="46"/>
  <c r="W439" i="46"/>
  <c r="X439" i="46"/>
  <c r="Q442" i="46"/>
  <c r="R442" i="46"/>
  <c r="S442" i="46"/>
  <c r="T442" i="46"/>
  <c r="U442" i="46"/>
  <c r="V442" i="46"/>
  <c r="W442" i="46"/>
  <c r="X442" i="46"/>
  <c r="Q445" i="46"/>
  <c r="R445" i="46"/>
  <c r="S445" i="46"/>
  <c r="T445" i="46"/>
  <c r="U445" i="46"/>
  <c r="V445" i="46"/>
  <c r="W445" i="46"/>
  <c r="X445" i="46"/>
  <c r="Q448" i="46"/>
  <c r="R448" i="46"/>
  <c r="S448" i="46"/>
  <c r="T448" i="46"/>
  <c r="U448" i="46"/>
  <c r="V448" i="46"/>
  <c r="W448" i="46"/>
  <c r="X448" i="46"/>
  <c r="Q467" i="46"/>
  <c r="R467" i="46"/>
  <c r="S467" i="46"/>
  <c r="T467" i="46"/>
  <c r="U467" i="46"/>
  <c r="V467" i="46"/>
  <c r="W467" i="46"/>
  <c r="X467" i="46"/>
  <c r="Q477" i="46"/>
  <c r="R477" i="46"/>
  <c r="S477" i="46"/>
  <c r="T477" i="46"/>
  <c r="U477" i="46"/>
  <c r="V477" i="46"/>
  <c r="W477" i="46"/>
  <c r="X477" i="46"/>
  <c r="Q507" i="46"/>
  <c r="R507" i="46"/>
  <c r="S507" i="46"/>
  <c r="T507" i="46"/>
  <c r="U507" i="46"/>
  <c r="V507" i="46"/>
  <c r="W507" i="46"/>
  <c r="X507" i="46"/>
  <c r="Q408" i="46"/>
  <c r="R408" i="46"/>
  <c r="S408" i="46"/>
  <c r="T408" i="46"/>
  <c r="U408" i="46"/>
  <c r="V408" i="46"/>
  <c r="W408" i="46"/>
  <c r="X408" i="46"/>
  <c r="P507" i="46"/>
  <c r="P477" i="46"/>
  <c r="P467" i="46"/>
  <c r="P448" i="46"/>
  <c r="P445" i="46"/>
  <c r="P442" i="46"/>
  <c r="P439" i="46"/>
  <c r="P436" i="46"/>
  <c r="P420" i="46"/>
  <c r="P417" i="46"/>
  <c r="P414" i="46"/>
  <c r="P411" i="46"/>
  <c r="P408" i="46"/>
  <c r="F408" i="46"/>
  <c r="G408" i="46"/>
  <c r="H408" i="46"/>
  <c r="I408" i="46"/>
  <c r="J408" i="46"/>
  <c r="K408" i="46"/>
  <c r="L408" i="46"/>
  <c r="M408" i="46"/>
  <c r="F411" i="46"/>
  <c r="G411" i="46"/>
  <c r="H411" i="46"/>
  <c r="I411" i="46"/>
  <c r="J411" i="46"/>
  <c r="K411" i="46"/>
  <c r="L411" i="46"/>
  <c r="M411" i="46"/>
  <c r="F414" i="46"/>
  <c r="G414" i="46"/>
  <c r="H414" i="46"/>
  <c r="I414" i="46"/>
  <c r="J414" i="46"/>
  <c r="K414" i="46"/>
  <c r="L414" i="46"/>
  <c r="M414" i="46"/>
  <c r="F417" i="46"/>
  <c r="G417" i="46"/>
  <c r="H417" i="46"/>
  <c r="I417" i="46"/>
  <c r="J417" i="46"/>
  <c r="K417" i="46"/>
  <c r="L417" i="46"/>
  <c r="M417" i="46"/>
  <c r="F420" i="46"/>
  <c r="G420" i="46"/>
  <c r="H420" i="46"/>
  <c r="I420" i="46"/>
  <c r="J420" i="46"/>
  <c r="K420" i="46"/>
  <c r="L420" i="46"/>
  <c r="M420" i="46"/>
  <c r="F436" i="46"/>
  <c r="G436" i="46"/>
  <c r="H436" i="46"/>
  <c r="I436" i="46"/>
  <c r="J436" i="46"/>
  <c r="K436" i="46"/>
  <c r="L436" i="46"/>
  <c r="M436" i="46"/>
  <c r="F439" i="46"/>
  <c r="G439" i="46"/>
  <c r="H439" i="46"/>
  <c r="I439" i="46"/>
  <c r="J439" i="46"/>
  <c r="K439" i="46"/>
  <c r="L439" i="46"/>
  <c r="M439" i="46"/>
  <c r="F442" i="46"/>
  <c r="G442" i="46"/>
  <c r="H442" i="46"/>
  <c r="I442" i="46"/>
  <c r="J442" i="46"/>
  <c r="K442" i="46"/>
  <c r="L442" i="46"/>
  <c r="M442" i="46"/>
  <c r="F445" i="46"/>
  <c r="G445" i="46"/>
  <c r="H445" i="46"/>
  <c r="I445" i="46"/>
  <c r="J445" i="46"/>
  <c r="K445" i="46"/>
  <c r="L445" i="46"/>
  <c r="M445" i="46"/>
  <c r="F448" i="46"/>
  <c r="G448" i="46"/>
  <c r="H448" i="46"/>
  <c r="I448" i="46"/>
  <c r="J448" i="46"/>
  <c r="K448" i="46"/>
  <c r="L448" i="46"/>
  <c r="M448" i="46"/>
  <c r="F467" i="46"/>
  <c r="G467" i="46"/>
  <c r="H467" i="46"/>
  <c r="I467" i="46"/>
  <c r="J467" i="46"/>
  <c r="K467" i="46"/>
  <c r="L467" i="46"/>
  <c r="M467" i="46"/>
  <c r="F477" i="46"/>
  <c r="G477" i="46"/>
  <c r="H477" i="46"/>
  <c r="I477" i="46"/>
  <c r="J477" i="46"/>
  <c r="K477" i="46"/>
  <c r="L477" i="46"/>
  <c r="M477" i="46"/>
  <c r="E477" i="46"/>
  <c r="E467" i="46"/>
  <c r="E448" i="46"/>
  <c r="E445" i="46"/>
  <c r="E442" i="46"/>
  <c r="E439" i="46"/>
  <c r="E436" i="46"/>
  <c r="E420" i="46"/>
  <c r="E417" i="46"/>
  <c r="E414" i="46"/>
  <c r="E411" i="46"/>
  <c r="E408" i="46"/>
  <c r="Q384" i="46" l="1"/>
  <c r="R384" i="46"/>
  <c r="S384" i="46"/>
  <c r="T384" i="46"/>
  <c r="U384" i="46"/>
  <c r="V384" i="46"/>
  <c r="W384" i="46"/>
  <c r="X384" i="46"/>
  <c r="Q279" i="46"/>
  <c r="R279" i="46"/>
  <c r="S279" i="46"/>
  <c r="T279" i="46"/>
  <c r="U279" i="46"/>
  <c r="V279" i="46"/>
  <c r="W279" i="46"/>
  <c r="X279" i="46"/>
  <c r="Q282" i="46"/>
  <c r="R282" i="46"/>
  <c r="S282" i="46"/>
  <c r="T282" i="46"/>
  <c r="U282" i="46"/>
  <c r="V282" i="46"/>
  <c r="W282" i="46"/>
  <c r="X282" i="46"/>
  <c r="Q285" i="46"/>
  <c r="R285" i="46"/>
  <c r="S285" i="46"/>
  <c r="T285" i="46"/>
  <c r="U285" i="46"/>
  <c r="V285" i="46"/>
  <c r="W285" i="46"/>
  <c r="X285" i="46"/>
  <c r="Q286" i="46"/>
  <c r="R286" i="46"/>
  <c r="S286" i="46"/>
  <c r="T286" i="46"/>
  <c r="U286" i="46"/>
  <c r="V286" i="46"/>
  <c r="W286" i="46"/>
  <c r="X286" i="46"/>
  <c r="Q288" i="46"/>
  <c r="R288" i="46"/>
  <c r="S288" i="46"/>
  <c r="T288" i="46"/>
  <c r="U288" i="46"/>
  <c r="V288" i="46"/>
  <c r="W288" i="46"/>
  <c r="X288" i="46"/>
  <c r="Q289" i="46"/>
  <c r="R289" i="46"/>
  <c r="S289" i="46"/>
  <c r="T289" i="46"/>
  <c r="U289" i="46"/>
  <c r="V289" i="46"/>
  <c r="W289" i="46"/>
  <c r="X289" i="46"/>
  <c r="Q291" i="46"/>
  <c r="R291" i="46"/>
  <c r="S291" i="46"/>
  <c r="T291" i="46"/>
  <c r="U291" i="46"/>
  <c r="V291" i="46"/>
  <c r="W291" i="46"/>
  <c r="X291" i="46"/>
  <c r="Q307" i="46"/>
  <c r="R307" i="46"/>
  <c r="S307" i="46"/>
  <c r="T307" i="46"/>
  <c r="U307" i="46"/>
  <c r="V307" i="46"/>
  <c r="W307" i="46"/>
  <c r="X307" i="46"/>
  <c r="Q308" i="46"/>
  <c r="R308" i="46"/>
  <c r="S308" i="46"/>
  <c r="T308" i="46"/>
  <c r="U308" i="46"/>
  <c r="V308" i="46"/>
  <c r="W308" i="46"/>
  <c r="X308" i="46"/>
  <c r="Q310" i="46"/>
  <c r="R310" i="46"/>
  <c r="S310" i="46"/>
  <c r="T310" i="46"/>
  <c r="U310" i="46"/>
  <c r="V310" i="46"/>
  <c r="W310" i="46"/>
  <c r="X310" i="46"/>
  <c r="Q316" i="46"/>
  <c r="R316" i="46"/>
  <c r="S316" i="46"/>
  <c r="T316" i="46"/>
  <c r="U316" i="46"/>
  <c r="V316" i="46"/>
  <c r="W316" i="46"/>
  <c r="X316" i="46"/>
  <c r="Q317" i="46"/>
  <c r="R317" i="46"/>
  <c r="S317" i="46"/>
  <c r="T317" i="46"/>
  <c r="U317" i="46"/>
  <c r="V317" i="46"/>
  <c r="W317" i="46"/>
  <c r="X317" i="46"/>
  <c r="Q319" i="46"/>
  <c r="R319" i="46"/>
  <c r="S319" i="46"/>
  <c r="T319" i="46"/>
  <c r="U319" i="46"/>
  <c r="V319" i="46"/>
  <c r="W319" i="46"/>
  <c r="X319" i="46"/>
  <c r="Q320" i="46"/>
  <c r="R320" i="46"/>
  <c r="S320" i="46"/>
  <c r="T320" i="46"/>
  <c r="U320" i="46"/>
  <c r="V320" i="46"/>
  <c r="W320" i="46"/>
  <c r="X320" i="46"/>
  <c r="Q338" i="46"/>
  <c r="R338" i="46"/>
  <c r="S338" i="46"/>
  <c r="T338" i="46"/>
  <c r="U338" i="46"/>
  <c r="V338" i="46"/>
  <c r="W338" i="46"/>
  <c r="X338" i="46"/>
  <c r="Q339" i="46"/>
  <c r="R339" i="46"/>
  <c r="S339" i="46"/>
  <c r="T339" i="46"/>
  <c r="U339" i="46"/>
  <c r="V339" i="46"/>
  <c r="W339" i="46"/>
  <c r="X339" i="46"/>
  <c r="Q348" i="46"/>
  <c r="R348" i="46"/>
  <c r="S348" i="46"/>
  <c r="T348" i="46"/>
  <c r="U348" i="46"/>
  <c r="V348" i="46"/>
  <c r="W348" i="46"/>
  <c r="X348" i="46"/>
  <c r="Q349" i="46"/>
  <c r="R349" i="46"/>
  <c r="S349" i="46"/>
  <c r="T349" i="46"/>
  <c r="U349" i="46"/>
  <c r="V349" i="46"/>
  <c r="W349" i="46"/>
  <c r="X349" i="46"/>
  <c r="F285" i="46"/>
  <c r="G285" i="46"/>
  <c r="H285" i="46"/>
  <c r="I285" i="46"/>
  <c r="J285" i="46"/>
  <c r="K285" i="46"/>
  <c r="L285" i="46"/>
  <c r="M285" i="46"/>
  <c r="F286" i="46"/>
  <c r="G286" i="46"/>
  <c r="H286" i="46"/>
  <c r="I286" i="46"/>
  <c r="J286" i="46"/>
  <c r="K286" i="46"/>
  <c r="L286" i="46"/>
  <c r="M286" i="46"/>
  <c r="F288" i="46"/>
  <c r="G288" i="46"/>
  <c r="H288" i="46"/>
  <c r="I288" i="46"/>
  <c r="J288" i="46"/>
  <c r="K288" i="46"/>
  <c r="L288" i="46"/>
  <c r="M288" i="46"/>
  <c r="F289" i="46"/>
  <c r="G289" i="46"/>
  <c r="H289" i="46"/>
  <c r="I289" i="46"/>
  <c r="J289" i="46"/>
  <c r="K289" i="46"/>
  <c r="L289" i="46"/>
  <c r="M289" i="46"/>
  <c r="F291" i="46"/>
  <c r="G291" i="46"/>
  <c r="H291" i="46"/>
  <c r="I291" i="46"/>
  <c r="J291" i="46"/>
  <c r="K291" i="46"/>
  <c r="L291" i="46"/>
  <c r="M291" i="46"/>
  <c r="F307" i="46"/>
  <c r="G307" i="46"/>
  <c r="H307" i="46"/>
  <c r="I307" i="46"/>
  <c r="J307" i="46"/>
  <c r="K307" i="46"/>
  <c r="L307" i="46"/>
  <c r="M307" i="46"/>
  <c r="F308" i="46"/>
  <c r="G308" i="46"/>
  <c r="H308" i="46"/>
  <c r="I308" i="46"/>
  <c r="J308" i="46"/>
  <c r="K308" i="46"/>
  <c r="L308" i="46"/>
  <c r="M308" i="46"/>
  <c r="F310" i="46"/>
  <c r="G310" i="46"/>
  <c r="H310" i="46"/>
  <c r="I310" i="46"/>
  <c r="J310" i="46"/>
  <c r="K310" i="46"/>
  <c r="L310" i="46"/>
  <c r="M310" i="46"/>
  <c r="F316" i="46"/>
  <c r="G316" i="46"/>
  <c r="H316" i="46"/>
  <c r="I316" i="46"/>
  <c r="J316" i="46"/>
  <c r="K316" i="46"/>
  <c r="L316" i="46"/>
  <c r="M316" i="46"/>
  <c r="F317" i="46"/>
  <c r="G317" i="46"/>
  <c r="H317" i="46"/>
  <c r="I317" i="46"/>
  <c r="J317" i="46"/>
  <c r="K317" i="46"/>
  <c r="L317" i="46"/>
  <c r="M317" i="46"/>
  <c r="F319" i="46"/>
  <c r="G319" i="46"/>
  <c r="H319" i="46"/>
  <c r="I319" i="46"/>
  <c r="J319" i="46"/>
  <c r="K319" i="46"/>
  <c r="L319" i="46"/>
  <c r="M319" i="46"/>
  <c r="F320" i="46"/>
  <c r="G320" i="46"/>
  <c r="H320" i="46"/>
  <c r="I320" i="46"/>
  <c r="J320" i="46"/>
  <c r="K320" i="46"/>
  <c r="L320" i="46"/>
  <c r="M320" i="46"/>
  <c r="F338" i="46"/>
  <c r="G338" i="46"/>
  <c r="H338" i="46"/>
  <c r="I338" i="46"/>
  <c r="J338" i="46"/>
  <c r="K338" i="46"/>
  <c r="L338" i="46"/>
  <c r="M338" i="46"/>
  <c r="F339" i="46"/>
  <c r="G339" i="46"/>
  <c r="H339" i="46"/>
  <c r="I339" i="46"/>
  <c r="J339" i="46"/>
  <c r="K339" i="46"/>
  <c r="L339" i="46"/>
  <c r="M339" i="46"/>
  <c r="F348" i="46"/>
  <c r="G348" i="46"/>
  <c r="H348" i="46"/>
  <c r="I348" i="46"/>
  <c r="J348" i="46"/>
  <c r="K348" i="46"/>
  <c r="L348" i="46"/>
  <c r="M348" i="46"/>
  <c r="F349" i="46"/>
  <c r="G349" i="46"/>
  <c r="H349" i="46"/>
  <c r="I349" i="46"/>
  <c r="J349" i="46"/>
  <c r="K349" i="46"/>
  <c r="L349" i="46"/>
  <c r="M349" i="46"/>
  <c r="F282" i="46"/>
  <c r="G282" i="46"/>
  <c r="H282" i="46"/>
  <c r="I282" i="46"/>
  <c r="J282" i="46"/>
  <c r="K282" i="46"/>
  <c r="L282" i="46"/>
  <c r="M282" i="46"/>
  <c r="J279" i="46"/>
  <c r="K279" i="46"/>
  <c r="L279" i="46"/>
  <c r="M279" i="46"/>
  <c r="I279" i="46"/>
  <c r="F279" i="46"/>
  <c r="G279" i="46"/>
  <c r="H279" i="46"/>
  <c r="R150" i="46"/>
  <c r="S150" i="46"/>
  <c r="T150" i="46"/>
  <c r="U150" i="46"/>
  <c r="V150" i="46"/>
  <c r="W150" i="46"/>
  <c r="X150" i="46"/>
  <c r="R153" i="46"/>
  <c r="S153" i="46"/>
  <c r="T153" i="46"/>
  <c r="U153" i="46"/>
  <c r="V153" i="46"/>
  <c r="W153" i="46"/>
  <c r="X153" i="46"/>
  <c r="R156" i="46"/>
  <c r="S156" i="46"/>
  <c r="T156" i="46"/>
  <c r="U156" i="46"/>
  <c r="V156" i="46"/>
  <c r="W156" i="46"/>
  <c r="X156" i="46"/>
  <c r="R157" i="46"/>
  <c r="S157" i="46"/>
  <c r="T157" i="46"/>
  <c r="U157" i="46"/>
  <c r="V157" i="46"/>
  <c r="W157" i="46"/>
  <c r="X157" i="46"/>
  <c r="R159" i="46"/>
  <c r="S159" i="46"/>
  <c r="T159" i="46"/>
  <c r="U159" i="46"/>
  <c r="V159" i="46"/>
  <c r="W159" i="46"/>
  <c r="X159" i="46"/>
  <c r="R162" i="46"/>
  <c r="S162" i="46"/>
  <c r="T162" i="46"/>
  <c r="U162" i="46"/>
  <c r="V162" i="46"/>
  <c r="W162" i="46"/>
  <c r="X162" i="46"/>
  <c r="R168" i="46"/>
  <c r="S168" i="46"/>
  <c r="T168" i="46"/>
  <c r="U168" i="46"/>
  <c r="V168" i="46"/>
  <c r="W168" i="46"/>
  <c r="X168" i="46"/>
  <c r="R178" i="46"/>
  <c r="S178" i="46"/>
  <c r="T178" i="46"/>
  <c r="U178" i="46"/>
  <c r="V178" i="46"/>
  <c r="W178" i="46"/>
  <c r="X178" i="46"/>
  <c r="R179" i="46"/>
  <c r="S179" i="46"/>
  <c r="T179" i="46"/>
  <c r="U179" i="46"/>
  <c r="V179" i="46"/>
  <c r="W179" i="46"/>
  <c r="X179" i="46"/>
  <c r="R181" i="46"/>
  <c r="S181" i="46"/>
  <c r="T181" i="46"/>
  <c r="U181" i="46"/>
  <c r="V181" i="46"/>
  <c r="W181" i="46"/>
  <c r="X181" i="46"/>
  <c r="R187" i="46"/>
  <c r="S187" i="46"/>
  <c r="T187" i="46"/>
  <c r="U187" i="46"/>
  <c r="V187" i="46"/>
  <c r="W187" i="46"/>
  <c r="X187" i="46"/>
  <c r="R188" i="46"/>
  <c r="S188" i="46"/>
  <c r="T188" i="46"/>
  <c r="U188" i="46"/>
  <c r="V188" i="46"/>
  <c r="W188" i="46"/>
  <c r="X188" i="46"/>
  <c r="R190" i="46"/>
  <c r="S190" i="46"/>
  <c r="T190" i="46"/>
  <c r="U190" i="46"/>
  <c r="V190" i="46"/>
  <c r="W190" i="46"/>
  <c r="X190" i="46"/>
  <c r="R191" i="46"/>
  <c r="S191" i="46"/>
  <c r="T191" i="46"/>
  <c r="U191" i="46"/>
  <c r="V191" i="46"/>
  <c r="W191" i="46"/>
  <c r="X191" i="46"/>
  <c r="R193" i="46"/>
  <c r="S193" i="46"/>
  <c r="T193" i="46"/>
  <c r="U193" i="46"/>
  <c r="V193" i="46"/>
  <c r="W193" i="46"/>
  <c r="X193" i="46"/>
  <c r="R199" i="46"/>
  <c r="S199" i="46"/>
  <c r="T199" i="46"/>
  <c r="U199" i="46"/>
  <c r="V199" i="46"/>
  <c r="W199" i="46"/>
  <c r="X199" i="46"/>
  <c r="R209" i="46"/>
  <c r="S209" i="46"/>
  <c r="T209" i="46"/>
  <c r="U209" i="46"/>
  <c r="V209" i="46"/>
  <c r="W209" i="46"/>
  <c r="X209" i="46"/>
  <c r="R210" i="46"/>
  <c r="S210" i="46"/>
  <c r="T210" i="46"/>
  <c r="U210" i="46"/>
  <c r="V210" i="46"/>
  <c r="W210" i="46"/>
  <c r="X210" i="46"/>
  <c r="R215" i="46"/>
  <c r="S215" i="46"/>
  <c r="T215" i="46"/>
  <c r="U215" i="46"/>
  <c r="V215" i="46"/>
  <c r="W215" i="46"/>
  <c r="X215" i="46"/>
  <c r="R219" i="46"/>
  <c r="S219" i="46"/>
  <c r="T219" i="46"/>
  <c r="U219" i="46"/>
  <c r="V219" i="46"/>
  <c r="W219" i="46"/>
  <c r="X219" i="46"/>
  <c r="R220" i="46"/>
  <c r="S220" i="46"/>
  <c r="T220" i="46"/>
  <c r="U220" i="46"/>
  <c r="V220" i="46"/>
  <c r="W220" i="46"/>
  <c r="X220" i="46"/>
  <c r="R233" i="46"/>
  <c r="S233" i="46"/>
  <c r="T233" i="46"/>
  <c r="U233" i="46"/>
  <c r="V233" i="46"/>
  <c r="W233" i="46"/>
  <c r="X233" i="46"/>
  <c r="R234" i="46"/>
  <c r="S234" i="46"/>
  <c r="T234" i="46"/>
  <c r="U234" i="46"/>
  <c r="V234" i="46"/>
  <c r="W234" i="46"/>
  <c r="X234" i="46"/>
  <c r="G234" i="46"/>
  <c r="H234" i="46"/>
  <c r="I234" i="46"/>
  <c r="J234" i="46"/>
  <c r="K234" i="46"/>
  <c r="L234" i="46"/>
  <c r="M234" i="46"/>
  <c r="G150" i="46"/>
  <c r="H150" i="46"/>
  <c r="I150" i="46"/>
  <c r="J150" i="46"/>
  <c r="K150" i="46"/>
  <c r="L150" i="46"/>
  <c r="M150" i="46"/>
  <c r="G153" i="46"/>
  <c r="H153" i="46"/>
  <c r="I153" i="46"/>
  <c r="J153" i="46"/>
  <c r="K153" i="46"/>
  <c r="L153" i="46"/>
  <c r="M153" i="46"/>
  <c r="G156" i="46"/>
  <c r="H156" i="46"/>
  <c r="I156" i="46"/>
  <c r="J156" i="46"/>
  <c r="K156" i="46"/>
  <c r="L156" i="46"/>
  <c r="M156" i="46"/>
  <c r="G157" i="46"/>
  <c r="H157" i="46"/>
  <c r="I157" i="46"/>
  <c r="J157" i="46"/>
  <c r="K157" i="46"/>
  <c r="L157" i="46"/>
  <c r="M157" i="46"/>
  <c r="G159" i="46"/>
  <c r="H159" i="46"/>
  <c r="I159" i="46"/>
  <c r="J159" i="46"/>
  <c r="K159" i="46"/>
  <c r="L159" i="46"/>
  <c r="M159" i="46"/>
  <c r="G162" i="46"/>
  <c r="H162" i="46"/>
  <c r="I162" i="46"/>
  <c r="J162" i="46"/>
  <c r="K162" i="46"/>
  <c r="L162" i="46"/>
  <c r="M162" i="46"/>
  <c r="G168" i="46"/>
  <c r="H168" i="46"/>
  <c r="I168" i="46"/>
  <c r="J168" i="46"/>
  <c r="K168" i="46"/>
  <c r="L168" i="46"/>
  <c r="M168" i="46"/>
  <c r="G178" i="46"/>
  <c r="H178" i="46"/>
  <c r="I178" i="46"/>
  <c r="J178" i="46"/>
  <c r="K178" i="46"/>
  <c r="L178" i="46"/>
  <c r="M178" i="46"/>
  <c r="G179" i="46"/>
  <c r="H179" i="46"/>
  <c r="I179" i="46"/>
  <c r="J179" i="46"/>
  <c r="K179" i="46"/>
  <c r="L179" i="46"/>
  <c r="M179" i="46"/>
  <c r="G181" i="46"/>
  <c r="H181" i="46"/>
  <c r="I181" i="46"/>
  <c r="J181" i="46"/>
  <c r="K181" i="46"/>
  <c r="L181" i="46"/>
  <c r="M181" i="46"/>
  <c r="G187" i="46"/>
  <c r="H187" i="46"/>
  <c r="I187" i="46"/>
  <c r="J187" i="46"/>
  <c r="K187" i="46"/>
  <c r="L187" i="46"/>
  <c r="M187" i="46"/>
  <c r="G188" i="46"/>
  <c r="H188" i="46"/>
  <c r="I188" i="46"/>
  <c r="J188" i="46"/>
  <c r="K188" i="46"/>
  <c r="L188" i="46"/>
  <c r="M188" i="46"/>
  <c r="G190" i="46"/>
  <c r="H190" i="46"/>
  <c r="I190" i="46"/>
  <c r="J190" i="46"/>
  <c r="K190" i="46"/>
  <c r="L190" i="46"/>
  <c r="M190" i="46"/>
  <c r="G191" i="46"/>
  <c r="H191" i="46"/>
  <c r="I191" i="46"/>
  <c r="J191" i="46"/>
  <c r="K191" i="46"/>
  <c r="L191" i="46"/>
  <c r="M191" i="46"/>
  <c r="G193" i="46"/>
  <c r="H193" i="46"/>
  <c r="I193" i="46"/>
  <c r="J193" i="46"/>
  <c r="K193" i="46"/>
  <c r="L193" i="46"/>
  <c r="M193" i="46"/>
  <c r="G199" i="46"/>
  <c r="H199" i="46"/>
  <c r="I199" i="46"/>
  <c r="J199" i="46"/>
  <c r="K199" i="46"/>
  <c r="L199" i="46"/>
  <c r="M199" i="46"/>
  <c r="G209" i="46"/>
  <c r="H209" i="46"/>
  <c r="I209" i="46"/>
  <c r="J209" i="46"/>
  <c r="K209" i="46"/>
  <c r="L209" i="46"/>
  <c r="M209" i="46"/>
  <c r="G210" i="46"/>
  <c r="H210" i="46"/>
  <c r="I210" i="46"/>
  <c r="J210" i="46"/>
  <c r="K210" i="46"/>
  <c r="L210" i="46"/>
  <c r="M210" i="46"/>
  <c r="G215" i="46"/>
  <c r="H215" i="46"/>
  <c r="I215" i="46"/>
  <c r="J215" i="46"/>
  <c r="K215" i="46"/>
  <c r="L215" i="46"/>
  <c r="M215" i="46"/>
  <c r="G219" i="46"/>
  <c r="H219" i="46"/>
  <c r="I219" i="46"/>
  <c r="J219" i="46"/>
  <c r="K219" i="46"/>
  <c r="L219" i="46"/>
  <c r="M219" i="46"/>
  <c r="G220" i="46"/>
  <c r="H220" i="46"/>
  <c r="I220" i="46"/>
  <c r="J220" i="46"/>
  <c r="K220" i="46"/>
  <c r="L220" i="46"/>
  <c r="M220" i="46"/>
  <c r="G233" i="46"/>
  <c r="H233" i="46"/>
  <c r="I233" i="46"/>
  <c r="J233" i="46"/>
  <c r="K233" i="46"/>
  <c r="L233" i="46"/>
  <c r="M233" i="46"/>
  <c r="S102" i="46"/>
  <c r="T102" i="46"/>
  <c r="U102" i="46"/>
  <c r="V102" i="46"/>
  <c r="W102" i="46"/>
  <c r="X102" i="46"/>
  <c r="S105" i="46"/>
  <c r="T105" i="46"/>
  <c r="U105" i="46"/>
  <c r="V105" i="46"/>
  <c r="W105" i="46"/>
  <c r="X105" i="46"/>
  <c r="S106" i="46"/>
  <c r="T106" i="46"/>
  <c r="U106" i="46"/>
  <c r="V106" i="46"/>
  <c r="W106" i="46"/>
  <c r="X106" i="46"/>
  <c r="S87" i="46"/>
  <c r="T87" i="46"/>
  <c r="U87" i="46"/>
  <c r="V87" i="46"/>
  <c r="W87" i="46"/>
  <c r="X87" i="46"/>
  <c r="S84" i="46"/>
  <c r="T84" i="46"/>
  <c r="U84" i="46"/>
  <c r="V84" i="46"/>
  <c r="W84" i="46"/>
  <c r="X84" i="46"/>
  <c r="S71" i="46"/>
  <c r="T71" i="46"/>
  <c r="U71" i="46"/>
  <c r="V71" i="46"/>
  <c r="W71" i="46"/>
  <c r="X71" i="46"/>
  <c r="S62" i="46"/>
  <c r="T62" i="46"/>
  <c r="U62" i="46"/>
  <c r="V62" i="46"/>
  <c r="W62" i="46"/>
  <c r="X62" i="46"/>
  <c r="S63" i="46"/>
  <c r="T63" i="46"/>
  <c r="U63" i="46"/>
  <c r="V63" i="46"/>
  <c r="W63" i="46"/>
  <c r="X63" i="46"/>
  <c r="S50" i="46"/>
  <c r="T50" i="46"/>
  <c r="U50" i="46"/>
  <c r="V50" i="46"/>
  <c r="W50" i="46"/>
  <c r="X50" i="46"/>
  <c r="S51" i="46"/>
  <c r="T51" i="46"/>
  <c r="U51" i="46"/>
  <c r="V51" i="46"/>
  <c r="W51" i="46"/>
  <c r="X51" i="46"/>
  <c r="S53" i="46"/>
  <c r="T53" i="46"/>
  <c r="U53" i="46"/>
  <c r="V53" i="46"/>
  <c r="W53" i="46"/>
  <c r="X53" i="46"/>
  <c r="S54" i="46"/>
  <c r="T54" i="46"/>
  <c r="U54" i="46"/>
  <c r="V54" i="46"/>
  <c r="W54" i="46"/>
  <c r="X54" i="46"/>
  <c r="S40" i="46"/>
  <c r="T40" i="46"/>
  <c r="U40" i="46"/>
  <c r="V40" i="46"/>
  <c r="W40" i="46"/>
  <c r="X40" i="46"/>
  <c r="S31" i="46"/>
  <c r="T31" i="46"/>
  <c r="U31" i="46"/>
  <c r="V31" i="46"/>
  <c r="W31" i="46"/>
  <c r="X31" i="46"/>
  <c r="S32" i="46"/>
  <c r="T32" i="46"/>
  <c r="U32" i="46"/>
  <c r="V32" i="46"/>
  <c r="W32" i="46"/>
  <c r="X32" i="46"/>
  <c r="S34" i="46"/>
  <c r="T34" i="46"/>
  <c r="U34" i="46"/>
  <c r="V34" i="46"/>
  <c r="W34" i="46"/>
  <c r="X34" i="46"/>
  <c r="S35" i="46"/>
  <c r="T35" i="46"/>
  <c r="U35" i="46"/>
  <c r="V35" i="46"/>
  <c r="W35" i="46"/>
  <c r="X35" i="46"/>
  <c r="S28" i="46"/>
  <c r="T28" i="46"/>
  <c r="U28" i="46"/>
  <c r="V28" i="46"/>
  <c r="W28" i="46"/>
  <c r="X28" i="46"/>
  <c r="S29" i="46"/>
  <c r="T29" i="46"/>
  <c r="U29" i="46"/>
  <c r="V29" i="46"/>
  <c r="W29" i="46"/>
  <c r="X29" i="46"/>
  <c r="S25" i="46"/>
  <c r="T25" i="46"/>
  <c r="U25" i="46"/>
  <c r="V25" i="46"/>
  <c r="W25" i="46"/>
  <c r="X25" i="46"/>
  <c r="S22" i="46"/>
  <c r="T22" i="46"/>
  <c r="U22" i="46"/>
  <c r="V22" i="46"/>
  <c r="W22" i="46"/>
  <c r="X22" i="46"/>
  <c r="H105" i="46"/>
  <c r="I105" i="46"/>
  <c r="J105" i="46"/>
  <c r="K105" i="46"/>
  <c r="L105" i="46"/>
  <c r="M105" i="46"/>
  <c r="H106" i="46"/>
  <c r="I106" i="46"/>
  <c r="J106" i="46"/>
  <c r="K106" i="46"/>
  <c r="L106" i="46"/>
  <c r="M106" i="46"/>
  <c r="H102" i="46"/>
  <c r="I102" i="46"/>
  <c r="J102" i="46"/>
  <c r="K102" i="46"/>
  <c r="L102" i="46"/>
  <c r="M102" i="46"/>
  <c r="H87" i="46"/>
  <c r="I87" i="46"/>
  <c r="J87" i="46"/>
  <c r="K87" i="46"/>
  <c r="L87" i="46"/>
  <c r="M87" i="46"/>
  <c r="H84" i="46"/>
  <c r="I84" i="46"/>
  <c r="J84" i="46"/>
  <c r="K84" i="46"/>
  <c r="L84" i="46"/>
  <c r="M84" i="46"/>
  <c r="H71" i="46"/>
  <c r="I71" i="46"/>
  <c r="J71" i="46"/>
  <c r="K71" i="46"/>
  <c r="L71" i="46"/>
  <c r="M71" i="46"/>
  <c r="H62" i="46"/>
  <c r="I62" i="46"/>
  <c r="J62" i="46"/>
  <c r="K62" i="46"/>
  <c r="L62" i="46"/>
  <c r="M62" i="46"/>
  <c r="H63" i="46"/>
  <c r="I63" i="46"/>
  <c r="J63" i="46"/>
  <c r="K63" i="46"/>
  <c r="L63" i="46"/>
  <c r="M63" i="46"/>
  <c r="H53" i="46"/>
  <c r="I53" i="46"/>
  <c r="J53" i="46"/>
  <c r="K53" i="46"/>
  <c r="L53" i="46"/>
  <c r="M53" i="46"/>
  <c r="H54" i="46"/>
  <c r="I54" i="46"/>
  <c r="J54" i="46"/>
  <c r="K54" i="46"/>
  <c r="L54" i="46"/>
  <c r="M54" i="46"/>
  <c r="H50" i="46"/>
  <c r="I50" i="46"/>
  <c r="J50" i="46"/>
  <c r="K50" i="46"/>
  <c r="L50" i="46"/>
  <c r="M50" i="46"/>
  <c r="H51" i="46"/>
  <c r="I51" i="46"/>
  <c r="J51" i="46"/>
  <c r="K51" i="46"/>
  <c r="L51" i="46"/>
  <c r="M51" i="46"/>
  <c r="H40" i="46"/>
  <c r="I40" i="46"/>
  <c r="J40" i="46"/>
  <c r="K40" i="46"/>
  <c r="L40" i="46"/>
  <c r="M40" i="46"/>
  <c r="H34" i="46"/>
  <c r="I34" i="46"/>
  <c r="J34" i="46"/>
  <c r="K34" i="46"/>
  <c r="L34" i="46"/>
  <c r="M34" i="46"/>
  <c r="H35" i="46"/>
  <c r="I35" i="46"/>
  <c r="J35" i="46"/>
  <c r="K35" i="46"/>
  <c r="L35" i="46"/>
  <c r="M35" i="46"/>
  <c r="H31" i="46"/>
  <c r="I31" i="46"/>
  <c r="J31" i="46"/>
  <c r="K31" i="46"/>
  <c r="L31" i="46"/>
  <c r="M31" i="46"/>
  <c r="H32" i="46"/>
  <c r="I32" i="46"/>
  <c r="J32" i="46"/>
  <c r="K32" i="46"/>
  <c r="L32" i="46"/>
  <c r="M32" i="46"/>
  <c r="H28" i="46"/>
  <c r="I28" i="46"/>
  <c r="J28" i="46"/>
  <c r="K28" i="46"/>
  <c r="L28" i="46"/>
  <c r="M28" i="46"/>
  <c r="H29" i="46"/>
  <c r="I29" i="46"/>
  <c r="J29" i="46"/>
  <c r="K29" i="46"/>
  <c r="L29" i="46"/>
  <c r="M29" i="46"/>
  <c r="H25" i="46"/>
  <c r="I25" i="46"/>
  <c r="J25" i="46"/>
  <c r="K25" i="46"/>
  <c r="L25" i="46"/>
  <c r="M25" i="46"/>
  <c r="H22" i="46"/>
  <c r="I22" i="46"/>
  <c r="J22" i="46"/>
  <c r="K22" i="46"/>
  <c r="L22" i="46"/>
  <c r="M22" i="46"/>
  <c r="D18" i="43" l="1"/>
  <c r="E17" i="45" l="1"/>
  <c r="B46" i="45" l="1"/>
  <c r="O195" i="79"/>
  <c r="E195" i="79" l="1"/>
  <c r="D195" i="79"/>
  <c r="P195" i="79"/>
  <c r="Q195" i="79"/>
  <c r="R195" i="79"/>
  <c r="S195" i="79"/>
  <c r="T195" i="79"/>
  <c r="U195" i="79"/>
  <c r="V195" i="79"/>
  <c r="W195" i="79"/>
  <c r="X195" i="79"/>
  <c r="F195" i="79"/>
  <c r="G195" i="79"/>
  <c r="H195" i="79"/>
  <c r="I195" i="79"/>
  <c r="J195" i="79"/>
  <c r="K195" i="79"/>
  <c r="L195" i="79"/>
  <c r="M195" i="79"/>
  <c r="P339" i="46" l="1"/>
  <c r="Q210" i="46"/>
  <c r="P210" i="46"/>
  <c r="Q234" i="46"/>
  <c r="P234" i="46"/>
  <c r="Q157" i="46" l="1"/>
  <c r="P157" i="46"/>
  <c r="P286" i="46"/>
  <c r="P349" i="46"/>
  <c r="Q220" i="46"/>
  <c r="P220" i="46"/>
  <c r="P289" i="46"/>
  <c r="P308" i="46"/>
  <c r="Q179" i="46"/>
  <c r="P179" i="46"/>
  <c r="P317" i="46"/>
  <c r="Q188" i="46"/>
  <c r="P188" i="46"/>
  <c r="P320" i="46"/>
  <c r="P63" i="46"/>
  <c r="Q191" i="46"/>
  <c r="P191" i="46"/>
  <c r="R63" i="46"/>
  <c r="Q63" i="46"/>
  <c r="E339" i="46"/>
  <c r="F210" i="46"/>
  <c r="E210" i="46"/>
  <c r="F234" i="46"/>
  <c r="E234" i="46"/>
  <c r="F157" i="46"/>
  <c r="E157" i="46"/>
  <c r="E286" i="46"/>
  <c r="E349" i="46"/>
  <c r="F220" i="46"/>
  <c r="E220" i="46"/>
  <c r="E289" i="46"/>
  <c r="E308" i="46"/>
  <c r="F179" i="46"/>
  <c r="E179" i="46"/>
  <c r="E317" i="46"/>
  <c r="F188" i="46"/>
  <c r="E188" i="46"/>
  <c r="E320" i="46"/>
  <c r="F191" i="46"/>
  <c r="E191" i="46"/>
  <c r="G63" i="46"/>
  <c r="F63" i="46"/>
  <c r="E63" i="46"/>
  <c r="P348" i="46"/>
  <c r="P338" i="46"/>
  <c r="P319" i="46"/>
  <c r="P316" i="46"/>
  <c r="P310" i="46"/>
  <c r="P307" i="46"/>
  <c r="P291" i="46"/>
  <c r="P288" i="46"/>
  <c r="P285" i="46"/>
  <c r="P282" i="46"/>
  <c r="P279" i="46"/>
  <c r="E279" i="46"/>
  <c r="E348" i="46" l="1"/>
  <c r="E338" i="46"/>
  <c r="E319" i="46"/>
  <c r="E316" i="46"/>
  <c r="E310" i="46"/>
  <c r="E307" i="46"/>
  <c r="E291" i="46"/>
  <c r="E288" i="46"/>
  <c r="E285" i="46"/>
  <c r="E282" i="46"/>
  <c r="Q106" i="46"/>
  <c r="R106" i="46"/>
  <c r="P106" i="46"/>
  <c r="Q54" i="46"/>
  <c r="R54" i="46"/>
  <c r="P54" i="46"/>
  <c r="Q51" i="46"/>
  <c r="R51" i="46"/>
  <c r="P51" i="46"/>
  <c r="Q35" i="46"/>
  <c r="R35" i="46"/>
  <c r="P35" i="46"/>
  <c r="Q32" i="46"/>
  <c r="R32" i="46"/>
  <c r="P32" i="46"/>
  <c r="Q29" i="46"/>
  <c r="R29" i="46"/>
  <c r="P29" i="46"/>
  <c r="Q233" i="46"/>
  <c r="P233" i="46"/>
  <c r="Q219" i="46"/>
  <c r="P219" i="46"/>
  <c r="Q215" i="46"/>
  <c r="P215" i="46"/>
  <c r="Q209" i="46"/>
  <c r="P209" i="46"/>
  <c r="Q199" i="46"/>
  <c r="P199" i="46"/>
  <c r="Q193" i="46"/>
  <c r="P193" i="46"/>
  <c r="Q190" i="46"/>
  <c r="P190" i="46"/>
  <c r="Q187" i="46"/>
  <c r="P187" i="46"/>
  <c r="Q181" i="46"/>
  <c r="P181" i="46"/>
  <c r="Q178" i="46"/>
  <c r="P178" i="46"/>
  <c r="Q168" i="46"/>
  <c r="P168" i="46"/>
  <c r="Q162" i="46"/>
  <c r="P162" i="46"/>
  <c r="Q159" i="46"/>
  <c r="P159" i="46"/>
  <c r="Q156" i="46"/>
  <c r="P156" i="46"/>
  <c r="Q153" i="46"/>
  <c r="P153" i="46"/>
  <c r="Q150" i="46"/>
  <c r="P150" i="46"/>
  <c r="F106" i="46"/>
  <c r="G106" i="46"/>
  <c r="E106" i="46"/>
  <c r="F54" i="46"/>
  <c r="G54" i="46"/>
  <c r="E54" i="46"/>
  <c r="F51" i="46"/>
  <c r="G51" i="46"/>
  <c r="E51" i="46"/>
  <c r="F35" i="46"/>
  <c r="G35" i="46"/>
  <c r="E35" i="46"/>
  <c r="F32" i="46"/>
  <c r="G32" i="46"/>
  <c r="E32" i="46"/>
  <c r="F29" i="46"/>
  <c r="G29" i="46"/>
  <c r="E29" i="46"/>
  <c r="F233" i="46"/>
  <c r="E233" i="46"/>
  <c r="F219" i="46"/>
  <c r="E219" i="46"/>
  <c r="F215" i="46"/>
  <c r="E215" i="46"/>
  <c r="F209" i="46"/>
  <c r="E209" i="46"/>
  <c r="F199" i="46"/>
  <c r="E199" i="46"/>
  <c r="F193" i="46"/>
  <c r="E193" i="46"/>
  <c r="F190" i="46"/>
  <c r="E190" i="46"/>
  <c r="F187" i="46"/>
  <c r="E187" i="46"/>
  <c r="F181" i="46"/>
  <c r="E181" i="46"/>
  <c r="F178" i="46"/>
  <c r="E178" i="46"/>
  <c r="F168" i="46"/>
  <c r="E168" i="46"/>
  <c r="F162" i="46"/>
  <c r="E162" i="46"/>
  <c r="F159" i="46"/>
  <c r="E159" i="46"/>
  <c r="F156" i="46"/>
  <c r="E156" i="46"/>
  <c r="F153" i="46"/>
  <c r="E153" i="46"/>
  <c r="F150" i="46"/>
  <c r="E150" i="46"/>
  <c r="Q105" i="46"/>
  <c r="R105" i="46"/>
  <c r="P105" i="46"/>
  <c r="Q102" i="46"/>
  <c r="R102" i="46"/>
  <c r="P102" i="46"/>
  <c r="Q87" i="46"/>
  <c r="R87" i="46"/>
  <c r="P87" i="46"/>
  <c r="Q84" i="46"/>
  <c r="R84" i="46"/>
  <c r="P84" i="46"/>
  <c r="Q71" i="46"/>
  <c r="R71" i="46"/>
  <c r="P71" i="46"/>
  <c r="Q62" i="46"/>
  <c r="R62" i="46"/>
  <c r="P62" i="46"/>
  <c r="Q53" i="46"/>
  <c r="R53" i="46"/>
  <c r="P53" i="46"/>
  <c r="Q50" i="46"/>
  <c r="R50" i="46"/>
  <c r="P50" i="46"/>
  <c r="Q40" i="46"/>
  <c r="R40" i="46"/>
  <c r="P40" i="46"/>
  <c r="Q34" i="46"/>
  <c r="R34" i="46"/>
  <c r="P34" i="46"/>
  <c r="Q31" i="46"/>
  <c r="R31" i="46"/>
  <c r="P31" i="46"/>
  <c r="Q28" i="46"/>
  <c r="R28" i="46"/>
  <c r="P28" i="46"/>
  <c r="Q25" i="46"/>
  <c r="R25" i="46"/>
  <c r="P25" i="46"/>
  <c r="Q22" i="46"/>
  <c r="R22" i="46"/>
  <c r="P22" i="46"/>
  <c r="F105" i="46"/>
  <c r="G105" i="46"/>
  <c r="E105" i="46"/>
  <c r="F102" i="46"/>
  <c r="G102" i="46"/>
  <c r="E102" i="46"/>
  <c r="F87" i="46"/>
  <c r="G87" i="46"/>
  <c r="E87" i="46"/>
  <c r="F84" i="46"/>
  <c r="G84" i="46"/>
  <c r="E84" i="46"/>
  <c r="F71" i="46"/>
  <c r="G71" i="46"/>
  <c r="E71" i="46"/>
  <c r="F62" i="46"/>
  <c r="G62" i="46"/>
  <c r="E62" i="46"/>
  <c r="F53" i="46"/>
  <c r="G53" i="46"/>
  <c r="E53" i="46"/>
  <c r="F50" i="46"/>
  <c r="G50" i="46"/>
  <c r="E50" i="46"/>
  <c r="F40" i="46"/>
  <c r="G40" i="46"/>
  <c r="E40" i="46"/>
  <c r="F34" i="46"/>
  <c r="G34" i="46"/>
  <c r="E34" i="46"/>
  <c r="F31" i="46"/>
  <c r="G31" i="46"/>
  <c r="E31" i="46"/>
  <c r="F28" i="46"/>
  <c r="G28" i="46"/>
  <c r="E28" i="46"/>
  <c r="F25" i="46"/>
  <c r="G25" i="46"/>
  <c r="E25" i="46"/>
  <c r="F22" i="46"/>
  <c r="G22" i="46"/>
  <c r="E22" i="46"/>
  <c r="O513" i="46" l="1"/>
  <c r="D15" i="84" l="1"/>
  <c r="B15" i="84"/>
  <c r="D40" i="84"/>
  <c r="C40" i="84"/>
  <c r="D39" i="84"/>
  <c r="C39" i="84"/>
  <c r="D38" i="84"/>
  <c r="C38" i="84"/>
  <c r="D37" i="84"/>
  <c r="C37" i="84"/>
  <c r="D36" i="84"/>
  <c r="C36" i="84"/>
  <c r="D35" i="84"/>
  <c r="C35" i="84"/>
  <c r="D34" i="84"/>
  <c r="C34" i="84"/>
  <c r="D33" i="84"/>
  <c r="C33" i="84"/>
  <c r="D32" i="84"/>
  <c r="C32" i="84"/>
  <c r="D31" i="84"/>
  <c r="C31" i="84"/>
  <c r="D30" i="84"/>
  <c r="C30" i="84"/>
  <c r="D29" i="84"/>
  <c r="C29" i="84"/>
  <c r="D27" i="84"/>
  <c r="C27" i="84"/>
  <c r="D26" i="84"/>
  <c r="C26" i="84"/>
  <c r="D25" i="84"/>
  <c r="C25" i="84"/>
  <c r="D24" i="84"/>
  <c r="C24" i="84"/>
  <c r="D23" i="84"/>
  <c r="C23" i="84"/>
  <c r="D22" i="84"/>
  <c r="C22" i="84"/>
  <c r="D21" i="84"/>
  <c r="C21" i="84"/>
  <c r="D20" i="84"/>
  <c r="C20" i="84"/>
  <c r="D19" i="84"/>
  <c r="C19" i="84"/>
  <c r="D18" i="84"/>
  <c r="C18" i="84"/>
  <c r="D17" i="84"/>
  <c r="C17" i="84"/>
  <c r="D16" i="84"/>
  <c r="C16" i="84"/>
  <c r="G14" i="84"/>
  <c r="H15" i="84" s="1"/>
  <c r="I15" i="84" s="1"/>
  <c r="G13" i="84"/>
  <c r="G12" i="84"/>
  <c r="G11" i="84"/>
  <c r="G10" i="84"/>
  <c r="G9" i="84"/>
  <c r="G8" i="84"/>
  <c r="G7" i="84"/>
  <c r="G6" i="84"/>
  <c r="G5" i="84"/>
  <c r="G4" i="84"/>
  <c r="G3" i="84"/>
  <c r="G15" i="84" s="1"/>
  <c r="C28" i="84" l="1"/>
  <c r="C41" i="84"/>
  <c r="J15" i="84"/>
  <c r="AA489" i="46" l="1"/>
  <c r="P127" i="46"/>
  <c r="Q127" i="46"/>
  <c r="R127" i="46"/>
  <c r="S127" i="46"/>
  <c r="T127" i="46"/>
  <c r="U127" i="46"/>
  <c r="V127" i="46"/>
  <c r="W127" i="46"/>
  <c r="X127" i="46"/>
  <c r="E127" i="46"/>
  <c r="F127" i="46"/>
  <c r="G127" i="46"/>
  <c r="H127" i="46"/>
  <c r="I127" i="46"/>
  <c r="J127" i="46"/>
  <c r="K127" i="46"/>
  <c r="L127" i="46"/>
  <c r="M127" i="46"/>
  <c r="P255" i="46"/>
  <c r="Q255" i="46"/>
  <c r="R255" i="46"/>
  <c r="S255" i="46"/>
  <c r="T255" i="46"/>
  <c r="U255" i="46"/>
  <c r="V255" i="46"/>
  <c r="W255" i="46"/>
  <c r="X255" i="46"/>
  <c r="E255" i="46"/>
  <c r="F255" i="46"/>
  <c r="G255" i="46"/>
  <c r="H255" i="46"/>
  <c r="I255" i="46"/>
  <c r="J255" i="46"/>
  <c r="K255" i="46"/>
  <c r="L255" i="46"/>
  <c r="M255" i="46"/>
  <c r="P384" i="46"/>
  <c r="E384" i="46"/>
  <c r="F384" i="46"/>
  <c r="G384" i="46"/>
  <c r="H384" i="46"/>
  <c r="I384" i="46"/>
  <c r="J384" i="46"/>
  <c r="K384" i="46"/>
  <c r="L384" i="46"/>
  <c r="M384" i="46"/>
  <c r="P513" i="46"/>
  <c r="Q513" i="46"/>
  <c r="R513" i="46"/>
  <c r="S513" i="46"/>
  <c r="T513" i="46"/>
  <c r="U513" i="46"/>
  <c r="V513" i="46"/>
  <c r="W513" i="46"/>
  <c r="X513" i="46"/>
  <c r="E513" i="46"/>
  <c r="F513" i="46"/>
  <c r="G513" i="46"/>
  <c r="H513" i="46"/>
  <c r="I513" i="46"/>
  <c r="J513" i="46"/>
  <c r="K513" i="46"/>
  <c r="L513" i="46"/>
  <c r="M513" i="46"/>
  <c r="K23" i="45" l="1"/>
  <c r="C130" i="45"/>
  <c r="N620" i="79"/>
  <c r="N437" i="79"/>
  <c r="N254" i="79"/>
  <c r="N71" i="79"/>
  <c r="F22" i="45" l="1"/>
  <c r="Q51"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30" i="45" s="1"/>
  <c r="J29" i="45"/>
  <c r="K29" i="45"/>
  <c r="L29" i="45"/>
  <c r="M29" i="45"/>
  <c r="N29" i="45"/>
  <c r="G22" i="45"/>
  <c r="H22" i="45"/>
  <c r="I22" i="45"/>
  <c r="J22" i="45"/>
  <c r="K22" i="45"/>
  <c r="L22" i="45"/>
  <c r="M22" i="45"/>
  <c r="N22" i="45"/>
  <c r="D64" i="45"/>
  <c r="D57" i="45"/>
  <c r="D50" i="45"/>
  <c r="D43" i="45"/>
  <c r="D36" i="45"/>
  <c r="D29" i="45"/>
  <c r="D22" i="45"/>
  <c r="O1110" i="79"/>
  <c r="D1110" i="79"/>
  <c r="O927" i="79"/>
  <c r="D927" i="79"/>
  <c r="O744" i="79"/>
  <c r="D744" i="79"/>
  <c r="O561" i="79"/>
  <c r="D561" i="79"/>
  <c r="O378"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Y208" i="79" s="1"/>
  <c r="B60" i="45"/>
  <c r="B53"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AD127" i="46"/>
  <c r="AD138" i="46"/>
  <c r="AD141" i="46"/>
  <c r="AD140" i="46"/>
  <c r="AD143" i="46"/>
  <c r="AD142" i="46"/>
  <c r="AD139" i="46"/>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6" i="44"/>
  <c r="D45" i="44"/>
  <c r="G45" i="44"/>
  <c r="G44" i="44"/>
  <c r="G46" i="44" s="1"/>
  <c r="H45" i="44"/>
  <c r="H44" i="44"/>
  <c r="H46" i="44" s="1"/>
  <c r="E46" i="44"/>
  <c r="E45" i="44"/>
  <c r="F45" i="44"/>
  <c r="F46" i="44"/>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O127" i="46"/>
  <c r="D127" i="46"/>
  <c r="D122" i="45" l="1"/>
  <c r="E122" i="45"/>
  <c r="F122" i="45"/>
  <c r="G122" i="45"/>
  <c r="H122" i="45"/>
  <c r="I122" i="45"/>
  <c r="C122" i="45"/>
  <c r="O17" i="45" l="1"/>
  <c r="N17" i="45"/>
  <c r="M17" i="45"/>
  <c r="L17" i="45"/>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44" i="45" l="1"/>
  <c r="E23" i="45"/>
  <c r="C124" i="45" s="1"/>
  <c r="E30" i="45"/>
  <c r="D124" i="45" s="1"/>
  <c r="I128"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F124" i="45"/>
  <c r="I58" i="45"/>
  <c r="I44" i="45"/>
  <c r="I37" i="45"/>
  <c r="I51" i="45"/>
  <c r="G128" i="45" s="1"/>
  <c r="AC198" i="79" s="1"/>
  <c r="AC203" i="79" s="1"/>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F128" i="45"/>
  <c r="AB198" i="79" s="1"/>
  <c r="E130" i="45"/>
  <c r="L130" i="45"/>
  <c r="J128" i="45"/>
  <c r="K127" i="45"/>
  <c r="AG516" i="46" s="1"/>
  <c r="AG520" i="46" s="1"/>
  <c r="J124" i="45"/>
  <c r="AF130" i="46" s="1"/>
  <c r="AF131" i="46" s="1"/>
  <c r="K53" i="43" s="1"/>
  <c r="I129" i="45"/>
  <c r="K124" i="45"/>
  <c r="AG130" i="46" s="1"/>
  <c r="AG131" i="46" s="1"/>
  <c r="L53" i="43" s="1"/>
  <c r="E128" i="45"/>
  <c r="AE198" i="79" s="1"/>
  <c r="AE202" i="79" s="1"/>
  <c r="D129" i="45"/>
  <c r="H128" i="45"/>
  <c r="I65" i="43" s="1"/>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A522" i="46" s="1"/>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A205" i="79" s="1"/>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260" i="46" s="1"/>
  <c r="AB130" i="46"/>
  <c r="AB131" i="46" s="1"/>
  <c r="AB516" i="46"/>
  <c r="AB520" i="46" s="1"/>
  <c r="AE387" i="46"/>
  <c r="AE389" i="46" s="1"/>
  <c r="AE258" i="46"/>
  <c r="AE259" i="46" s="1"/>
  <c r="AE516" i="46"/>
  <c r="AE520" i="46" s="1"/>
  <c r="AE130" i="46"/>
  <c r="AE131" i="46" s="1"/>
  <c r="Y130" i="46"/>
  <c r="Y131" i="46" s="1"/>
  <c r="Y387" i="46"/>
  <c r="Y390" i="46" s="1"/>
  <c r="Z516" i="46"/>
  <c r="Z520" i="46" s="1"/>
  <c r="Z130" i="46"/>
  <c r="Z131" i="46" s="1"/>
  <c r="Z387" i="46"/>
  <c r="Z389" i="46" s="1"/>
  <c r="Z258" i="46"/>
  <c r="Z260" i="46" s="1"/>
  <c r="AA387" i="46"/>
  <c r="AA258" i="46"/>
  <c r="AA516" i="46"/>
  <c r="AA520" i="46" s="1"/>
  <c r="AA130" i="46"/>
  <c r="AA131" i="46" s="1"/>
  <c r="AA385" i="46"/>
  <c r="AA392" i="46" s="1"/>
  <c r="AE385" i="46"/>
  <c r="AA256" i="46"/>
  <c r="AA262" i="46" s="1"/>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Y203" i="79" l="1"/>
  <c r="Y200" i="79"/>
  <c r="Y202" i="79"/>
  <c r="Y201" i="79"/>
  <c r="Y199" i="79"/>
  <c r="Y259" i="46"/>
  <c r="Y260" i="46"/>
  <c r="AA259" i="46"/>
  <c r="AA261" i="46" s="1"/>
  <c r="F56" i="43" s="1"/>
  <c r="AA260" i="46"/>
  <c r="AB202" i="79"/>
  <c r="AB200" i="79"/>
  <c r="AB199" i="79"/>
  <c r="AB201" i="79"/>
  <c r="Y262" i="46"/>
  <c r="AK564" i="79"/>
  <c r="AK570" i="79" s="1"/>
  <c r="AI517" i="46"/>
  <c r="AI520" i="46"/>
  <c r="AF518" i="46"/>
  <c r="AF520" i="46"/>
  <c r="AH518" i="46"/>
  <c r="AH520" i="46"/>
  <c r="Y522" i="46"/>
  <c r="D63" i="43" s="1"/>
  <c r="AJ564" i="79"/>
  <c r="AJ570" i="79" s="1"/>
  <c r="AA198" i="79"/>
  <c r="AJ381" i="79"/>
  <c r="AJ384" i="79" s="1"/>
  <c r="AH564" i="79"/>
  <c r="AH568" i="79" s="1"/>
  <c r="AL381" i="79"/>
  <c r="AL387" i="79" s="1"/>
  <c r="AC201" i="79"/>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D201" i="79" s="1"/>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K573" i="79"/>
  <c r="P72" i="43" s="1"/>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AC262" i="46"/>
  <c r="H57" i="43" s="1"/>
  <c r="AC390" i="46"/>
  <c r="Y517" i="46"/>
  <c r="AD390" i="46"/>
  <c r="Z517" i="46"/>
  <c r="Z522" i="46"/>
  <c r="E63" i="43" s="1"/>
  <c r="AD522" i="46"/>
  <c r="I63" i="43" s="1"/>
  <c r="AD517" i="46"/>
  <c r="AB522" i="46"/>
  <c r="G63" i="43" s="1"/>
  <c r="AB517" i="46"/>
  <c r="F63" i="43"/>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F60" i="43"/>
  <c r="AB392" i="46"/>
  <c r="G60" i="43" s="1"/>
  <c r="AB262" i="46"/>
  <c r="G57" i="43" s="1"/>
  <c r="F57" i="43"/>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392" i="46"/>
  <c r="Z262" i="46"/>
  <c r="E57" i="43" s="1"/>
  <c r="Z259" i="46"/>
  <c r="Z392" i="46"/>
  <c r="E60" i="43" s="1"/>
  <c r="Z390" i="46"/>
  <c r="Z388" i="46"/>
  <c r="AC131" i="46"/>
  <c r="H53" i="43" s="1"/>
  <c r="F53" i="43"/>
  <c r="G53" i="43"/>
  <c r="Z132" i="46"/>
  <c r="E54" i="43" s="1"/>
  <c r="I53" i="43"/>
  <c r="AK566" i="79" l="1"/>
  <c r="AK567" i="79"/>
  <c r="AK565" i="79"/>
  <c r="AK571" i="79"/>
  <c r="AK569" i="79"/>
  <c r="AK568" i="79"/>
  <c r="AA202" i="79"/>
  <c r="AA200" i="79"/>
  <c r="AA199" i="79"/>
  <c r="AA201" i="79"/>
  <c r="Z202" i="79"/>
  <c r="Z200" i="79"/>
  <c r="Z201" i="79"/>
  <c r="Z199" i="79"/>
  <c r="Y204" i="79"/>
  <c r="AB203" i="79"/>
  <c r="Y521" i="46"/>
  <c r="AD568" i="79"/>
  <c r="AH569" i="79"/>
  <c r="AL569" i="79"/>
  <c r="AD565" i="79"/>
  <c r="AI569" i="79"/>
  <c r="R18" i="47"/>
  <c r="R17" i="47"/>
  <c r="R20" i="47"/>
  <c r="R21" i="47"/>
  <c r="R16" i="47"/>
  <c r="AE389" i="79"/>
  <c r="J69" i="43" s="1"/>
  <c r="R22" i="47"/>
  <c r="AD383" i="79"/>
  <c r="AC202" i="79"/>
  <c r="AG570" i="79"/>
  <c r="AA566" i="79"/>
  <c r="AG569" i="79"/>
  <c r="AH565" i="79"/>
  <c r="AA568" i="79"/>
  <c r="AL566" i="79"/>
  <c r="AC205" i="79"/>
  <c r="H66" i="43" s="1"/>
  <c r="Z386" i="79"/>
  <c r="AC200" i="79"/>
  <c r="AD382" i="79"/>
  <c r="AD384" i="79"/>
  <c r="AL573" i="79"/>
  <c r="Q72" i="43" s="1"/>
  <c r="AL565" i="79"/>
  <c r="AB205" i="79"/>
  <c r="G66" i="43" s="1"/>
  <c r="AD389" i="79"/>
  <c r="I69" i="43" s="1"/>
  <c r="Z383" i="79"/>
  <c r="AL567" i="79"/>
  <c r="Z387" i="79"/>
  <c r="AB385" i="79"/>
  <c r="AK203" i="79"/>
  <c r="F66" i="43"/>
  <c r="AE385" i="79"/>
  <c r="AB387" i="79"/>
  <c r="AB386" i="79"/>
  <c r="AA203" i="79"/>
  <c r="AB389" i="79"/>
  <c r="G69" i="43" s="1"/>
  <c r="AI567" i="79"/>
  <c r="AI570" i="79"/>
  <c r="AK202" i="79"/>
  <c r="AI566" i="79"/>
  <c r="R19" i="47"/>
  <c r="R24" i="47"/>
  <c r="R25" i="47"/>
  <c r="R23" i="47"/>
  <c r="R15" i="47"/>
  <c r="AG573" i="79"/>
  <c r="L72" i="43" s="1"/>
  <c r="AB383" i="79"/>
  <c r="AA565" i="79"/>
  <c r="AG57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D203" i="79"/>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AG382" i="79"/>
  <c r="AH384" i="79"/>
  <c r="AB568" i="79"/>
  <c r="AH383" i="79"/>
  <c r="AF570" i="79"/>
  <c r="AF566" i="79"/>
  <c r="AL382" i="79"/>
  <c r="AJ389" i="79"/>
  <c r="O69" i="43" s="1"/>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A391" i="46"/>
  <c r="F59" i="43" s="1"/>
  <c r="K45" i="47" s="1"/>
  <c r="AL521" i="46"/>
  <c r="Q62" i="43" s="1"/>
  <c r="AM522" i="46"/>
  <c r="F103" i="43" s="1"/>
  <c r="AC391" i="46"/>
  <c r="H59" i="43" s="1"/>
  <c r="M45" i="47" s="1"/>
  <c r="AE521" i="46"/>
  <c r="J62" i="43" s="1"/>
  <c r="AD391" i="46"/>
  <c r="I59" i="43" s="1"/>
  <c r="N51" i="47" s="1"/>
  <c r="AB521" i="46"/>
  <c r="G62" i="43" s="1"/>
  <c r="AD521" i="46"/>
  <c r="I62" i="43" s="1"/>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572" i="79" l="1"/>
  <c r="P71" i="43" s="1"/>
  <c r="AK391" i="46"/>
  <c r="P59" i="43" s="1"/>
  <c r="AC204" i="79"/>
  <c r="H65"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U83" i="47"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E28" i="43" l="1"/>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3" i="43"/>
  <c r="P104" i="47"/>
  <c r="P117" i="47" s="1"/>
  <c r="P119" i="47" s="1"/>
  <c r="P132" i="47" s="1"/>
  <c r="P134" i="47" s="1"/>
  <c r="P147" i="47" s="1"/>
  <c r="P149" i="47" s="1"/>
  <c r="P162" i="47" s="1"/>
  <c r="K83" i="43"/>
  <c r="R104" i="47"/>
  <c r="R117" i="47" s="1"/>
  <c r="R119" i="47" s="1"/>
  <c r="R132" i="47" s="1"/>
  <c r="R134" i="47" s="1"/>
  <c r="R147" i="47" s="1"/>
  <c r="R149" i="47" s="1"/>
  <c r="R162" i="47" s="1"/>
  <c r="M83" i="43"/>
  <c r="Q104" i="47"/>
  <c r="Q117" i="47" s="1"/>
  <c r="Q119" i="47" s="1"/>
  <c r="Q132" i="47" s="1"/>
  <c r="Q134" i="47" s="1"/>
  <c r="Q147" i="47" s="1"/>
  <c r="Q149" i="47" s="1"/>
  <c r="Q162" i="47" s="1"/>
  <c r="L83" i="43"/>
  <c r="L84" i="43" s="1"/>
  <c r="S104" i="47"/>
  <c r="S117" i="47" s="1"/>
  <c r="S119" i="47" s="1"/>
  <c r="S132" i="47" s="1"/>
  <c r="S134" i="47" s="1"/>
  <c r="S147" i="47" s="1"/>
  <c r="S149" i="47" s="1"/>
  <c r="S162" i="47" s="1"/>
  <c r="N83" i="43"/>
  <c r="N84" i="43" s="1"/>
  <c r="T104" i="47"/>
  <c r="T117" i="47" s="1"/>
  <c r="T119" i="47" s="1"/>
  <c r="T132" i="47" s="1"/>
  <c r="T134" i="47" s="1"/>
  <c r="T147" i="47" s="1"/>
  <c r="T149" i="47" s="1"/>
  <c r="T162" i="47" s="1"/>
  <c r="O83" i="43"/>
  <c r="O84" i="43" s="1"/>
  <c r="U104" i="47"/>
  <c r="U117" i="47" s="1"/>
  <c r="U119" i="47" s="1"/>
  <c r="U132" i="47" s="1"/>
  <c r="U134" i="47" s="1"/>
  <c r="U147" i="47" s="1"/>
  <c r="U149" i="47" s="1"/>
  <c r="U162" i="47" s="1"/>
  <c r="P83" i="43"/>
  <c r="P84" i="43" s="1"/>
  <c r="W29" i="47"/>
  <c r="C105" i="43"/>
  <c r="M72" i="47"/>
  <c r="M74" i="47" s="1"/>
  <c r="M87" i="47" s="1"/>
  <c r="M89" i="47" s="1"/>
  <c r="M102" i="47" s="1"/>
  <c r="I72" i="47"/>
  <c r="J72" i="47"/>
  <c r="J74" i="47" s="1"/>
  <c r="J87" i="47" s="1"/>
  <c r="J89" i="47" s="1"/>
  <c r="J102" i="47" s="1"/>
  <c r="N72" i="47"/>
  <c r="N74" i="47" s="1"/>
  <c r="N87" i="47" s="1"/>
  <c r="N89" i="47" s="1"/>
  <c r="N102" i="47" s="1"/>
  <c r="O72" i="47"/>
  <c r="O74" i="47" s="1"/>
  <c r="O87" i="47" s="1"/>
  <c r="O89" i="47" s="1"/>
  <c r="O102" i="47" s="1"/>
  <c r="L44" i="47"/>
  <c r="L57" i="47" s="1"/>
  <c r="L59" i="47" s="1"/>
  <c r="I74" i="47" l="1"/>
  <c r="I87" i="47" s="1"/>
  <c r="I89" i="47" s="1"/>
  <c r="I102" i="47" s="1"/>
  <c r="I104" i="47" s="1"/>
  <c r="I117" i="47" s="1"/>
  <c r="D83" i="43" s="1"/>
  <c r="F37" i="43"/>
  <c r="G37" i="43" s="1"/>
  <c r="M84" i="43"/>
  <c r="F35" i="43"/>
  <c r="G35" i="43" s="1"/>
  <c r="K84" i="43"/>
  <c r="F41" i="43"/>
  <c r="G41" i="43" s="1"/>
  <c r="Q84" i="43"/>
  <c r="F40" i="43"/>
  <c r="G40" i="43" s="1"/>
  <c r="F38" i="43"/>
  <c r="G38" i="43" s="1"/>
  <c r="O104" i="47"/>
  <c r="O117" i="47" s="1"/>
  <c r="O119" i="47" s="1"/>
  <c r="O132" i="47" s="1"/>
  <c r="O134" i="47" s="1"/>
  <c r="O147" i="47" s="1"/>
  <c r="O149" i="47" s="1"/>
  <c r="O162" i="47" s="1"/>
  <c r="J83" i="43"/>
  <c r="J84" i="43" s="1"/>
  <c r="J104" i="47"/>
  <c r="J117" i="47" s="1"/>
  <c r="F39" i="43"/>
  <c r="G39" i="43" s="1"/>
  <c r="F36" i="43"/>
  <c r="G36" i="43" s="1"/>
  <c r="M104" i="47"/>
  <c r="M117" i="47" s="1"/>
  <c r="N104" i="47"/>
  <c r="N117" i="47" s="1"/>
  <c r="L72" i="47"/>
  <c r="L74" i="47" s="1"/>
  <c r="L87" i="47" s="1"/>
  <c r="L89" i="47" s="1"/>
  <c r="L102" i="47" s="1"/>
  <c r="N119" i="47" l="1"/>
  <c r="N132" i="47" s="1"/>
  <c r="N134" i="47" s="1"/>
  <c r="N147" i="47" s="1"/>
  <c r="N149" i="47" s="1"/>
  <c r="N162" i="47" s="1"/>
  <c r="I83" i="43"/>
  <c r="F33" i="43" s="1"/>
  <c r="G33" i="43" s="1"/>
  <c r="J119" i="47"/>
  <c r="J132" i="47" s="1"/>
  <c r="J134" i="47" s="1"/>
  <c r="J147" i="47" s="1"/>
  <c r="J149" i="47" s="1"/>
  <c r="J162" i="47" s="1"/>
  <c r="E83" i="43"/>
  <c r="F29" i="43" s="1"/>
  <c r="G29" i="43" s="1"/>
  <c r="M119" i="47"/>
  <c r="M132" i="47" s="1"/>
  <c r="M134" i="47" s="1"/>
  <c r="M147" i="47" s="1"/>
  <c r="M149" i="47" s="1"/>
  <c r="M162" i="47" s="1"/>
  <c r="H83" i="43"/>
  <c r="F32" i="43" s="1"/>
  <c r="G32" i="43" s="1"/>
  <c r="L104" i="47"/>
  <c r="L117" i="47" s="1"/>
  <c r="I119" i="47"/>
  <c r="I132" i="47" s="1"/>
  <c r="I134" i="47" s="1"/>
  <c r="I147" i="47" s="1"/>
  <c r="I149" i="47" s="1"/>
  <c r="I162" i="47" s="1"/>
  <c r="D84" i="43"/>
  <c r="F34" i="43"/>
  <c r="G34" i="43" s="1"/>
  <c r="I84" i="43" l="1"/>
  <c r="H84" i="43"/>
  <c r="L119" i="47"/>
  <c r="L132" i="47" s="1"/>
  <c r="L134" i="47" s="1"/>
  <c r="L147" i="47" s="1"/>
  <c r="L149" i="47" s="1"/>
  <c r="L162" i="47" s="1"/>
  <c r="G83" i="43"/>
  <c r="G84" i="43" s="1"/>
  <c r="E84" i="43"/>
  <c r="F28" i="43"/>
  <c r="W42" i="47"/>
  <c r="D104" i="43" s="1"/>
  <c r="K42" i="47"/>
  <c r="F31" i="43" l="1"/>
  <c r="G31" i="43" s="1"/>
  <c r="D105" i="43"/>
  <c r="G28"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F83" i="43"/>
  <c r="R83" i="43" s="1"/>
  <c r="R84" i="43" s="1"/>
  <c r="W89" i="47"/>
  <c r="W102" i="47" s="1"/>
  <c r="G104" i="43"/>
  <c r="F30" i="43" l="1"/>
  <c r="F42" i="43" s="1"/>
  <c r="F84" i="43"/>
  <c r="H20" i="43"/>
  <c r="H21" i="43" s="1"/>
  <c r="G105" i="43"/>
  <c r="W104" i="47"/>
  <c r="W117" i="47" s="1"/>
  <c r="H104" i="43"/>
  <c r="H105" i="43" s="1"/>
  <c r="G30" i="43" l="1"/>
  <c r="G42" i="43" s="1"/>
  <c r="W119" i="47"/>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<sst xmlns="http://schemas.openxmlformats.org/spreadsheetml/2006/main" count="9628" uniqueCount="829">
  <si>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</si>
  <si>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</si>
  <si>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</si>
  <si>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</si>
  <si>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</si>
  <si>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</si>
  <si>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</si>
  <si>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</si>
  <si>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</si>
  <si>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</si>
  <si>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</si>
  <si>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</si>
  <si>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</si>
  <si>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</si>
  <si>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</si>
  <si>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</si>
  <si>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</si>
  <si>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</si>
  <si>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</si>
  <si>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</si>
  <si>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</si>
  <si>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</si>
  <si>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</si>
  <si>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</si>
  <si>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</si>
  <si>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</si>
  <si>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</si>
  <si>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</si>
  <si>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</si>
  <si>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</si>
  <si>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</si>
  <si>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</si>
  <si>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</si>
  <si>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</si>
  <si>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</si>
  <si>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</si>
  <si>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</si>
  <si>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</si>
  <si>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</si>
  <si>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</si>
  <si>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</si>
  <si>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</si>
  <si>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</si>
  <si>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</si>
  <si>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</si>
  <si>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</si>
  <si>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</si>
  <si>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</si>
  <si>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</si>
  <si>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</si>
  <si>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</si>
  <si>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</si>
  <si>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</si>
  <si>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</si>
  <si>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</si>
  <si>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</si>
  <si>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</si>
  <si>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</si>
  <si>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</si>
  <si>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</si>
  <si>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</si>
  <si>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</si>
  <si>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</si>
  <si>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</si>
  <si>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</si>
  <si>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</si>
  <si>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</si>
  <si>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</si>
  <si>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</si>
  <si>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</si>
  <si>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</si>
  <si>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</si>
  <si>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</si>
  <si>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</si>
  <si>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</si>
  <si>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</si>
  <si>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</si>
  <si>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</si>
  <si>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</si>
  <si>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</si>
  <si>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</si>
  <si>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</si>
  <si>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</si>
  <si>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</si>
  <si>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</si>
  <si>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</si>
  <si>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</si>
  <si>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</si>
  <si>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</si>
  <si>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</si>
  <si>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</si>
  <si>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</si>
  <si>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</si>
  <si>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</si>
  <si>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</si>
  <si>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</si>
  <si>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</si>
  <si>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</si>
  <si>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</si>
  <si>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</si>
  <si>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</si>
  <si>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</si>
  <si>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</si>
  <si>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</si>
  <si>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</si>
  <si>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</si>
  <si>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</si>
  <si>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</si>
  <si>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</si>
  <si>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</si>
  <si>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</si>
  <si>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</si>
  <si>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</si>
  <si>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</si>
  <si>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</si>
  <si>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</si>
  <si>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</si>
  <si>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</si>
  <si>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</si>
  <si>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</si>
  <si>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</si>
  <si>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</si>
  <si>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</si>
  <si>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</si>
  <si>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</si>
  <si>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</si>
  <si>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</si>
  <si>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</si>
  <si>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</si>
  <si>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</si>
  <si>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</si>
  <si>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</si>
  <si>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</si>
  <si>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</si>
  <si>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</si>
  <si>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</si>
  <si>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</si>
  <si>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</si>
  <si>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</si>
  <si>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</si>
  <si>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</si>
  <si>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</si>
  <si>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</si>
  <si>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</si>
  <si>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</si>
  <si>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</si>
  <si>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</si>
  <si>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</si>
  <si>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</si>
  <si>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</si>
  <si>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</si>
  <si>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</si>
  <si>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</si>
  <si>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</si>
  <si>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</si>
  <si>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</si>
  <si>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</si>
  <si>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</si>
  <si>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</si>
  <si>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</si>
  <si>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</si>
  <si>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</si>
  <si>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</si>
  <si>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</si>
  <si>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</si>
  <si>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</si>
  <si>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</si>
  <si>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</si>
  <si>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</si>
  <si>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</si>
  <si>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</si>
  <si>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</si>
  <si>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</si>
  <si>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</si>
  <si>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</si>
  <si>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</si>
  <si>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</si>
  <si>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</si>
  <si>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</si>
  <si>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</si>
  <si>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</si>
  <si>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</si>
  <si>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</si>
  <si>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</si>
  <si>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</si>
  <si>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</si>
  <si>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</si>
  <si>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</si>
  <si>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</si>
  <si>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</si>
  <si>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</si>
  <si>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</si>
  <si>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</si>
  <si>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</si>
  <si>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</si>
  <si>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</si>
  <si>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</si>
  <si>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</si>
  <si>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</si>
  <si>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</si>
  <si>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</si>
  <si>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</si>
  <si>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</si>
  <si>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</si>
  <si>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</si>
  <si>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</si>
  <si>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</si>
  <si>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</si>
  <si>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</si>
  <si>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</si>
  <si>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</si>
  <si>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</si>
  <si>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</si>
  <si>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</si>
  <si>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</si>
  <si>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</si>
  <si>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</si>
  <si>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</si>
  <si>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</si>
  <si>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</si>
  <si>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</si>
  <si>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</si>
  <si>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</si>
  <si>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</si>
  <si>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</si>
  <si>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</si>
  <si>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</si>
  <si>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</si>
  <si>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</si>
  <si>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</si>
  <si>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</si>
  <si>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</si>
  <si>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</si>
  <si>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</si>
  <si>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</si>
  <si>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</si>
  <si>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</si>
  <si>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</si>
  <si>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</si>
  <si>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</si>
  <si>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</si>
  <si>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</si>
  <si>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</si>
  <si>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</si>
  <si>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</si>
  <si>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</si>
  <si>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</si>
  <si>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</si>
  <si>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</si>
  <si>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</si>
  <si>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</si>
  <si>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</si>
  <si>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</si>
  <si>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</si>
  <si>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</si>
  <si>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</si>
  <si>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</si>
  <si>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</si>
  <si>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</si>
  <si>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</si>
  <si>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</si>
  <si>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</si>
  <si>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</si>
  <si>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</si>
  <si>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</si>
  <si>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</si>
  <si>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</si>
  <si>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</si>
  <si>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</si>
  <si>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</si>
  <si>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</si>
  <si>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</si>
  <si>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</si>
  <si>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</si>
  <si>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</si>
  <si>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</si>
  <si>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</si>
  <si>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</si>
  <si>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</si>
  <si>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</si>
  <si>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</si>
  <si>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</si>
  <si>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</si>
  <si>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</si>
  <si>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</si>
  <si>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</si>
  <si>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</si>
  <si>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</si>
  <si>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</si>
  <si>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</si>
  <si>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</si>
  <si>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</si>
  <si>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</si>
  <si>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</si>
  <si>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</si>
  <si>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</si>
  <si>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</si>
  <si>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</si>
  <si>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</si>
  <si>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</si>
  <si>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</si>
  <si>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</si>
  <si>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</si>
  <si>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</si>
  <si>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</si>
  <si>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</si>
  <si>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</si>
  <si>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</si>
  <si>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</si>
  <si>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</si>
  <si>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</si>
  <si>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</si>
  <si>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</si>
  <si>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</si>
  <si>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</si>
  <si>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</si>
  <si>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</si>
  <si>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</si>
  <si>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</si>
  <si>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</si>
  <si>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</si>
  <si>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</si>
  <si>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</si>
  <si>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</si>
  <si>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</si>
  <si>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</si>
  <si>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</si>
  <si>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</si>
  <si>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</si>
  <si>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</si>
  <si>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</si>
  <si>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</si>
  <si>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</si>
  <si>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</si>
  <si>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</si>
  <si>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</si>
  <si>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</si>
  <si>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</si>
  <si>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</si>
  <si>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</si>
  <si>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</si>
  <si>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</si>
  <si>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</si>
  <si>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</si>
  <si>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</si>
  <si>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</si>
  <si>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</si>
  <si>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</si>
  <si>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</si>
  <si>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</si>
  <si>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</si>
  <si>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</si>
  <si>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</si>
  <si>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</si>
  <si>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</si>
  <si>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</si>
  <si>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</si>
  <si>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</si>
  <si>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</si>
  <si>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</si>
  <si>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</si>
  <si>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</si>
  <si>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</si>
  <si>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</si>
  <si>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</si>
  <si>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</si>
  <si>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</si>
  <si>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</si>
  <si>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</si>
  <si>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</si>
  <si>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</si>
  <si>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</si>
  <si>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</si>
  <si>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</si>
  <si>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</si>
  <si>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</si>
  <si>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</si>
  <si>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</si>
  <si>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</si>
  <si>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</si>
  <si>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</si>
  <si>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</si>
  <si>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</si>
  <si>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</si>
  <si>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</si>
  <si>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</si>
  <si>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</si>
  <si>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</si>
  <si>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</si>
  <si>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</si>
  <si>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</si>
  <si>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</si>
  <si>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</si>
  <si>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</si>
  <si>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</si>
  <si>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</si>
  <si>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</si>
  <si>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</si>
  <si>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</si>
  <si>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</si>
  <si>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</si>
  <si>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</si>
  <si>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</si>
  <si>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</si>
  <si>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</si>
  <si>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</si>
  <si>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</si>
  <si>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</si>
  <si>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</si>
  <si>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</si>
  <si>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</si>
  <si>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</si>
  <si>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</si>
  <si>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</si>
  <si>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</si>
  <si>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</si>
  <si>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</si>
  <si>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</si>
  <si>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</si>
  <si>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</si>
  <si>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</si>
  <si>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</si>
  <si>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</si>
  <si>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</si>
  <si>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</si>
  <si>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</si>
  <si>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</si>
  <si>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</si>
  <si>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</si>
  <si>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</si>
  <si>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</si>
  <si>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</si>
  <si>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</si>
  <si>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</si>
  <si>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</si>
  <si>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</si>
  <si>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</si>
  <si>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</si>
  <si>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</si>
  <si>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</si>
  <si>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</si>
  <si>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</si>
  <si>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</si>
  <si>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</si>
  <si>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</si>
  <si>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</si>
  <si>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</si>
  <si>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</si>
  <si>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</si>
  <si>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</si>
  <si>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</si>
  <si>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</si>
  <si>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</si>
  <si>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</si>
  <si>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</si>
  <si>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</si>
  <si>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</si>
  <si>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</si>
  <si>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</si>
  <si>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</si>
  <si>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</si>
  <si>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</si>
  <si>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</si>
  <si>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</si>
  <si>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</si>
  <si>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</si>
  <si>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</si>
  <si>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</si>
  <si>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</si>
  <si>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</si>
  <si>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</si>
  <si>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</si>
  <si>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</si>
  <si>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</si>
  <si>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</si>
  <si>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</si>
  <si>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</si>
  <si>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</si>
  <si>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</si>
  <si>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</si>
  <si>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</si>
  <si>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</si>
  <si>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</si>
  <si>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</si>
  <si>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</si>
  <si>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</si>
  <si>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</si>
  <si>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</si>
  <si>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</si>
  <si>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</si>
  <si>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</si>
  <si>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</si>
  <si>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</si>
  <si>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</si>
  <si>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</si>
  <si>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</si>
  <si>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</si>
  <si>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</si>
  <si>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</si>
  <si>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</si>
  <si>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</si>
  <si>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</si>
  <si>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</si>
  <si>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</si>
  <si>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</si>
  <si>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</si>
  <si>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</si>
  <si>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</si>
  <si>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</si>
  <si>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</si>
  <si>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</si>
  <si>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</si>
  <si>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</si>
  <si>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</si>
  <si>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</si>
  <si>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</si>
  <si>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</si>
  <si>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</si>
  <si>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</si>
  <si>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</si>
  <si>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</si>
  <si>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</si>
  <si>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</si>
  <si>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</si>
  <si>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</si>
  <si>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</si>
  <si>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</si>
  <si>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</si>
  <si>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</si>
  <si>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</si>
  <si>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</si>
  <si>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</si>
  <si>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</si>
  <si>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</si>
  <si>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</si>
  <si>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</si>
  <si>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</si>
  <si>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</si>
  <si>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</si>
  <si>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</si>
  <si>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</si>
  <si>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</si>
  <si>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</si>
  <si>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</si>
  <si>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</si>
  <si>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</si>
  <si>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</si>
  <si>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</si>
  <si>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</si>
  <si>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</si>
  <si>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</si>
  <si>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</si>
  <si>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</si>
  <si>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</si>
  <si>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</si>
  <si>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</si>
  <si>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</si>
  <si>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</si>
  <si>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</si>
  <si>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</si>
  <si>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</si>
  <si>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</si>
  <si>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</si>
  <si>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</si>
  <si>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</si>
  <si>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</si>
  <si>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</si>
  <si>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</si>
  <si>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</si>
  <si>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</si>
  <si>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</si>
  <si>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</si>
  <si>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</si>
  <si>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</si>
  <si>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</si>
  <si>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</si>
  <si>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</si>
  <si>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</si>
  <si>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</si>
  <si>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</si>
  <si>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</si>
  <si>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</si>
  <si>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</si>
  <si>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</si>
  <si>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</si>
  <si>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</si>
  <si>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</si>
  <si>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</si>
  <si>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</si>
  <si>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</si>
  <si>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</si>
  <si>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</si>
  <si>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</si>
  <si>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</si>
  <si>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</si>
  <si>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</si>
  <si>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</si>
  <si>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</si>
  <si>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</si>
  <si>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</si>
  <si>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</si>
  <si>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</si>
  <si>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</si>
  <si>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</si>
  <si>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</si>
  <si>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</si>
  <si>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</si>
  <si>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</si>
  <si>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</si>
  <si>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</si>
  <si>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</si>
  <si>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</si>
  <si>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</si>
  <si>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</si>
  <si>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</si>
  <si>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</si>
  <si>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</si>
  <si>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</si>
  <si>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</si>
  <si>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</si>
  <si>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</si>
  <si>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</si>
  <si>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</si>
  <si>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</si>
  <si>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</si>
  <si>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</si>
  <si>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</si>
  <si>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</si>
  <si>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</si>
  <si>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</si>
  <si>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</si>
  <si>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</si>
  <si>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</si>
  <si>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</si>
  <si>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</si>
  <si>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</si>
  <si>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</si>
  <si>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</si>
  <si>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</si>
  <si>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</si>
  <si>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</si>
  <si>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</si>
  <si>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</si>
  <si>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</si>
  <si>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</si>
  <si>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</si>
  <si>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</si>
  <si>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</si>
  <si>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</si>
  <si>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</si>
  <si>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</si>
  <si>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</si>
  <si>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</si>
  <si>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</si>
  <si>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</si>
  <si>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</si>
  <si>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</si>
  <si>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</si>
  <si>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</si>
  <si>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</si>
  <si>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</si>
  <si>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</si>
  <si>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</si>
  <si>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</si>
  <si>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</si>
  <si>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</si>
  <si>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</si>
  <si>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Peak Demand Savings attributed to LED Street Lighting Project</t>
  </si>
  <si>
    <t>Billed kW</t>
  </si>
  <si>
    <t>Net kW reduction</t>
  </si>
  <si>
    <t>Total difference in convential calculation vs. using actual billing data:</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</si>
  <si>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</si>
  <si>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</si>
  <si>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</si>
  <si>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</si>
  <si>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EB-2014-0002</t>
  </si>
  <si>
    <t>HVAC Incentives Initiative</t>
  </si>
  <si>
    <t>Tier 1</t>
  </si>
  <si>
    <t>Consumer</t>
  </si>
  <si>
    <t>Horizon Utilities Corporation</t>
  </si>
  <si>
    <t>EE</t>
  </si>
  <si>
    <t>DR</t>
  </si>
  <si>
    <t>Business</t>
  </si>
  <si>
    <t>Commercial Demand Response (part of the Residential program schedule)</t>
  </si>
  <si>
    <t>Commercial &amp; Institutional</t>
  </si>
  <si>
    <t>Demand Response 3 (part of the Industrial program schedule)</t>
  </si>
  <si>
    <t>Industrial</t>
  </si>
  <si>
    <t>Pre-2011 Programs Completed in 2011</t>
  </si>
  <si>
    <t>Final; Released August 31, 2012</t>
  </si>
  <si>
    <t>Appliances</t>
  </si>
  <si>
    <t>Products</t>
  </si>
  <si>
    <t>Installations</t>
  </si>
  <si>
    <t>New participants during the peaksaver extension period + Continuing participants that have signed a peaksaver PLUS agreement</t>
  </si>
  <si>
    <t>Devices</t>
  </si>
  <si>
    <t>Custom retailer initiative; Not evaluated</t>
  </si>
  <si>
    <t>Gross reflects contracted MW and Net reflects Ex ante MW</t>
  </si>
  <si>
    <t>Facilities</t>
  </si>
  <si>
    <t>Projects</t>
  </si>
  <si>
    <t>Not evaluated</t>
  </si>
  <si>
    <t>Audits</t>
  </si>
  <si>
    <t>Not evaluated; 2010 Evaluation findings used</t>
  </si>
  <si>
    <t>C&amp;I</t>
  </si>
  <si>
    <t>Home Assistance</t>
  </si>
  <si>
    <t>Non-Tier 1</t>
  </si>
  <si>
    <t>Residential and Small Commercial Demand Response</t>
  </si>
  <si>
    <t>Tier 1 - 2011 Adjustment</t>
  </si>
  <si>
    <t>Final; Released August 31, 2013</t>
  </si>
  <si>
    <t>Buildings</t>
  </si>
  <si>
    <t>Energy Audit Funding</t>
  </si>
  <si>
    <t>DR-3</t>
  </si>
  <si>
    <t>peaksaverPLUS</t>
  </si>
  <si>
    <t>peaksaverPLUS (IHD)</t>
  </si>
  <si>
    <t>Small Business Lighting</t>
  </si>
  <si>
    <t>Annual Coupons</t>
  </si>
  <si>
    <t>Bi-Annual Retailer Events</t>
  </si>
  <si>
    <t>HVAC</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</si>
  <si>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</si>
  <si>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</si>
  <si>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</si>
  <si>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</si>
  <si>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</si>
  <si>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</si>
  <si>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</si>
  <si>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</si>
  <si>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</si>
  <si>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</si>
  <si>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 xml:space="preserve">                 -  </t>
  </si>
  <si>
    <t xml:space="preserve">                      -  </t>
  </si>
  <si>
    <t xml:space="preserve">     -  </t>
  </si>
  <si>
    <t xml:space="preserve">                    -  </t>
  </si>
  <si>
    <t xml:space="preserve">              -  </t>
  </si>
  <si>
    <t xml:space="preserve">                -  </t>
  </si>
  <si>
    <t>Time-of-Use Savings</t>
  </si>
  <si>
    <t>non-Tier 1</t>
  </si>
  <si>
    <t>Commercial Demand Response</t>
  </si>
  <si>
    <t xml:space="preserve">Demand Response 3 </t>
  </si>
  <si>
    <t>Energy Managers</t>
  </si>
  <si>
    <t>Commercial</t>
  </si>
  <si>
    <t>n/a</t>
  </si>
  <si>
    <t>Custom loadshapes for clotheslines, outdoor timers and power bars based on survey results.</t>
  </si>
  <si>
    <t>Homes</t>
  </si>
  <si>
    <t xml:space="preserve">                     -  </t>
  </si>
  <si>
    <t xml:space="preserve">                       -  </t>
  </si>
  <si>
    <t xml:space="preserve">            -  </t>
  </si>
  <si>
    <t xml:space="preserve">      -  </t>
  </si>
  <si>
    <t xml:space="preserve">                        -  </t>
  </si>
  <si>
    <t xml:space="preserve">                           -  </t>
  </si>
  <si>
    <t xml:space="preserve">          -  </t>
  </si>
  <si>
    <t>I65</t>
  </si>
  <si>
    <t>LED streetlight savings for 2015 times with the distribution volumetric rate to get the savings for the year.</t>
  </si>
  <si>
    <t>The board approved Streetlight amount is 80,726 kW for the City of Hamilton in 2015. Horizon implemented LED Streetlight projects in 2015 which had a reduction on Peak Demand of 11,238 kW. The Cell I65 is to manually calculate the impact of Streetlight Projects from Hamilton.</t>
  </si>
  <si>
    <t>Alectra Utilities - Legacy Horizon Utilities Corporation</t>
  </si>
  <si>
    <t>2018 COS/IRM Application</t>
  </si>
  <si>
    <t>2013-2015</t>
  </si>
  <si>
    <t>2013 COS/IRM Application</t>
  </si>
  <si>
    <t>Savings Persistence Report</t>
  </si>
  <si>
    <t>Gross Verified Energy Savings  &gt;  .</t>
  </si>
  <si>
    <t>Gross Verified Peak Demand Savings  &gt;  .</t>
  </si>
  <si>
    <t>Gross Verified Savings  &gt;  .</t>
  </si>
  <si>
    <t>Net Verified Energy Savings  &gt;  .</t>
  </si>
  <si>
    <t>Net Verified Peak Demand Savings  &gt;  .</t>
  </si>
  <si>
    <t>Net Verified Savings  &gt;  .</t>
  </si>
  <si>
    <t>For:  Horizon Utilities Corporation</t>
  </si>
  <si>
    <t>Program / Initiative Name</t>
  </si>
  <si>
    <t>Implementation Year</t>
  </si>
  <si>
    <t>Gross Verified Annual Energy Savings (kWh)</t>
  </si>
  <si>
    <t>Gross Verified Annual Peak Demand Savings (kW)</t>
  </si>
  <si>
    <t>Net Verified Annual Energy Savings (kWh)</t>
  </si>
  <si>
    <t>Net Verified Annual Peak Demand Savings (kW)</t>
  </si>
  <si>
    <t>2015</t>
  </si>
  <si>
    <t>Save on Energy Heating &amp; Cooling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</si>
  <si>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</si>
  <si>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</si>
  <si>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</si>
  <si>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</si>
  <si>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</si>
  <si>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</si>
  <si>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</si>
  <si>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</si>
  <si>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</si>
  <si>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</si>
  <si>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PUMPsaver Local Program</t>
  </si>
  <si>
    <t>THESL Swimming Pool Efficiency Local Program</t>
  </si>
  <si>
    <t>Air Source Heat Pump for Residential Water Heating Pilot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</si>
  <si>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</si>
  <si>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</si>
  <si>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</si>
  <si>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</si>
  <si>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</si>
  <si>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</si>
  <si>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</si>
  <si>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</si>
  <si>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HONI HP Pilot Program</t>
  </si>
  <si>
    <t>P4P for Class B Office Pilot Program</t>
  </si>
  <si>
    <t>Performance Based Conservation Pilot Program</t>
  </si>
  <si>
    <t>Re-Invest Pilot Program</t>
  </si>
  <si>
    <t>Residential Direct Install Pilot Program</t>
  </si>
  <si>
    <t>Residential Direct Mail Pilot Program</t>
  </si>
  <si>
    <t>Residential Ductless Heat Pump Pilot Program</t>
  </si>
  <si>
    <t>Residential Install Pilot Program</t>
  </si>
  <si>
    <t>Social Benchmarking Pilot Program</t>
  </si>
  <si>
    <t>Solar Powered Attic Ventilation Pilot Program</t>
  </si>
  <si>
    <t>Truckload Event Pilot Program</t>
  </si>
  <si>
    <t>Save on Energy Retrofit Program Enabled Savings</t>
  </si>
  <si>
    <t>Save on Energy High Performance New Construction Program Enabled Savings</t>
  </si>
  <si>
    <t>Save on Energy Process &amp; Systems Upgrades Program Enabled Savings</t>
  </si>
  <si>
    <t>Proposed Program or Pilot</t>
  </si>
  <si>
    <t>Unassigned Target</t>
  </si>
  <si>
    <t>EnerNOC Conservation Fund Pilot Program</t>
  </si>
  <si>
    <t>Home Depot Home Appliance Market Uplift Conservation Fund Pilot Program</t>
  </si>
  <si>
    <t>Loblaw P4P Conservation Fund Pilot Program</t>
  </si>
  <si>
    <t>Ontario Clean Water Agency P4P Conservation Fund Pilot Program</t>
  </si>
  <si>
    <t>Social Benchmarking Conservation Fund Pilot Program</t>
  </si>
  <si>
    <t>Strategic Energy Group Conservation Fund Pilot Program</t>
  </si>
  <si>
    <t>2015 Total</t>
  </si>
  <si>
    <t>2015 Adjustment</t>
  </si>
  <si>
    <t>2015 Adjustment Total</t>
  </si>
  <si>
    <t>2016</t>
  </si>
  <si>
    <t>2016 Total</t>
  </si>
  <si>
    <t>EB-2014-0002; January 1, 2015 - December 31, 2015</t>
  </si>
  <si>
    <t>EB-2009-0228; May 1, 2010 - April 30, 2011</t>
  </si>
  <si>
    <t>EB-2010-0131; May 1, 2011 - December 31, 2011</t>
  </si>
  <si>
    <t>EB-2011-0172; January 1, 2012 - December 31, 2012</t>
  </si>
  <si>
    <t>EB-2012-0132; January 1, 2013 - December 31, 2013</t>
  </si>
  <si>
    <t>EB-2013-0137; January 1, 2014 - December 31, 2014</t>
  </si>
  <si>
    <t>EB-2014-0002, Exhibit 3, Tab 1, Schedule 2, Page 10 of 33</t>
  </si>
  <si>
    <t>EB-2010-0131, Decision and Order, Page 24</t>
  </si>
  <si>
    <t xml:space="preserve">Efficiency:Equipment Replacement Incentive Initiative (Streetlight project) </t>
  </si>
  <si>
    <t>SL billed kW prior LED SL Project</t>
  </si>
</sst>
</file>

<file path=xl/styles.xml><?xml version="1.0" encoding="utf-8"?>
<styleSheet xmlns="http://schemas.openxmlformats.org/spreadsheetml/2006/main" xmlns:mc="http://schemas.openxmlformats.org/markup-compatibility/2006" xmlns:x14ac="http://schemas.microsoft.com/office/spreadsheetml/2009/9/ac" mc:Ignorable="x14ac">
  <numFmts count="132">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0;&quot;-&quot;_____;"/>
    <numFmt numFmtId="286" formatCode="#,##0.00;[Red]\(#,##0.00\)"/>
    <numFmt numFmtId="287" formatCode="#,##0_%_);\(#,##0\)_%;#,##0_%_);@_%_)"/>
    <numFmt numFmtId="288" formatCode="0.0000%"/>
  </numFmts>
  <fonts count="24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
      <sz val="8"/>
      <name val="Calibri"/>
      <family val="2"/>
      <scheme val="minor"/>
    </font>
    <font>
      <sz val="8"/>
      <color theme="1"/>
      <name val="Calibri"/>
      <family val="2"/>
      <scheme val="minor"/>
    </font>
    <font>
      <b/>
      <sz val="10"/>
      <color theme="0"/>
      <name val="Calibri"/>
      <family val="2"/>
      <scheme val="minor"/>
    </font>
    <font>
      <b/>
      <sz val="10"/>
      <color theme="3"/>
      <name val="Calibri"/>
      <family val="2"/>
      <scheme val="minor"/>
    </font>
    <font>
      <b/>
      <sz val="8"/>
      <color theme="0"/>
      <name val="Calibri"/>
      <family val="2"/>
      <scheme val="minor"/>
    </font>
    <font>
      <sz val="8"/>
      <color theme="0"/>
      <name val="Calibri"/>
      <family val="2"/>
      <scheme val="minor"/>
    </font>
    <font>
      <sz val="10"/>
      <name val="Frutiger 45 Light"/>
      <family val="2"/>
    </font>
    <font>
      <sz val="11"/>
      <color indexed="8"/>
      <name val="宋体"/>
      <charset val="134"/>
    </font>
    <font>
      <sz val="12"/>
      <name val="Goudy Old Style"/>
      <family val="1"/>
    </font>
    <font>
      <sz val="10"/>
      <name val="Helv"/>
    </font>
    <font>
      <sz val="9"/>
      <name val="Frutiger 45 Light"/>
    </font>
  </fonts>
  <fills count="10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C0C0C0"/>
        <bgColor indexed="64"/>
      </patternFill>
    </fill>
    <fill>
      <patternFill patternType="solid">
        <fgColor rgb="FFE1F4E1"/>
        <bgColor indexed="64"/>
      </patternFill>
    </fill>
    <fill>
      <patternFill patternType="solid">
        <fgColor rgb="FFC1FCC1"/>
        <bgColor indexed="64"/>
      </patternFill>
    </fill>
    <fill>
      <patternFill patternType="solid">
        <fgColor rgb="FFA8BACB"/>
        <bgColor indexed="64"/>
      </patternFill>
    </fill>
    <fill>
      <patternFill patternType="solid">
        <fgColor rgb="FFA1B4C6"/>
        <bgColor indexed="64"/>
      </patternFill>
    </fill>
    <fill>
      <patternFill patternType="solid">
        <fgColor rgb="FF99ADC2"/>
        <bgColor indexed="64"/>
      </patternFill>
    </fill>
    <fill>
      <patternFill patternType="solid">
        <fgColor rgb="FF91A7BD"/>
        <bgColor indexed="64"/>
      </patternFill>
    </fill>
    <fill>
      <patternFill patternType="solid">
        <fgColor rgb="FF8AA1B9"/>
        <bgColor indexed="64"/>
      </patternFill>
    </fill>
    <fill>
      <patternFill patternType="solid">
        <fgColor rgb="FF829BB4"/>
        <bgColor indexed="64"/>
      </patternFill>
    </fill>
    <fill>
      <patternFill patternType="solid">
        <fgColor rgb="FF003366"/>
        <bgColor indexed="64"/>
      </patternFill>
    </fill>
    <fill>
      <patternFill patternType="solid">
        <fgColor rgb="FF4D7094"/>
        <bgColor indexed="64"/>
      </patternFill>
    </fill>
    <fill>
      <patternFill patternType="solid">
        <fgColor rgb="FFF5F5F5"/>
        <bgColor indexed="64"/>
      </patternFill>
    </fill>
    <fill>
      <patternFill patternType="solid">
        <fgColor rgb="FFF5F5FF"/>
        <bgColor indexed="64"/>
      </patternFill>
    </fill>
    <fill>
      <patternFill patternType="solid">
        <fgColor rgb="FFEBEBFF"/>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auto="1"/>
      </left>
      <right style="thin">
        <color auto="1"/>
      </right>
      <top/>
      <bottom style="hair">
        <color auto="1"/>
      </bottom>
      <diagonal/>
    </border>
    <border>
      <left style="thin">
        <color indexed="64"/>
      </left>
      <right style="hair">
        <color indexed="64"/>
      </right>
      <top/>
      <bottom/>
      <diagonal/>
    </border>
    <border>
      <left style="hair">
        <color auto="1"/>
      </left>
      <right style="thin">
        <color auto="1"/>
      </right>
      <top/>
      <bottom/>
      <diagonal/>
    </border>
    <border>
      <left style="hair">
        <color auto="1"/>
      </left>
      <right/>
      <top style="thin">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top/>
      <bottom/>
      <diagonal/>
    </border>
    <border>
      <left style="thin">
        <color indexed="64"/>
      </left>
      <right/>
      <top style="thin">
        <color indexed="64"/>
      </top>
      <bottom/>
      <diagonal/>
    </border>
    <border>
      <left/>
      <right/>
      <top style="thin">
        <color auto="1"/>
      </top>
      <bottom/>
      <diagonal/>
    </border>
    <border>
      <left/>
      <right/>
      <top style="thin">
        <color indexed="8"/>
      </top>
      <bottom/>
      <diagonal/>
    </border>
    <border>
      <left/>
      <right style="thin">
        <color indexed="8"/>
      </right>
      <top style="thin">
        <color indexed="8"/>
      </top>
      <bottom/>
      <diagonal/>
    </border>
    <border>
      <left/>
      <right/>
      <top/>
      <bottom style="thick">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s>
  <cellStyleXfs count="9918">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286" fontId="12" fillId="0" borderId="88">
      <alignment horizontal="right"/>
    </xf>
    <xf numFmtId="3" fontId="98" fillId="0" borderId="88" applyFill="0">
      <alignment horizontal="right"/>
    </xf>
    <xf numFmtId="287" fontId="106" fillId="0" borderId="0" applyFont="0" applyFill="0" applyBorder="0" applyAlignment="0" applyProtection="0">
      <alignment horizontal="right"/>
    </xf>
    <xf numFmtId="0" fontId="106" fillId="0" borderId="0" applyFont="0" applyFill="0" applyBorder="0" applyAlignment="0" applyProtection="0"/>
    <xf numFmtId="0" fontId="41" fillId="0" borderId="0"/>
    <xf numFmtId="166" fontId="41" fillId="0" borderId="0" applyFont="0" applyFill="0" applyBorder="0" applyAlignment="0" applyProtection="0"/>
    <xf numFmtId="44" fontId="41" fillId="0" borderId="0" applyFont="0" applyFill="0" applyBorder="0" applyAlignment="0" applyProtection="0"/>
    <xf numFmtId="166" fontId="6" fillId="0" borderId="0" applyFont="0" applyFill="0" applyBorder="0" applyAlignment="0" applyProtection="0"/>
    <xf numFmtId="0" fontId="6" fillId="0" borderId="0"/>
    <xf numFmtId="0" fontId="12" fillId="60" borderId="142" applyNumberFormat="0">
      <alignment horizontal="centerContinuous" vertical="center" wrapText="1"/>
    </xf>
    <xf numFmtId="0" fontId="12" fillId="61" borderId="142" applyNumberFormat="0">
      <alignment horizontal="left" vertical="center"/>
    </xf>
    <xf numFmtId="0" fontId="244" fillId="0" borderId="0" applyNumberFormat="0" applyFill="0">
      <alignment horizontal="left" vertical="center" wrapText="1"/>
    </xf>
    <xf numFmtId="196" fontId="244" fillId="0" borderId="0" applyNumberFormat="0" applyFill="0">
      <alignment horizontal="left" vertical="center" wrapText="1"/>
    </xf>
    <xf numFmtId="0" fontId="244" fillId="25" borderId="0" applyFont="0" applyFill="0" applyProtection="0"/>
    <xf numFmtId="0" fontId="11" fillId="60" borderId="165" applyNumberFormat="0" applyProtection="0">
      <alignment horizontal="left" vertical="center" wrapText="1"/>
    </xf>
    <xf numFmtId="0" fontId="12" fillId="25" borderId="165" applyNumberFormat="0" applyProtection="0">
      <alignment horizontal="left" vertical="center" wrapText="1"/>
    </xf>
    <xf numFmtId="253" fontId="11" fillId="82" borderId="165" applyNumberFormat="0" applyProtection="0">
      <alignment horizontal="center" vertical="center" wrapText="1"/>
    </xf>
    <xf numFmtId="0" fontId="11" fillId="60" borderId="165" applyNumberFormat="0" applyProtection="0">
      <alignment horizontal="left" vertical="center" wrapText="1"/>
    </xf>
    <xf numFmtId="0" fontId="12" fillId="25" borderId="165" applyNumberFormat="0" applyProtection="0">
      <alignment horizontal="left" vertical="center"/>
    </xf>
    <xf numFmtId="0" fontId="12" fillId="25" borderId="165" applyNumberFormat="0" applyProtection="0">
      <alignment horizontal="left" vertical="center"/>
    </xf>
    <xf numFmtId="0" fontId="11" fillId="81" borderId="165" applyNumberFormat="0" applyProtection="0">
      <alignment horizontal="center" vertical="center" wrapText="1"/>
    </xf>
    <xf numFmtId="0" fontId="11" fillId="81" borderId="165" applyNumberFormat="0" applyProtection="0">
      <alignment horizontal="center" vertical="center"/>
    </xf>
    <xf numFmtId="0" fontId="11" fillId="81" borderId="165" applyNumberFormat="0" applyProtection="0">
      <alignment horizontal="center" vertical="center" wrapText="1"/>
    </xf>
    <xf numFmtId="0" fontId="183" fillId="81" borderId="165" applyNumberFormat="0" applyProtection="0">
      <alignment horizontal="center" vertical="center"/>
    </xf>
    <xf numFmtId="0" fontId="177" fillId="67" borderId="165">
      <alignment horizontal="center" vertical="center" wrapText="1"/>
      <protection hidden="1"/>
    </xf>
    <xf numFmtId="260" fontId="172" fillId="65" borderId="165" applyFill="0" applyBorder="0" applyAlignment="0" applyProtection="0">
      <alignment horizontal="right"/>
      <protection locked="0"/>
    </xf>
    <xf numFmtId="257" fontId="248" fillId="0" borderId="0" applyBorder="0" applyProtection="0">
      <alignment horizontal="right"/>
    </xf>
    <xf numFmtId="256" fontId="164" fillId="0" borderId="166" applyBorder="0"/>
    <xf numFmtId="0" fontId="14" fillId="24" borderId="172" applyNumberFormat="0" applyFont="0" applyAlignment="0" applyProtection="0"/>
    <xf numFmtId="0" fontId="14" fillId="24" borderId="172" applyNumberFormat="0" applyFont="0" applyAlignment="0" applyProtection="0"/>
    <xf numFmtId="204" fontId="90" fillId="63" borderId="157"/>
    <xf numFmtId="0" fontId="83" fillId="0" borderId="156" applyNumberFormat="0" applyFont="0" applyFill="0" applyAlignment="0" applyProtection="0"/>
    <xf numFmtId="0" fontId="17" fillId="21" borderId="142" applyNumberFormat="0" applyAlignment="0" applyProtection="0"/>
    <xf numFmtId="0" fontId="100" fillId="33" borderId="59" applyNumberFormat="0" applyAlignment="0" applyProtection="0"/>
    <xf numFmtId="43" fontId="245" fillId="0" borderId="0" applyFont="0" applyFill="0" applyBorder="0" applyAlignment="0" applyProtection="0"/>
    <xf numFmtId="166" fontId="246" fillId="0" borderId="0" applyFont="0" applyFill="0" applyBorder="0" applyAlignment="0" applyProtection="0"/>
    <xf numFmtId="253" fontId="6" fillId="0" borderId="0"/>
    <xf numFmtId="43" fontId="48" fillId="0" borderId="0" applyFont="0" applyFill="0" applyBorder="0" applyAlignment="0" applyProtection="0"/>
    <xf numFmtId="0" fontId="12" fillId="24" borderId="127" applyNumberFormat="0" applyFont="0" applyAlignment="0" applyProtection="0"/>
    <xf numFmtId="8" fontId="113" fillId="0" borderId="158">
      <protection locked="0"/>
    </xf>
    <xf numFmtId="253" fontId="6" fillId="0" borderId="0"/>
    <xf numFmtId="223" fontId="247" fillId="0" borderId="72" applyNumberFormat="0" applyFill="0">
      <alignment horizontal="right"/>
    </xf>
    <xf numFmtId="223" fontId="247" fillId="0" borderId="72" applyNumberFormat="0" applyFill="0">
      <alignment horizontal="right"/>
    </xf>
    <xf numFmtId="0" fontId="25" fillId="8" borderId="142" applyNumberFormat="0" applyAlignment="0" applyProtection="0"/>
    <xf numFmtId="1" fontId="121" fillId="69" borderId="155" applyNumberFormat="0" applyBorder="0" applyAlignment="0">
      <alignment horizontal="centerContinuous" vertical="center"/>
      <protection locked="0"/>
    </xf>
    <xf numFmtId="233" fontId="12" fillId="71" borderId="110" applyNumberFormat="0" applyFont="0" applyBorder="0" applyAlignment="0" applyProtection="0"/>
    <xf numFmtId="0" fontId="47" fillId="0" borderId="147">
      <alignment horizontal="left" vertical="center"/>
    </xf>
    <xf numFmtId="0" fontId="134" fillId="0" borderId="159" applyNumberFormat="0" applyFill="0" applyBorder="0" applyAlignment="0" applyProtection="0">
      <alignment horizontal="left"/>
    </xf>
    <xf numFmtId="10" fontId="108" fillId="65" borderId="110" applyNumberFormat="0" applyBorder="0" applyAlignment="0" applyProtection="0"/>
    <xf numFmtId="0" fontId="142" fillId="32" borderId="59" applyNumberFormat="0" applyAlignment="0" applyProtection="0"/>
    <xf numFmtId="237" fontId="12" fillId="65" borderId="149" applyNumberFormat="0" applyFont="0" applyBorder="0" applyAlignment="0">
      <alignment horizontal="right" vertical="center"/>
      <protection locked="0"/>
    </xf>
    <xf numFmtId="0" fontId="147" fillId="73" borderId="160">
      <alignment horizontal="left" vertical="center" wrapText="1"/>
    </xf>
    <xf numFmtId="0" fontId="12" fillId="0" borderId="110"/>
    <xf numFmtId="253" fontId="12" fillId="0" borderId="0"/>
    <xf numFmtId="0" fontId="12" fillId="0" borderId="0"/>
    <xf numFmtId="253" fontId="6" fillId="0" borderId="0"/>
    <xf numFmtId="253" fontId="6" fillId="0" borderId="0"/>
    <xf numFmtId="253" fontId="6" fillId="0" borderId="0"/>
    <xf numFmtId="0" fontId="12" fillId="0" borderId="165"/>
    <xf numFmtId="0" fontId="147" fillId="73" borderId="174">
      <alignment horizontal="left" vertical="center" wrapText="1"/>
    </xf>
    <xf numFmtId="0" fontId="25" fillId="8" borderId="169" applyNumberFormat="0" applyAlignment="0" applyProtection="0"/>
    <xf numFmtId="0" fontId="25" fillId="8" borderId="169" applyNumberFormat="0" applyAlignment="0" applyProtection="0"/>
    <xf numFmtId="0" fontId="25" fillId="8" borderId="169" applyNumberFormat="0" applyAlignment="0" applyProtection="0"/>
    <xf numFmtId="10" fontId="108" fillId="65" borderId="165" applyNumberFormat="0" applyBorder="0" applyAlignment="0" applyProtection="0"/>
    <xf numFmtId="0" fontId="47" fillId="0" borderId="166">
      <alignment horizontal="left" vertical="center"/>
    </xf>
    <xf numFmtId="0" fontId="47" fillId="0" borderId="168" applyNumberFormat="0" applyAlignment="0" applyProtection="0">
      <alignment horizontal="left" vertical="center"/>
    </xf>
    <xf numFmtId="233" fontId="12" fillId="71" borderId="165" applyNumberFormat="0" applyFont="0" applyBorder="0" applyAlignment="0" applyProtection="0"/>
    <xf numFmtId="1" fontId="121" fillId="69" borderId="167" applyNumberFormat="0" applyBorder="0" applyAlignment="0">
      <alignment horizontal="centerContinuous" vertical="center"/>
      <protection locked="0"/>
    </xf>
    <xf numFmtId="0" fontId="25" fillId="8" borderId="169" applyNumberFormat="0" applyAlignment="0" applyProtection="0"/>
    <xf numFmtId="253" fontId="6" fillId="0" borderId="0"/>
    <xf numFmtId="8" fontId="113" fillId="0" borderId="173">
      <protection locked="0"/>
    </xf>
    <xf numFmtId="0" fontId="12" fillId="24" borderId="172" applyNumberFormat="0" applyFont="0" applyAlignment="0" applyProtection="0"/>
    <xf numFmtId="253" fontId="6" fillId="0" borderId="0"/>
    <xf numFmtId="0" fontId="17" fillId="21" borderId="169" applyNumberFormat="0" applyAlignment="0" applyProtection="0"/>
    <xf numFmtId="0" fontId="17" fillId="21" borderId="169" applyNumberFormat="0" applyAlignment="0" applyProtection="0"/>
    <xf numFmtId="0" fontId="17" fillId="21" borderId="169" applyNumberFormat="0" applyAlignment="0" applyProtection="0"/>
    <xf numFmtId="0" fontId="17" fillId="21" borderId="169" applyNumberFormat="0" applyAlignment="0" applyProtection="0"/>
    <xf numFmtId="0" fontId="83" fillId="0" borderId="171" applyNumberFormat="0" applyFont="0" applyFill="0" applyAlignment="0" applyProtection="0"/>
    <xf numFmtId="42" fontId="87" fillId="0" borderId="170" applyFont="0"/>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4" fillId="0" borderId="147" applyBorder="0"/>
    <xf numFmtId="257" fontId="248" fillId="0" borderId="0" applyBorder="0" applyProtection="0">
      <alignment horizontal="right"/>
    </xf>
    <xf numFmtId="37" fontId="244" fillId="0" borderId="0" applyFill="0" applyBorder="0" applyProtection="0">
      <alignment horizontal="right"/>
    </xf>
    <xf numFmtId="0" fontId="28" fillId="21" borderId="161" applyNumberFormat="0" applyAlignment="0" applyProtection="0"/>
    <xf numFmtId="0" fontId="28" fillId="21" borderId="161" applyNumberFormat="0" applyAlignment="0" applyProtection="0"/>
    <xf numFmtId="0" fontId="166" fillId="33" borderId="60" applyNumberFormat="0" applyAlignment="0" applyProtection="0"/>
    <xf numFmtId="0" fontId="28" fillId="21" borderId="161" applyNumberFormat="0" applyAlignment="0" applyProtection="0"/>
    <xf numFmtId="260" fontId="172" fillId="65" borderId="110" applyFill="0" applyBorder="0" applyAlignment="0" applyProtection="0">
      <alignment horizontal="right"/>
      <protection locked="0"/>
    </xf>
    <xf numFmtId="9" fontId="12" fillId="0" borderId="0" applyFont="0" applyFill="0" applyBorder="0" applyAlignment="0" applyProtection="0"/>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80" fillId="0" borderId="0">
      <alignment vertical="top"/>
    </xf>
    <xf numFmtId="0" fontId="11" fillId="60" borderId="110" applyNumberFormat="0" applyProtection="0">
      <alignment horizontal="left" vertical="center" wrapText="1"/>
    </xf>
    <xf numFmtId="253"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237" fontId="194" fillId="86" borderId="162" applyNumberFormat="0" applyBorder="0" applyAlignment="0" applyProtection="0">
      <alignment vertical="center"/>
    </xf>
    <xf numFmtId="49" fontId="244" fillId="0" borderId="5">
      <alignment vertical="center"/>
    </xf>
    <xf numFmtId="0" fontId="30" fillId="0" borderId="163" applyNumberFormat="0" applyFill="0" applyAlignment="0" applyProtection="0"/>
    <xf numFmtId="0" fontId="30" fillId="0" borderId="163" applyNumberFormat="0" applyFill="0" applyAlignment="0" applyProtection="0"/>
    <xf numFmtId="0" fontId="42" fillId="0" borderId="64" applyNumberFormat="0" applyFill="0" applyAlignment="0" applyProtection="0"/>
    <xf numFmtId="0" fontId="30" fillId="0" borderId="163" applyNumberFormat="0" applyFill="0" applyAlignment="0" applyProtection="0"/>
    <xf numFmtId="167" fontId="85" fillId="0" borderId="164"/>
    <xf numFmtId="0" fontId="12" fillId="61" borderId="169" applyNumberFormat="0">
      <alignment horizontal="left" vertical="center"/>
    </xf>
    <xf numFmtId="0" fontId="12" fillId="60" borderId="169" applyNumberFormat="0">
      <alignment horizontal="centerContinuous" vertical="center" wrapText="1"/>
    </xf>
    <xf numFmtId="0" fontId="6" fillId="0" borderId="0"/>
    <xf numFmtId="279" fontId="244" fillId="0" borderId="5">
      <alignment horizontal="right"/>
    </xf>
    <xf numFmtId="44" fontId="41" fillId="0" borderId="0" applyFont="0" applyFill="0" applyBorder="0" applyAlignment="0" applyProtection="0"/>
    <xf numFmtId="166" fontId="41" fillId="0" borderId="0" applyFont="0" applyFill="0" applyBorder="0" applyAlignment="0" applyProtection="0"/>
    <xf numFmtId="0" fontId="41" fillId="0" borderId="0"/>
    <xf numFmtId="39" fontId="12" fillId="0" borderId="170">
      <protection locked="0"/>
    </xf>
    <xf numFmtId="6" fontId="193" fillId="0" borderId="170" applyFill="0" applyAlignment="0" applyProtection="0"/>
  </cellStyleXfs>
  <cellXfs count="970">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3" fontId="43" fillId="2" borderId="0" xfId="0" applyNumberFormat="1" applyFont="1" applyFill="1" applyBorder="1" applyProtection="1">
      <protection locked="0"/>
    </xf>
    <xf numFmtId="177" fontId="13" fillId="2" borderId="110" xfId="71" applyNumberFormat="1" applyFont="1" applyFill="1" applyBorder="1" applyAlignment="1">
      <alignment horizontal="center"/>
    </xf>
    <xf numFmtId="177" fontId="48" fillId="28" borderId="34" xfId="71" applyNumberFormat="1" applyFont="1" applyFill="1" applyBorder="1" applyAlignment="1" applyProtection="1">
      <alignment horizontal="center"/>
      <protection locked="0"/>
    </xf>
    <xf numFmtId="177" fontId="41" fillId="28" borderId="34" xfId="71" applyNumberFormat="1" applyFont="1" applyFill="1" applyBorder="1" applyAlignment="1" applyProtection="1">
      <alignment horizontal="center"/>
      <protection locked="0"/>
    </xf>
    <xf numFmtId="0" fontId="77" fillId="0" borderId="0" xfId="613"/>
    <xf numFmtId="0" fontId="237" fillId="94" borderId="0" xfId="613" applyFont="1" applyFill="1" applyAlignment="1">
      <alignment wrapText="1"/>
    </xf>
    <xf numFmtId="17" fontId="77" fillId="0" borderId="0" xfId="613" applyNumberFormat="1" applyFill="1"/>
    <xf numFmtId="0" fontId="77" fillId="0" borderId="0" xfId="613" applyFill="1"/>
    <xf numFmtId="17" fontId="237" fillId="95" borderId="138" xfId="613" applyNumberFormat="1" applyFont="1" applyFill="1" applyBorder="1"/>
    <xf numFmtId="3" fontId="237" fillId="95" borderId="138" xfId="613" applyNumberFormat="1" applyFont="1" applyFill="1" applyBorder="1"/>
    <xf numFmtId="43" fontId="237" fillId="95" borderId="138" xfId="613" applyNumberFormat="1" applyFont="1" applyFill="1" applyBorder="1"/>
    <xf numFmtId="166" fontId="237" fillId="95" borderId="138" xfId="71" applyFont="1" applyFill="1" applyBorder="1" applyProtection="1">
      <protection locked="0"/>
    </xf>
    <xf numFmtId="166" fontId="77" fillId="0" borderId="0" xfId="71" applyFont="1" applyFill="1" applyProtection="1">
      <protection locked="0"/>
    </xf>
    <xf numFmtId="169" fontId="77" fillId="0" borderId="0" xfId="613" applyNumberFormat="1"/>
    <xf numFmtId="17" fontId="77" fillId="96" borderId="0" xfId="613" applyNumberFormat="1" applyFill="1"/>
    <xf numFmtId="0" fontId="77" fillId="0" borderId="0" xfId="613" applyFill="1" applyProtection="1">
      <protection locked="0"/>
    </xf>
    <xf numFmtId="0" fontId="77" fillId="96" borderId="0" xfId="613" applyFill="1"/>
    <xf numFmtId="0" fontId="237" fillId="95" borderId="138" xfId="613" applyFont="1" applyFill="1" applyBorder="1" applyProtection="1">
      <protection locked="0"/>
    </xf>
    <xf numFmtId="0" fontId="237" fillId="95" borderId="138" xfId="613" applyFont="1" applyFill="1" applyBorder="1"/>
    <xf numFmtId="0" fontId="237" fillId="97" borderId="0" xfId="613" applyFont="1" applyFill="1"/>
    <xf numFmtId="4" fontId="237" fillId="97" borderId="0" xfId="613" applyNumberFormat="1" applyFont="1" applyFill="1"/>
    <xf numFmtId="3" fontId="13" fillId="28" borderId="0" xfId="0" applyNumberFormat="1" applyFont="1" applyFill="1" applyBorder="1"/>
    <xf numFmtId="177" fontId="13" fillId="28" borderId="0" xfId="71" applyNumberFormat="1" applyFont="1" applyFill="1" applyBorder="1"/>
    <xf numFmtId="177" fontId="13" fillId="28" borderId="12" xfId="71" applyNumberFormat="1" applyFont="1" applyFill="1" applyBorder="1"/>
    <xf numFmtId="4" fontId="13" fillId="28" borderId="0" xfId="0" applyNumberFormat="1" applyFont="1" applyFill="1" applyBorder="1"/>
    <xf numFmtId="177" fontId="0" fillId="2" borderId="0" xfId="71" applyNumberFormat="1" applyFont="1" applyFill="1"/>
    <xf numFmtId="177" fontId="217" fillId="2" borderId="122" xfId="71" applyNumberFormat="1" applyFont="1" applyFill="1" applyBorder="1" applyAlignment="1">
      <alignment vertical="top"/>
    </xf>
    <xf numFmtId="177" fontId="13" fillId="2" borderId="138" xfId="71" applyNumberFormat="1" applyFont="1" applyFill="1" applyBorder="1" applyAlignment="1">
      <alignment vertical="top"/>
    </xf>
    <xf numFmtId="177" fontId="13" fillId="2" borderId="134" xfId="71" applyNumberFormat="1" applyFont="1" applyFill="1" applyBorder="1" applyAlignment="1">
      <alignment vertical="top"/>
    </xf>
    <xf numFmtId="177" fontId="217" fillId="2" borderId="110" xfId="71" applyNumberFormat="1" applyFont="1" applyFill="1" applyBorder="1" applyAlignment="1">
      <alignment horizontal="center" vertical="center" textRotation="180"/>
    </xf>
    <xf numFmtId="177" fontId="13" fillId="28" borderId="5" xfId="71" applyNumberFormat="1" applyFont="1" applyFill="1" applyBorder="1"/>
    <xf numFmtId="177" fontId="13" fillId="28" borderId="112" xfId="71" applyNumberFormat="1" applyFont="1" applyFill="1" applyBorder="1"/>
    <xf numFmtId="177" fontId="45" fillId="28" borderId="35" xfId="71" applyNumberFormat="1" applyFont="1" applyFill="1" applyBorder="1" applyAlignment="1" applyProtection="1">
      <alignment horizontal="center" vertical="center"/>
      <protection locked="0"/>
    </xf>
    <xf numFmtId="164" fontId="217" fillId="2" borderId="0" xfId="0" applyNumberFormat="1" applyFont="1" applyFill="1"/>
    <xf numFmtId="173" fontId="13" fillId="2" borderId="0" xfId="0" applyNumberFormat="1" applyFont="1" applyFill="1" applyBorder="1"/>
    <xf numFmtId="0" fontId="218" fillId="2" borderId="0" xfId="0" applyFont="1" applyFill="1" applyAlignment="1">
      <alignment vertical="top"/>
    </xf>
    <xf numFmtId="0" fontId="239" fillId="2" borderId="0" xfId="0" applyFont="1" applyFill="1" applyAlignment="1">
      <alignment vertical="top"/>
    </xf>
    <xf numFmtId="0" fontId="238" fillId="2" borderId="0" xfId="0" applyFont="1" applyFill="1" applyAlignment="1">
      <alignment vertical="top"/>
    </xf>
    <xf numFmtId="0" fontId="241" fillId="2" borderId="0" xfId="0" applyFont="1" applyFill="1" applyAlignment="1">
      <alignment vertical="top"/>
    </xf>
    <xf numFmtId="0" fontId="242" fillId="98" borderId="122" xfId="0" applyFont="1" applyFill="1" applyBorder="1" applyAlignment="1">
      <alignment vertical="top"/>
    </xf>
    <xf numFmtId="0" fontId="242" fillId="98" borderId="147" xfId="0" applyFont="1" applyFill="1" applyBorder="1" applyAlignment="1">
      <alignment vertical="top"/>
    </xf>
    <xf numFmtId="0" fontId="242" fillId="98" borderId="134" xfId="0" applyFont="1" applyFill="1" applyBorder="1" applyAlignment="1">
      <alignment vertical="top"/>
    </xf>
    <xf numFmtId="0" fontId="242" fillId="99" borderId="122" xfId="0" applyFont="1" applyFill="1" applyBorder="1" applyAlignment="1">
      <alignment vertical="top"/>
    </xf>
    <xf numFmtId="0" fontId="242" fillId="99" borderId="147" xfId="0" applyFont="1" applyFill="1" applyBorder="1" applyAlignment="1">
      <alignment vertical="top"/>
    </xf>
    <xf numFmtId="0" fontId="242" fillId="99" borderId="134" xfId="0" applyFont="1" applyFill="1" applyBorder="1" applyAlignment="1">
      <alignment vertical="top"/>
    </xf>
    <xf numFmtId="0" fontId="242" fillId="101" borderId="122" xfId="0" applyFont="1" applyFill="1" applyBorder="1" applyAlignment="1">
      <alignment vertical="top"/>
    </xf>
    <xf numFmtId="0" fontId="242" fillId="101" borderId="147" xfId="0" applyFont="1" applyFill="1" applyBorder="1" applyAlignment="1">
      <alignment vertical="top"/>
    </xf>
    <xf numFmtId="0" fontId="242" fillId="101" borderId="134" xfId="0" applyFont="1" applyFill="1" applyBorder="1" applyAlignment="1">
      <alignment vertical="top"/>
    </xf>
    <xf numFmtId="0" fontId="242" fillId="102" borderId="122" xfId="0" applyFont="1" applyFill="1" applyBorder="1" applyAlignment="1">
      <alignment vertical="top"/>
    </xf>
    <xf numFmtId="0" fontId="242" fillId="102" borderId="147" xfId="0" applyFont="1" applyFill="1" applyBorder="1" applyAlignment="1">
      <alignment vertical="top"/>
    </xf>
    <xf numFmtId="0" fontId="242" fillId="102" borderId="134" xfId="0" applyFont="1" applyFill="1" applyBorder="1" applyAlignment="1">
      <alignment vertical="top"/>
    </xf>
    <xf numFmtId="0" fontId="242" fillId="98" borderId="110" xfId="0" applyFont="1" applyFill="1" applyBorder="1" applyAlignment="1">
      <alignment horizontal="center" vertical="center" textRotation="90"/>
    </xf>
    <xf numFmtId="0" fontId="242" fillId="99" borderId="110" xfId="0" applyFont="1" applyFill="1" applyBorder="1" applyAlignment="1">
      <alignment horizontal="center" vertical="center" textRotation="90"/>
    </xf>
    <xf numFmtId="0" fontId="242" fillId="101" borderId="110" xfId="0" applyFont="1" applyFill="1" applyBorder="1" applyAlignment="1">
      <alignment horizontal="center" vertical="center" textRotation="90"/>
    </xf>
    <xf numFmtId="0" fontId="242" fillId="102" borderId="110" xfId="0" applyFont="1" applyFill="1" applyBorder="1" applyAlignment="1">
      <alignment horizontal="center" vertical="center" textRotation="90"/>
    </xf>
    <xf numFmtId="0" fontId="242" fillId="105" borderId="122" xfId="0" quotePrefix="1" applyFont="1" applyFill="1" applyBorder="1" applyAlignment="1">
      <alignment vertical="top"/>
    </xf>
    <xf numFmtId="0" fontId="242" fillId="105" borderId="147" xfId="0" applyFont="1" applyFill="1" applyBorder="1" applyAlignment="1">
      <alignment vertical="top"/>
    </xf>
    <xf numFmtId="0" fontId="242" fillId="105" borderId="134" xfId="0" applyFont="1" applyFill="1" applyBorder="1" applyAlignment="1">
      <alignment vertical="top"/>
    </xf>
    <xf numFmtId="0" fontId="243" fillId="105" borderId="122" xfId="0" applyFont="1" applyFill="1" applyBorder="1" applyAlignment="1">
      <alignment vertical="top"/>
    </xf>
    <xf numFmtId="0" fontId="243" fillId="105" borderId="147" xfId="0" applyFont="1" applyFill="1" applyBorder="1" applyAlignment="1">
      <alignment vertical="top"/>
    </xf>
    <xf numFmtId="0" fontId="243" fillId="105" borderId="134" xfId="0" applyFont="1" applyFill="1" applyBorder="1" applyAlignment="1">
      <alignment vertical="top"/>
    </xf>
    <xf numFmtId="0" fontId="239" fillId="2" borderId="41" xfId="0" applyFont="1" applyFill="1" applyBorder="1" applyAlignment="1">
      <alignment vertical="top"/>
    </xf>
    <xf numFmtId="0" fontId="239" fillId="106" borderId="40" xfId="0" applyFont="1" applyFill="1" applyBorder="1" applyAlignment="1">
      <alignment vertical="top"/>
    </xf>
    <xf numFmtId="0" fontId="239" fillId="2" borderId="42" xfId="0" applyFont="1" applyFill="1" applyBorder="1" applyAlignment="1">
      <alignment horizontal="left" vertical="top"/>
    </xf>
    <xf numFmtId="3" fontId="239" fillId="106" borderId="41" xfId="0" applyNumberFormat="1" applyFont="1" applyFill="1" applyBorder="1" applyAlignment="1">
      <alignment vertical="top"/>
    </xf>
    <xf numFmtId="3" fontId="239" fillId="2" borderId="40" xfId="0" applyNumberFormat="1" applyFont="1" applyFill="1" applyBorder="1" applyAlignment="1">
      <alignment vertical="top"/>
    </xf>
    <xf numFmtId="3" fontId="239" fillId="106" borderId="40" xfId="0" applyNumberFormat="1" applyFont="1" applyFill="1" applyBorder="1" applyAlignment="1">
      <alignment vertical="top"/>
    </xf>
    <xf numFmtId="3" fontId="239" fillId="2" borderId="42" xfId="0" applyNumberFormat="1" applyFont="1" applyFill="1" applyBorder="1" applyAlignment="1">
      <alignment vertical="top"/>
    </xf>
    <xf numFmtId="0" fontId="239" fillId="107" borderId="3" xfId="0" applyFont="1" applyFill="1" applyBorder="1" applyAlignment="1">
      <alignment vertical="top"/>
    </xf>
    <xf numFmtId="0" fontId="239" fillId="108" borderId="35" xfId="0" applyFont="1" applyFill="1" applyBorder="1" applyAlignment="1">
      <alignment vertical="top"/>
    </xf>
    <xf numFmtId="0" fontId="239" fillId="107" borderId="45" xfId="0" applyFont="1" applyFill="1" applyBorder="1" applyAlignment="1">
      <alignment horizontal="left" vertical="top"/>
    </xf>
    <xf numFmtId="3" fontId="239" fillId="108" borderId="3" xfId="0" applyNumberFormat="1" applyFont="1" applyFill="1" applyBorder="1" applyAlignment="1">
      <alignment vertical="top"/>
    </xf>
    <xf numFmtId="3" fontId="239" fillId="107" borderId="35" xfId="0" applyNumberFormat="1" applyFont="1" applyFill="1" applyBorder="1" applyAlignment="1">
      <alignment vertical="top"/>
    </xf>
    <xf numFmtId="3" fontId="239" fillId="108" borderId="35" xfId="0" applyNumberFormat="1" applyFont="1" applyFill="1" applyBorder="1" applyAlignment="1">
      <alignment vertical="top"/>
    </xf>
    <xf numFmtId="3" fontId="239" fillId="107" borderId="45" xfId="0" applyNumberFormat="1" applyFont="1" applyFill="1" applyBorder="1" applyAlignment="1">
      <alignment vertical="top"/>
    </xf>
    <xf numFmtId="0" fontId="239" fillId="2" borderId="3" xfId="0" applyFont="1" applyFill="1" applyBorder="1" applyAlignment="1">
      <alignment vertical="top"/>
    </xf>
    <xf numFmtId="0" fontId="239" fillId="106" borderId="35" xfId="0" applyFont="1" applyFill="1" applyBorder="1" applyAlignment="1">
      <alignment vertical="top"/>
    </xf>
    <xf numFmtId="0" fontId="239" fillId="2" borderId="45" xfId="0" applyFont="1" applyFill="1" applyBorder="1" applyAlignment="1">
      <alignment horizontal="left" vertical="top"/>
    </xf>
    <xf numFmtId="285" fontId="239" fillId="106" borderId="3" xfId="0" applyNumberFormat="1" applyFont="1" applyFill="1" applyBorder="1" applyAlignment="1">
      <alignment vertical="top"/>
    </xf>
    <xf numFmtId="285" fontId="239" fillId="2" borderId="35" xfId="0" applyNumberFormat="1" applyFont="1" applyFill="1" applyBorder="1" applyAlignment="1">
      <alignment vertical="top"/>
    </xf>
    <xf numFmtId="285" fontId="239" fillId="106" borderId="35" xfId="0" applyNumberFormat="1" applyFont="1" applyFill="1" applyBorder="1" applyAlignment="1">
      <alignment vertical="top"/>
    </xf>
    <xf numFmtId="285" fontId="239" fillId="2" borderId="45" xfId="0" applyNumberFormat="1" applyFont="1" applyFill="1" applyBorder="1" applyAlignment="1">
      <alignment vertical="top"/>
    </xf>
    <xf numFmtId="3" fontId="239" fillId="106" borderId="3" xfId="0" applyNumberFormat="1" applyFont="1" applyFill="1" applyBorder="1" applyAlignment="1">
      <alignment vertical="top"/>
    </xf>
    <xf numFmtId="3" fontId="239" fillId="2" borderId="35" xfId="0" applyNumberFormat="1" applyFont="1" applyFill="1" applyBorder="1" applyAlignment="1">
      <alignment vertical="top"/>
    </xf>
    <xf numFmtId="3" fontId="239" fillId="106" borderId="35" xfId="0" applyNumberFormat="1" applyFont="1" applyFill="1" applyBorder="1" applyAlignment="1">
      <alignment vertical="top"/>
    </xf>
    <xf numFmtId="3" fontId="239" fillId="2" borderId="45" xfId="0" applyNumberFormat="1" applyFont="1" applyFill="1" applyBorder="1" applyAlignment="1">
      <alignment vertical="top"/>
    </xf>
    <xf numFmtId="0" fontId="238" fillId="108" borderId="35" xfId="0" applyFont="1" applyFill="1" applyBorder="1" applyAlignment="1">
      <alignment vertical="top"/>
    </xf>
    <xf numFmtId="0" fontId="238" fillId="106" borderId="35" xfId="0" applyFont="1" applyFill="1" applyBorder="1" applyAlignment="1">
      <alignment vertical="top"/>
    </xf>
    <xf numFmtId="285" fontId="239" fillId="108" borderId="3" xfId="0" applyNumberFormat="1" applyFont="1" applyFill="1" applyBorder="1" applyAlignment="1">
      <alignment vertical="top"/>
    </xf>
    <xf numFmtId="285" fontId="239" fillId="107" borderId="35" xfId="0" applyNumberFormat="1" applyFont="1" applyFill="1" applyBorder="1" applyAlignment="1">
      <alignment vertical="top"/>
    </xf>
    <xf numFmtId="285" fontId="239" fillId="108" borderId="35" xfId="0" applyNumberFormat="1" applyFont="1" applyFill="1" applyBorder="1" applyAlignment="1">
      <alignment vertical="top"/>
    </xf>
    <xf numFmtId="285" fontId="239" fillId="107" borderId="45" xfId="0" applyNumberFormat="1" applyFont="1" applyFill="1" applyBorder="1" applyAlignment="1">
      <alignment vertical="top"/>
    </xf>
    <xf numFmtId="0" fontId="239" fillId="107" borderId="113" xfId="0" applyFont="1" applyFill="1" applyBorder="1" applyAlignment="1">
      <alignment vertical="top"/>
    </xf>
    <xf numFmtId="0" fontId="238" fillId="108" borderId="53" xfId="0" applyFont="1" applyFill="1" applyBorder="1" applyAlignment="1">
      <alignment vertical="top"/>
    </xf>
    <xf numFmtId="0" fontId="239" fillId="107" borderId="114" xfId="0" applyFont="1" applyFill="1" applyBorder="1" applyAlignment="1">
      <alignment horizontal="left" vertical="top"/>
    </xf>
    <xf numFmtId="285" fontId="239" fillId="108" borderId="113" xfId="0" applyNumberFormat="1" applyFont="1" applyFill="1" applyBorder="1" applyAlignment="1">
      <alignment vertical="top"/>
    </xf>
    <xf numFmtId="285" fontId="239" fillId="107" borderId="53" xfId="0" applyNumberFormat="1" applyFont="1" applyFill="1" applyBorder="1" applyAlignment="1">
      <alignment vertical="top"/>
    </xf>
    <xf numFmtId="285" fontId="239" fillId="108" borderId="53" xfId="0" applyNumberFormat="1" applyFont="1" applyFill="1" applyBorder="1" applyAlignment="1">
      <alignment vertical="top"/>
    </xf>
    <xf numFmtId="285" fontId="239" fillId="107" borderId="114" xfId="0" applyNumberFormat="1" applyFont="1" applyFill="1" applyBorder="1" applyAlignment="1">
      <alignment vertical="top"/>
    </xf>
    <xf numFmtId="0" fontId="238" fillId="106" borderId="40" xfId="0" applyFont="1" applyFill="1" applyBorder="1" applyAlignment="1">
      <alignment vertical="top"/>
    </xf>
    <xf numFmtId="285" fontId="239" fillId="106" borderId="41" xfId="0" applyNumberFormat="1" applyFont="1" applyFill="1" applyBorder="1" applyAlignment="1">
      <alignment vertical="top"/>
    </xf>
    <xf numFmtId="285" fontId="239" fillId="2" borderId="40" xfId="0" applyNumberFormat="1" applyFont="1" applyFill="1" applyBorder="1" applyAlignment="1">
      <alignment vertical="top"/>
    </xf>
    <xf numFmtId="285" fontId="239" fillId="106" borderId="40" xfId="0" applyNumberFormat="1" applyFont="1" applyFill="1" applyBorder="1" applyAlignment="1">
      <alignment vertical="top"/>
    </xf>
    <xf numFmtId="285" fontId="239" fillId="2" borderId="42" xfId="0" applyNumberFormat="1" applyFont="1" applyFill="1" applyBorder="1" applyAlignment="1">
      <alignment vertical="top"/>
    </xf>
    <xf numFmtId="0" fontId="239" fillId="107" borderId="136" xfId="0" applyFont="1" applyFill="1" applyBorder="1" applyAlignment="1">
      <alignment vertical="top"/>
    </xf>
    <xf numFmtId="0" fontId="238" fillId="108" borderId="116" xfId="0" applyFont="1" applyFill="1" applyBorder="1" applyAlignment="1">
      <alignment vertical="top"/>
    </xf>
    <xf numFmtId="0" fontId="239" fillId="107" borderId="117" xfId="0" applyFont="1" applyFill="1" applyBorder="1" applyAlignment="1">
      <alignment horizontal="left" vertical="top"/>
    </xf>
    <xf numFmtId="285" fontId="239" fillId="108" borderId="136" xfId="0" applyNumberFormat="1" applyFont="1" applyFill="1" applyBorder="1" applyAlignment="1">
      <alignment vertical="top"/>
    </xf>
    <xf numFmtId="285" fontId="239" fillId="107" borderId="116" xfId="0" applyNumberFormat="1" applyFont="1" applyFill="1" applyBorder="1" applyAlignment="1">
      <alignment vertical="top"/>
    </xf>
    <xf numFmtId="285" fontId="239" fillId="108" borderId="116" xfId="0" applyNumberFormat="1" applyFont="1" applyFill="1" applyBorder="1" applyAlignment="1">
      <alignment vertical="top"/>
    </xf>
    <xf numFmtId="285" fontId="239" fillId="107" borderId="117" xfId="0" applyNumberFormat="1" applyFont="1" applyFill="1" applyBorder="1" applyAlignment="1">
      <alignment vertical="top"/>
    </xf>
    <xf numFmtId="0" fontId="239" fillId="2" borderId="2" xfId="0" applyFont="1" applyFill="1" applyBorder="1" applyAlignment="1">
      <alignment vertical="top"/>
    </xf>
    <xf numFmtId="0" fontId="238" fillId="106" borderId="36" xfId="0" applyFont="1" applyFill="1" applyBorder="1" applyAlignment="1">
      <alignment vertical="top"/>
    </xf>
    <xf numFmtId="0" fontId="239" fillId="2" borderId="148" xfId="0" applyFont="1" applyFill="1" applyBorder="1" applyAlignment="1">
      <alignment horizontal="left" vertical="top"/>
    </xf>
    <xf numFmtId="285" fontId="239" fillId="106" borderId="2" xfId="0" applyNumberFormat="1" applyFont="1" applyFill="1" applyBorder="1" applyAlignment="1">
      <alignment vertical="top"/>
    </xf>
    <xf numFmtId="285" fontId="239" fillId="2" borderId="36" xfId="0" applyNumberFormat="1" applyFont="1" applyFill="1" applyBorder="1" applyAlignment="1">
      <alignment vertical="top"/>
    </xf>
    <xf numFmtId="285" fontId="239" fillId="106" borderId="36" xfId="0" applyNumberFormat="1" applyFont="1" applyFill="1" applyBorder="1" applyAlignment="1">
      <alignment vertical="top"/>
    </xf>
    <xf numFmtId="285" fontId="239" fillId="2" borderId="148" xfId="0" applyNumberFormat="1" applyFont="1" applyFill="1" applyBorder="1" applyAlignment="1">
      <alignment vertical="top"/>
    </xf>
    <xf numFmtId="0" fontId="239" fillId="2" borderId="113" xfId="0" applyFont="1" applyFill="1" applyBorder="1" applyAlignment="1">
      <alignment vertical="top"/>
    </xf>
    <xf numFmtId="0" fontId="238" fillId="106" borderId="53" xfId="0" applyFont="1" applyFill="1" applyBorder="1" applyAlignment="1">
      <alignment vertical="top"/>
    </xf>
    <xf numFmtId="0" fontId="239" fillId="2" borderId="114" xfId="0" applyFont="1" applyFill="1" applyBorder="1" applyAlignment="1">
      <alignment horizontal="left" vertical="top"/>
    </xf>
    <xf numFmtId="285" fontId="239" fillId="106" borderId="113" xfId="0" applyNumberFormat="1" applyFont="1" applyFill="1" applyBorder="1" applyAlignment="1">
      <alignment vertical="top"/>
    </xf>
    <xf numFmtId="285" fontId="239" fillId="2" borderId="53" xfId="0" applyNumberFormat="1" applyFont="1" applyFill="1" applyBorder="1" applyAlignment="1">
      <alignment vertical="top"/>
    </xf>
    <xf numFmtId="285" fontId="239" fillId="106" borderId="53" xfId="0" applyNumberFormat="1" applyFont="1" applyFill="1" applyBorder="1" applyAlignment="1">
      <alignment vertical="top"/>
    </xf>
    <xf numFmtId="285" fontId="239" fillId="2" borderId="114" xfId="0" applyNumberFormat="1" applyFont="1" applyFill="1" applyBorder="1" applyAlignment="1">
      <alignment vertical="top"/>
    </xf>
    <xf numFmtId="0" fontId="239" fillId="107" borderId="41" xfId="0" applyFont="1" applyFill="1" applyBorder="1" applyAlignment="1">
      <alignment vertical="top"/>
    </xf>
    <xf numFmtId="0" fontId="238" fillId="108" borderId="40" xfId="0" applyFont="1" applyFill="1" applyBorder="1" applyAlignment="1">
      <alignment vertical="top"/>
    </xf>
    <xf numFmtId="0" fontId="239" fillId="107" borderId="42" xfId="0" applyFont="1" applyFill="1" applyBorder="1" applyAlignment="1">
      <alignment horizontal="left" vertical="top"/>
    </xf>
    <xf numFmtId="285" fontId="239" fillId="108" borderId="41" xfId="0" applyNumberFormat="1" applyFont="1" applyFill="1" applyBorder="1" applyAlignment="1">
      <alignment vertical="top"/>
    </xf>
    <xf numFmtId="285" fontId="239" fillId="107" borderId="40" xfId="0" applyNumberFormat="1" applyFont="1" applyFill="1" applyBorder="1" applyAlignment="1">
      <alignment vertical="top"/>
    </xf>
    <xf numFmtId="285" fontId="239" fillId="108" borderId="40" xfId="0" applyNumberFormat="1" applyFont="1" applyFill="1" applyBorder="1" applyAlignment="1">
      <alignment vertical="top"/>
    </xf>
    <xf numFmtId="285" fontId="239" fillId="107" borderId="42" xfId="0" applyNumberFormat="1" applyFont="1" applyFill="1" applyBorder="1" applyAlignment="1">
      <alignment vertical="top"/>
    </xf>
    <xf numFmtId="0" fontId="239" fillId="2" borderId="136" xfId="0" applyFont="1" applyFill="1" applyBorder="1" applyAlignment="1">
      <alignment vertical="top"/>
    </xf>
    <xf numFmtId="0" fontId="238" fillId="106" borderId="116" xfId="0" applyFont="1" applyFill="1" applyBorder="1" applyAlignment="1">
      <alignment vertical="top"/>
    </xf>
    <xf numFmtId="0" fontId="239" fillId="2" borderId="117" xfId="0" applyFont="1" applyFill="1" applyBorder="1" applyAlignment="1">
      <alignment horizontal="left" vertical="top"/>
    </xf>
    <xf numFmtId="285" fontId="239" fillId="106" borderId="136" xfId="0" applyNumberFormat="1" applyFont="1" applyFill="1" applyBorder="1" applyAlignment="1">
      <alignment vertical="top"/>
    </xf>
    <xf numFmtId="285" fontId="239" fillId="2" borderId="116" xfId="0" applyNumberFormat="1" applyFont="1" applyFill="1" applyBorder="1" applyAlignment="1">
      <alignment vertical="top"/>
    </xf>
    <xf numFmtId="285" fontId="239" fillId="106" borderId="116" xfId="0" applyNumberFormat="1" applyFont="1" applyFill="1" applyBorder="1" applyAlignment="1">
      <alignment vertical="top"/>
    </xf>
    <xf numFmtId="285" fontId="239" fillId="2" borderId="117" xfId="0" applyNumberFormat="1" applyFont="1" applyFill="1" applyBorder="1" applyAlignment="1">
      <alignment vertical="top"/>
    </xf>
    <xf numFmtId="0" fontId="239" fillId="107" borderId="2" xfId="0" applyFont="1" applyFill="1" applyBorder="1" applyAlignment="1">
      <alignment vertical="top"/>
    </xf>
    <xf numFmtId="0" fontId="238" fillId="108" borderId="36" xfId="0" applyFont="1" applyFill="1" applyBorder="1" applyAlignment="1">
      <alignment vertical="top"/>
    </xf>
    <xf numFmtId="0" fontId="239" fillId="107" borderId="148" xfId="0" applyFont="1" applyFill="1" applyBorder="1" applyAlignment="1">
      <alignment horizontal="left" vertical="top"/>
    </xf>
    <xf numFmtId="285" fontId="239" fillId="108" borderId="2" xfId="0" applyNumberFormat="1" applyFont="1" applyFill="1" applyBorder="1" applyAlignment="1">
      <alignment vertical="top"/>
    </xf>
    <xf numFmtId="285" fontId="239" fillId="107" borderId="36" xfId="0" applyNumberFormat="1" applyFont="1" applyFill="1" applyBorder="1" applyAlignment="1">
      <alignment vertical="top"/>
    </xf>
    <xf numFmtId="285" fontId="239" fillId="108" borderId="36" xfId="0" applyNumberFormat="1" applyFont="1" applyFill="1" applyBorder="1" applyAlignment="1">
      <alignment vertical="top"/>
    </xf>
    <xf numFmtId="285" fontId="239" fillId="107" borderId="148" xfId="0" applyNumberFormat="1" applyFont="1" applyFill="1" applyBorder="1" applyAlignment="1">
      <alignment vertical="top"/>
    </xf>
    <xf numFmtId="0" fontId="239" fillId="108" borderId="53" xfId="0" applyFont="1" applyFill="1" applyBorder="1" applyAlignment="1">
      <alignment vertical="top"/>
    </xf>
    <xf numFmtId="0" fontId="239" fillId="108" borderId="116" xfId="0" applyFont="1" applyFill="1" applyBorder="1" applyAlignment="1">
      <alignment vertical="top"/>
    </xf>
    <xf numFmtId="0" fontId="239" fillId="106" borderId="36" xfId="0" applyFont="1" applyFill="1" applyBorder="1" applyAlignment="1">
      <alignment vertical="top"/>
    </xf>
    <xf numFmtId="3" fontId="239" fillId="106" borderId="2" xfId="0" applyNumberFormat="1" applyFont="1" applyFill="1" applyBorder="1" applyAlignment="1">
      <alignment vertical="top"/>
    </xf>
    <xf numFmtId="3" fontId="239" fillId="2" borderId="36" xfId="0" applyNumberFormat="1" applyFont="1" applyFill="1" applyBorder="1" applyAlignment="1">
      <alignment vertical="top"/>
    </xf>
    <xf numFmtId="3" fontId="239" fillId="106" borderId="36" xfId="0" applyNumberFormat="1" applyFont="1" applyFill="1" applyBorder="1" applyAlignment="1">
      <alignment vertical="top"/>
    </xf>
    <xf numFmtId="3" fontId="239" fillId="2" borderId="148" xfId="0" applyNumberFormat="1" applyFont="1" applyFill="1" applyBorder="1" applyAlignment="1">
      <alignment vertical="top"/>
    </xf>
    <xf numFmtId="3" fontId="239" fillId="108" borderId="113" xfId="0" applyNumberFormat="1" applyFont="1" applyFill="1" applyBorder="1" applyAlignment="1">
      <alignment vertical="top"/>
    </xf>
    <xf numFmtId="3" fontId="239" fillId="107" borderId="53" xfId="0" applyNumberFormat="1" applyFont="1" applyFill="1" applyBorder="1" applyAlignment="1">
      <alignment vertical="top"/>
    </xf>
    <xf numFmtId="3" fontId="239" fillId="108" borderId="53" xfId="0" applyNumberFormat="1" applyFont="1" applyFill="1" applyBorder="1" applyAlignment="1">
      <alignment vertical="top"/>
    </xf>
    <xf numFmtId="3" fontId="239" fillId="107" borderId="114" xfId="0" applyNumberFormat="1" applyFont="1" applyFill="1" applyBorder="1" applyAlignment="1">
      <alignment vertical="top"/>
    </xf>
    <xf numFmtId="0" fontId="239" fillId="106" borderId="116" xfId="0" applyFont="1" applyFill="1" applyBorder="1" applyAlignment="1">
      <alignment vertical="top"/>
    </xf>
    <xf numFmtId="3" fontId="239" fillId="106" borderId="136" xfId="0" applyNumberFormat="1" applyFont="1" applyFill="1" applyBorder="1" applyAlignment="1">
      <alignment vertical="top"/>
    </xf>
    <xf numFmtId="3" fontId="239" fillId="2" borderId="116" xfId="0" applyNumberFormat="1" applyFont="1" applyFill="1" applyBorder="1" applyAlignment="1">
      <alignment vertical="top"/>
    </xf>
    <xf numFmtId="3" fontId="239" fillId="106" borderId="116" xfId="0" applyNumberFormat="1" applyFont="1" applyFill="1" applyBorder="1" applyAlignment="1">
      <alignment vertical="top"/>
    </xf>
    <xf numFmtId="3" fontId="239" fillId="2" borderId="117" xfId="0" applyNumberFormat="1" applyFont="1" applyFill="1" applyBorder="1" applyAlignment="1">
      <alignment vertical="top"/>
    </xf>
    <xf numFmtId="0" fontId="239" fillId="108" borderId="36" xfId="0" applyFont="1" applyFill="1" applyBorder="1" applyAlignment="1">
      <alignment vertical="top"/>
    </xf>
    <xf numFmtId="3" fontId="239" fillId="108" borderId="2" xfId="0" applyNumberFormat="1" applyFont="1" applyFill="1" applyBorder="1" applyAlignment="1">
      <alignment vertical="top"/>
    </xf>
    <xf numFmtId="3" fontId="239" fillId="107" borderId="36" xfId="0" applyNumberFormat="1" applyFont="1" applyFill="1" applyBorder="1" applyAlignment="1">
      <alignment vertical="top"/>
    </xf>
    <xf numFmtId="3" fontId="239" fillId="108" borderId="36" xfId="0" applyNumberFormat="1" applyFont="1" applyFill="1" applyBorder="1" applyAlignment="1">
      <alignment vertical="top"/>
    </xf>
    <xf numFmtId="3" fontId="239" fillId="107" borderId="148" xfId="0" applyNumberFormat="1" applyFont="1" applyFill="1" applyBorder="1" applyAlignment="1">
      <alignment vertical="top"/>
    </xf>
    <xf numFmtId="0" fontId="239" fillId="107" borderId="149" xfId="0" applyFont="1" applyFill="1" applyBorder="1" applyAlignment="1">
      <alignment vertical="top"/>
    </xf>
    <xf numFmtId="0" fontId="239" fillId="108" borderId="102" xfId="0" applyFont="1" applyFill="1" applyBorder="1" applyAlignment="1">
      <alignment vertical="top"/>
    </xf>
    <xf numFmtId="0" fontId="239" fillId="107" borderId="150" xfId="0" applyFont="1" applyFill="1" applyBorder="1" applyAlignment="1">
      <alignment horizontal="left" vertical="top"/>
    </xf>
    <xf numFmtId="3" fontId="239" fillId="108" borderId="149" xfId="0" applyNumberFormat="1" applyFont="1" applyFill="1" applyBorder="1" applyAlignment="1">
      <alignment vertical="top"/>
    </xf>
    <xf numFmtId="3" fontId="239" fillId="107" borderId="102" xfId="0" applyNumberFormat="1" applyFont="1" applyFill="1" applyBorder="1" applyAlignment="1">
      <alignment vertical="top"/>
    </xf>
    <xf numFmtId="3" fontId="239" fillId="108" borderId="102" xfId="0" applyNumberFormat="1" applyFont="1" applyFill="1" applyBorder="1" applyAlignment="1">
      <alignment vertical="top"/>
    </xf>
    <xf numFmtId="3" fontId="239" fillId="107" borderId="150" xfId="0" applyNumberFormat="1" applyFont="1" applyFill="1" applyBorder="1" applyAlignment="1">
      <alignment vertical="top"/>
    </xf>
    <xf numFmtId="3" fontId="239" fillId="108" borderId="136" xfId="0" applyNumberFormat="1" applyFont="1" applyFill="1" applyBorder="1" applyAlignment="1">
      <alignment vertical="top"/>
    </xf>
    <xf numFmtId="3" fontId="239" fillId="107" borderId="116" xfId="0" applyNumberFormat="1" applyFont="1" applyFill="1" applyBorder="1" applyAlignment="1">
      <alignment vertical="top"/>
    </xf>
    <xf numFmtId="3" fontId="239" fillId="108" borderId="116" xfId="0" applyNumberFormat="1" applyFont="1" applyFill="1" applyBorder="1" applyAlignment="1">
      <alignment vertical="top"/>
    </xf>
    <xf numFmtId="3" fontId="239" fillId="107" borderId="117" xfId="0" applyNumberFormat="1" applyFont="1" applyFill="1" applyBorder="1" applyAlignment="1">
      <alignment vertical="top"/>
    </xf>
    <xf numFmtId="3" fontId="242" fillId="105" borderId="110" xfId="0" applyNumberFormat="1" applyFont="1" applyFill="1" applyBorder="1" applyAlignment="1">
      <alignment vertical="top"/>
    </xf>
    <xf numFmtId="0" fontId="239" fillId="2" borderId="147" xfId="0" applyFont="1" applyFill="1" applyBorder="1" applyAlignment="1">
      <alignment vertical="top"/>
    </xf>
    <xf numFmtId="0" fontId="239" fillId="2" borderId="147" xfId="0" applyFont="1" applyFill="1" applyBorder="1" applyAlignment="1">
      <alignment horizontal="left" vertical="top"/>
    </xf>
    <xf numFmtId="3" fontId="239" fillId="2" borderId="147" xfId="0" applyNumberFormat="1" applyFont="1" applyFill="1" applyBorder="1" applyAlignment="1">
      <alignment vertical="top"/>
    </xf>
    <xf numFmtId="3" fontId="239" fillId="2" borderId="151" xfId="0" applyNumberFormat="1" applyFont="1" applyFill="1" applyBorder="1" applyAlignment="1">
      <alignment vertical="top"/>
    </xf>
    <xf numFmtId="3" fontId="239" fillId="107" borderId="120" xfId="0" applyNumberFormat="1" applyFont="1" applyFill="1" applyBorder="1" applyAlignment="1">
      <alignment vertical="top"/>
    </xf>
    <xf numFmtId="3" fontId="239" fillId="2" borderId="120" xfId="0" applyNumberFormat="1" applyFont="1" applyFill="1" applyBorder="1" applyAlignment="1">
      <alignment vertical="top"/>
    </xf>
    <xf numFmtId="3" fontId="239" fillId="107" borderId="78" xfId="0" applyNumberFormat="1" applyFont="1" applyFill="1" applyBorder="1" applyAlignment="1">
      <alignment vertical="top"/>
    </xf>
    <xf numFmtId="3" fontId="239" fillId="107" borderId="152" xfId="0" applyNumberFormat="1" applyFont="1" applyFill="1" applyBorder="1" applyAlignment="1">
      <alignment vertical="top"/>
    </xf>
    <xf numFmtId="3" fontId="239" fillId="2" borderId="153" xfId="0" applyNumberFormat="1" applyFont="1" applyFill="1" applyBorder="1" applyAlignment="1">
      <alignment vertical="top"/>
    </xf>
    <xf numFmtId="3" fontId="239" fillId="106" borderId="113" xfId="0" applyNumberFormat="1" applyFont="1" applyFill="1" applyBorder="1" applyAlignment="1">
      <alignment vertical="top"/>
    </xf>
    <xf numFmtId="3" fontId="239" fillId="2" borderId="78" xfId="0" applyNumberFormat="1" applyFont="1" applyFill="1" applyBorder="1" applyAlignment="1">
      <alignment vertical="top"/>
    </xf>
    <xf numFmtId="3" fontId="239" fillId="106" borderId="53" xfId="0" applyNumberFormat="1" applyFont="1" applyFill="1" applyBorder="1" applyAlignment="1">
      <alignment vertical="top"/>
    </xf>
    <xf numFmtId="3" fontId="239" fillId="2" borderId="53" xfId="0" applyNumberFormat="1" applyFont="1" applyFill="1" applyBorder="1" applyAlignment="1">
      <alignment vertical="top"/>
    </xf>
    <xf numFmtId="3" fontId="239" fillId="2" borderId="114" xfId="0" applyNumberFormat="1" applyFont="1" applyFill="1" applyBorder="1" applyAlignment="1">
      <alignment vertical="top"/>
    </xf>
    <xf numFmtId="3" fontId="239" fillId="108" borderId="41" xfId="0" applyNumberFormat="1" applyFont="1" applyFill="1" applyBorder="1" applyAlignment="1">
      <alignment vertical="top"/>
    </xf>
    <xf numFmtId="3" fontId="239" fillId="107" borderId="151" xfId="0" applyNumberFormat="1" applyFont="1" applyFill="1" applyBorder="1" applyAlignment="1">
      <alignment vertical="top"/>
    </xf>
    <xf numFmtId="3" fontId="239" fillId="108" borderId="40" xfId="0" applyNumberFormat="1" applyFont="1" applyFill="1" applyBorder="1" applyAlignment="1">
      <alignment vertical="top"/>
    </xf>
    <xf numFmtId="3" fontId="239" fillId="107" borderId="40" xfId="0" applyNumberFormat="1" applyFont="1" applyFill="1" applyBorder="1" applyAlignment="1">
      <alignment vertical="top"/>
    </xf>
    <xf numFmtId="3" fontId="239" fillId="107" borderId="42" xfId="0" applyNumberFormat="1" applyFont="1" applyFill="1" applyBorder="1" applyAlignment="1">
      <alignment vertical="top"/>
    </xf>
    <xf numFmtId="3" fontId="239" fillId="2" borderId="152" xfId="0" applyNumberFormat="1" applyFont="1" applyFill="1" applyBorder="1" applyAlignment="1">
      <alignment vertical="top"/>
    </xf>
    <xf numFmtId="285" fontId="239" fillId="107" borderId="153" xfId="0" applyNumberFormat="1" applyFont="1" applyFill="1" applyBorder="1" applyAlignment="1">
      <alignment vertical="top"/>
    </xf>
    <xf numFmtId="285" fontId="239" fillId="2" borderId="120" xfId="0" applyNumberFormat="1" applyFont="1" applyFill="1" applyBorder="1" applyAlignment="1">
      <alignment vertical="top"/>
    </xf>
    <xf numFmtId="285" fontId="239" fillId="107" borderId="78" xfId="0" applyNumberFormat="1" applyFont="1" applyFill="1" applyBorder="1" applyAlignment="1">
      <alignment vertical="top"/>
    </xf>
    <xf numFmtId="285" fontId="239" fillId="2" borderId="151" xfId="0" applyNumberFormat="1" applyFont="1" applyFill="1" applyBorder="1" applyAlignment="1">
      <alignment vertical="top"/>
    </xf>
    <xf numFmtId="285" fontId="239" fillId="107" borderId="152" xfId="0" applyNumberFormat="1" applyFont="1" applyFill="1" applyBorder="1" applyAlignment="1">
      <alignment vertical="top"/>
    </xf>
    <xf numFmtId="3" fontId="239" fillId="107" borderId="153" xfId="0" applyNumberFormat="1" applyFont="1" applyFill="1" applyBorder="1" applyAlignment="1">
      <alignment vertical="top"/>
    </xf>
    <xf numFmtId="3" fontId="239" fillId="107" borderId="154" xfId="0" applyNumberFormat="1" applyFont="1" applyFill="1" applyBorder="1" applyAlignment="1">
      <alignment vertical="top"/>
    </xf>
    <xf numFmtId="285" fontId="239" fillId="108" borderId="149" xfId="0" applyNumberFormat="1" applyFont="1" applyFill="1" applyBorder="1" applyAlignment="1">
      <alignment vertical="top"/>
    </xf>
    <xf numFmtId="285" fontId="239" fillId="107" borderId="102" xfId="0" applyNumberFormat="1" applyFont="1" applyFill="1" applyBorder="1" applyAlignment="1">
      <alignment vertical="top"/>
    </xf>
    <xf numFmtId="285" fontId="239" fillId="108" borderId="102" xfId="0" applyNumberFormat="1" applyFont="1" applyFill="1" applyBorder="1" applyAlignment="1">
      <alignment vertical="top"/>
    </xf>
    <xf numFmtId="285" fontId="239" fillId="107" borderId="150" xfId="0" applyNumberFormat="1" applyFont="1" applyFill="1" applyBorder="1" applyAlignment="1">
      <alignment vertical="top"/>
    </xf>
    <xf numFmtId="285" fontId="242" fillId="105" borderId="110" xfId="0" applyNumberFormat="1" applyFont="1" applyFill="1" applyBorder="1" applyAlignment="1">
      <alignment vertical="top"/>
    </xf>
    <xf numFmtId="0" fontId="242" fillId="104" borderId="122" xfId="0" quotePrefix="1" applyFont="1" applyFill="1" applyBorder="1" applyAlignment="1">
      <alignment vertical="top"/>
    </xf>
    <xf numFmtId="0" fontId="242" fillId="104" borderId="147" xfId="0" applyFont="1" applyFill="1" applyBorder="1" applyAlignment="1">
      <alignment vertical="top"/>
    </xf>
    <xf numFmtId="0" fontId="242" fillId="104" borderId="134" xfId="0" applyFont="1" applyFill="1" applyBorder="1" applyAlignment="1">
      <alignment vertical="top"/>
    </xf>
    <xf numFmtId="3" fontId="242" fillId="104" borderId="110" xfId="0" applyNumberFormat="1" applyFont="1" applyFill="1" applyBorder="1" applyAlignment="1">
      <alignment vertical="top"/>
    </xf>
    <xf numFmtId="0" fontId="13" fillId="28" borderId="0" xfId="0" applyFont="1" applyFill="1" applyBorder="1" applyAlignment="1">
      <alignment horizontal="center"/>
    </xf>
    <xf numFmtId="169" fontId="13" fillId="2" borderId="0" xfId="0" applyNumberFormat="1" applyFont="1" applyFill="1" applyBorder="1"/>
    <xf numFmtId="166" fontId="217" fillId="2" borderId="0" xfId="71" applyFont="1" applyFill="1"/>
    <xf numFmtId="9" fontId="45" fillId="28" borderId="0" xfId="72" applyFont="1" applyFill="1" applyBorder="1" applyAlignment="1">
      <alignment horizontal="center" vertical="top"/>
    </xf>
    <xf numFmtId="288" fontId="13" fillId="2" borderId="0" xfId="72" applyNumberFormat="1" applyFont="1" applyFill="1" applyProtection="1">
      <protection locked="0"/>
    </xf>
    <xf numFmtId="10" fontId="45" fillId="28" borderId="0" xfId="72" applyNumberFormat="1" applyFont="1" applyFill="1" applyBorder="1" applyAlignment="1">
      <alignment horizontal="center" vertical="top"/>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40" fillId="100" borderId="88" xfId="0" applyFont="1" applyFill="1" applyBorder="1" applyAlignment="1">
      <alignment horizontal="center" vertical="top" textRotation="90"/>
    </xf>
    <xf numFmtId="0" fontId="240" fillId="100" borderId="9" xfId="0" applyFont="1" applyFill="1" applyBorder="1" applyAlignment="1">
      <alignment horizontal="center" vertical="top" textRotation="90"/>
    </xf>
    <xf numFmtId="0" fontId="240" fillId="101" borderId="88" xfId="0" applyFont="1" applyFill="1" applyBorder="1" applyAlignment="1">
      <alignment horizontal="center" vertical="top" textRotation="90"/>
    </xf>
    <xf numFmtId="0" fontId="240" fillId="101" borderId="9" xfId="0" applyFont="1" applyFill="1" applyBorder="1" applyAlignment="1">
      <alignment horizontal="center" vertical="top" textRotation="90"/>
    </xf>
    <xf numFmtId="0" fontId="240" fillId="102" borderId="88" xfId="0" applyFont="1" applyFill="1" applyBorder="1" applyAlignment="1">
      <alignment horizontal="center" vertical="top" textRotation="90"/>
    </xf>
    <xf numFmtId="0" fontId="240" fillId="102" borderId="9" xfId="0" applyFont="1" applyFill="1" applyBorder="1" applyAlignment="1">
      <alignment horizontal="center" vertical="top" textRotation="90"/>
    </xf>
    <xf numFmtId="0" fontId="240" fillId="103" borderId="88" xfId="0" applyFont="1" applyFill="1" applyBorder="1" applyAlignment="1">
      <alignment horizontal="center" vertical="top" textRotation="90"/>
    </xf>
    <xf numFmtId="0" fontId="240" fillId="103" borderId="9" xfId="0" applyFont="1" applyFill="1" applyBorder="1" applyAlignment="1">
      <alignment horizontal="center" vertical="top" textRotation="90"/>
    </xf>
    <xf numFmtId="0" fontId="242" fillId="104" borderId="146" xfId="0" applyFont="1" applyFill="1" applyBorder="1" applyAlignment="1">
      <alignment vertical="top"/>
    </xf>
    <xf numFmtId="0" fontId="242" fillId="104" borderId="9" xfId="0" applyFont="1" applyFill="1" applyBorder="1" applyAlignment="1">
      <alignment vertical="top"/>
    </xf>
    <xf numFmtId="0" fontId="242" fillId="104" borderId="146" xfId="0" applyFont="1" applyFill="1" applyBorder="1" applyAlignment="1">
      <alignment vertical="top" wrapText="1"/>
    </xf>
    <xf numFmtId="0" fontId="242" fillId="104" borderId="9" xfId="0" applyFont="1" applyFill="1" applyBorder="1" applyAlignment="1">
      <alignment vertical="top" wrapText="1"/>
    </xf>
    <xf numFmtId="0" fontId="240" fillId="98" borderId="88" xfId="0" applyFont="1" applyFill="1" applyBorder="1" applyAlignment="1">
      <alignment horizontal="center" vertical="top" textRotation="90"/>
    </xf>
    <xf numFmtId="0" fontId="240" fillId="98" borderId="9" xfId="0" applyFont="1" applyFill="1" applyBorder="1" applyAlignment="1">
      <alignment horizontal="center" vertical="top" textRotation="90"/>
    </xf>
    <xf numFmtId="0" fontId="240" fillId="99" borderId="88" xfId="0" applyFont="1" applyFill="1" applyBorder="1" applyAlignment="1">
      <alignment horizontal="center" vertical="top" textRotation="90"/>
    </xf>
    <xf numFmtId="0" fontId="240" fillId="99" borderId="9" xfId="0" applyFont="1" applyFill="1" applyBorder="1" applyAlignment="1">
      <alignment horizontal="center" vertical="top" textRotation="90"/>
    </xf>
    <xf numFmtId="0" fontId="237" fillId="94" borderId="0" xfId="613" applyFont="1" applyFill="1" applyAlignment="1">
      <alignment horizontal="left" wrapText="1"/>
    </xf>
    <xf numFmtId="0" fontId="77" fillId="97" borderId="0" xfId="613" applyFont="1" applyFill="1" applyAlignment="1">
      <alignment horizontal="left" vertical="top" wrapText="1"/>
    </xf>
    <xf numFmtId="4" fontId="237" fillId="92" borderId="0" xfId="613" applyNumberFormat="1" applyFont="1" applyFill="1" applyAlignment="1">
      <alignment horizontal="left" wrapText="1"/>
    </xf>
  </cellXfs>
  <cellStyles count="9918">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Heading) 2" xfId="9807"/>
    <cellStyle name="(Heading) 3" xfId="9910"/>
    <cellStyle name="(Lefting)" xfId="705"/>
    <cellStyle name="(Lefting) 2" xfId="9808"/>
    <cellStyle name="(Lefting) 3" xfId="9909"/>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erger Model_KN&amp;Fzio_v2.30 - Street 2" xfId="9809"/>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C:\WINNT35\SYSTEM32\COMMAND.COM 2" xfId="9810"/>
    <cellStyle name="0752-93035" xfId="717"/>
    <cellStyle name="0752-93035 2" xfId="9811"/>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 Total 2" xfId="9876"/>
    <cellStyle name="Accounting w/o $" xfId="1353"/>
    <cellStyle name="Acinput" xfId="1354"/>
    <cellStyle name="Acinput 2" xfId="5686"/>
    <cellStyle name="Acinput,," xfId="1355"/>
    <cellStyle name="Acinput,, 2" xfId="5687"/>
    <cellStyle name="Acinput_Merger Model_KN&amp;Fzio_v2.30 - Street" xfId="9798"/>
    <cellStyle name="Acoutput" xfId="1356"/>
    <cellStyle name="Acoutput 2" xfId="5688"/>
    <cellStyle name="Acoutput,," xfId="1357"/>
    <cellStyle name="Acoutput,, 2" xfId="5689"/>
    <cellStyle name="Acoutput_CAScomps02" xfId="979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 3" xfId="9828"/>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order, Top 2" xfId="9829"/>
    <cellStyle name="Border, Top 3" xfId="9875"/>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 2" xfId="9830"/>
    <cellStyle name="Calcul 3" xfId="9874"/>
    <cellStyle name="Calculation 2" xfId="36"/>
    <cellStyle name="Calculation 2 10" xfId="9745"/>
    <cellStyle name="Calculation 2 11" xfId="9772"/>
    <cellStyle name="Calculation 2 12" xfId="9873"/>
    <cellStyle name="Calculation 2 2" xfId="64"/>
    <cellStyle name="Calculation 2 2 2" xfId="84"/>
    <cellStyle name="Calculation 2 2 2 2" xfId="9766"/>
    <cellStyle name="Calculation 2 2 2 3" xfId="9773"/>
    <cellStyle name="Calculation 2 2 2 4" xfId="9831"/>
    <cellStyle name="Calculation 2 2 3" xfId="9752"/>
    <cellStyle name="Calculation 2 2 4" xfId="9774"/>
    <cellStyle name="Calculation 2 2 5" xfId="9872"/>
    <cellStyle name="Calculation 2 3" xfId="78"/>
    <cellStyle name="Calculation 2 3 2" xfId="9760"/>
    <cellStyle name="Calculation 2 3 3" xfId="9775"/>
    <cellStyle name="Calculation 2 3 4" xfId="9871"/>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0_Merger Model_KN&amp;Fzio_v2.30 - Street" xfId="9800"/>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18" xfId="9803"/>
    <cellStyle name="Comma 19" xfId="9914"/>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12" xfId="983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20" xfId="9805"/>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3 9" xfId="9833"/>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6 8" xfId="9835"/>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mentaire 2" xfId="9836"/>
    <cellStyle name="Commentaire 3" xfId="986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2] 3" xfId="9837"/>
    <cellStyle name="Currency [2] 4" xfId="9868"/>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30" xfId="9804"/>
    <cellStyle name="Currency 31" xfId="9913"/>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2 2" xfId="9840"/>
    <cellStyle name="Data 3" xfId="2180"/>
    <cellStyle name="Data 4" xfId="9839"/>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Aligned_comp_Integrateds" xfId="9801"/>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ntrée 2" xfId="9841"/>
    <cellStyle name="Entrée 3" xfId="9866"/>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eldName 2" xfId="9842"/>
    <cellStyle name="FieldName 3" xfId="9865"/>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no 2" xfId="9843"/>
    <cellStyle name="hard no 3" xfId="9864"/>
    <cellStyle name="Hard Percent" xfId="2243"/>
    <cellStyle name="hardno" xfId="2244"/>
    <cellStyle name="Header" xfId="2245"/>
    <cellStyle name="Header1" xfId="2246"/>
    <cellStyle name="Header1 2" xfId="9863"/>
    <cellStyle name="Header2" xfId="2247"/>
    <cellStyle name="Header2 2" xfId="9844"/>
    <cellStyle name="Header2 3" xfId="9862"/>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S 2" xfId="9845"/>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yellow] 2" xfId="9846"/>
    <cellStyle name="Input [yellow] 3" xfId="9861"/>
    <cellStyle name="Input 2" xfId="47"/>
    <cellStyle name="Input 2 10" xfId="9747"/>
    <cellStyle name="Input 2 11" xfId="9776"/>
    <cellStyle name="Input 2 12" xfId="9860"/>
    <cellStyle name="Input 2 2" xfId="65"/>
    <cellStyle name="Input 2 2 2" xfId="85"/>
    <cellStyle name="Input 2 2 2 2" xfId="9767"/>
    <cellStyle name="Input 2 2 2 3" xfId="9777"/>
    <cellStyle name="Input 2 2 2 4" xfId="9847"/>
    <cellStyle name="Input 2 2 3" xfId="9753"/>
    <cellStyle name="Input 2 2 4" xfId="9778"/>
    <cellStyle name="Input 2 2 5" xfId="9859"/>
    <cellStyle name="Input 2 3" xfId="79"/>
    <cellStyle name="Input 2 3 2" xfId="9761"/>
    <cellStyle name="Input 2 3 3" xfId="9779"/>
    <cellStyle name="Input 2 3 4" xfId="9858"/>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KeepPale 2" xfId="9848"/>
    <cellStyle name="InputVariColour" xfId="2322"/>
    <cellStyle name="Integer" xfId="2323"/>
    <cellStyle name="Invisible" xfId="2324"/>
    <cellStyle name="Item" xfId="2325"/>
    <cellStyle name="Items_Obligatory" xfId="2326"/>
    <cellStyle name="ItemTypeClass" xfId="2327"/>
    <cellStyle name="ItemTypeClass 2" xfId="6861"/>
    <cellStyle name="ItemTypeClass 3" xfId="9849"/>
    <cellStyle name="ItemTypeClass 4" xfId="9857"/>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3 4" xfId="9850"/>
    <cellStyle name="Normal 13 5" xfId="9856"/>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 7" xfId="9851"/>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 4" xfId="985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9" xfId="9806"/>
    <cellStyle name="Normal 2 5" xfId="623"/>
    <cellStyle name="Normal 2 5 2" xfId="2517"/>
    <cellStyle name="Normal 2 5 3" xfId="2518"/>
    <cellStyle name="Normal 2 50" xfId="9911"/>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 5" xfId="9855"/>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54" xfId="9854"/>
    <cellStyle name="Normal 3 55" xfId="9853"/>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21" xfId="9867"/>
    <cellStyle name="Normal 4 122" xfId="9838"/>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18" xfId="9870"/>
    <cellStyle name="Normal 6 119" xfId="9834"/>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xfId="9802"/>
    <cellStyle name="Normal 60 2" xfId="4329"/>
    <cellStyle name="Normal 60 3" xfId="4330"/>
    <cellStyle name="Normal 60 4" xfId="4331"/>
    <cellStyle name="Normal 60 5" xfId="4332"/>
    <cellStyle name="Normal 60 6" xfId="4333"/>
    <cellStyle name="Normal 60 7" xfId="4334"/>
    <cellStyle name="Normal 60 8" xfId="4335"/>
    <cellStyle name="Normal 61" xfId="991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13" xfId="9780"/>
    <cellStyle name="Note 2 2" xfId="67"/>
    <cellStyle name="Note 2 2 2" xfId="87"/>
    <cellStyle name="Note 2 2 2 2" xfId="4555"/>
    <cellStyle name="Note 2 2 2 3" xfId="4556"/>
    <cellStyle name="Note 2 2 2 4" xfId="9769"/>
    <cellStyle name="Note 2 2 2 5" xfId="9781"/>
    <cellStyle name="Note 2 2 2 6" xfId="9878"/>
    <cellStyle name="Note 2 2 3" xfId="4557"/>
    <cellStyle name="Note 2 2 4" xfId="4558"/>
    <cellStyle name="Note 2 2 5" xfId="9755"/>
    <cellStyle name="Note 2 2 6" xfId="9782"/>
    <cellStyle name="Note 2 2 7" xfId="9877"/>
    <cellStyle name="Note 2 2 8" xfId="9827"/>
    <cellStyle name="Note 2 3" xfId="81"/>
    <cellStyle name="Note 2 3 2" xfId="4559"/>
    <cellStyle name="Note 2 3 3" xfId="9763"/>
    <cellStyle name="Note 2 3 4" xfId="9783"/>
    <cellStyle name="Note 2 3 5" xfId="9879"/>
    <cellStyle name="Note 2 3 6" xfId="9826"/>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2 3" xfId="9784"/>
    <cellStyle name="Note 3 2 3" xfId="9754"/>
    <cellStyle name="Note 3 2 4" xfId="9785"/>
    <cellStyle name="Note 3 2 5" xfId="9881"/>
    <cellStyle name="Note 3 3" xfId="80"/>
    <cellStyle name="Note 3 3 2" xfId="9762"/>
    <cellStyle name="Note 3 3 3" xfId="9786"/>
    <cellStyle name="Note 3 3 4" xfId="9882"/>
    <cellStyle name="Note 3 4" xfId="9748"/>
    <cellStyle name="Note 3 5" xfId="9787"/>
    <cellStyle name="Note 3 6" xfId="9880"/>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 - Subtotal 2" xfId="9883"/>
    <cellStyle name="Nr 0 dec - Subtotal 3" xfId="9825"/>
    <cellStyle name="Nr 0 dec_Data" xfId="4601"/>
    <cellStyle name="Nr 1 dec" xfId="4602"/>
    <cellStyle name="Nr 1 dec - Input" xfId="4603"/>
    <cellStyle name="Nr 1 dec 2" xfId="9884"/>
    <cellStyle name="Nr 1 dec 3" xfId="9824"/>
    <cellStyle name="Nr, 0 dec" xfId="4604"/>
    <cellStyle name="Nr, 0 dec 2" xfId="9885"/>
    <cellStyle name="number" xfId="4605"/>
    <cellStyle name="Number, 1 dec" xfId="4606"/>
    <cellStyle name="Output (1dp#)" xfId="4607"/>
    <cellStyle name="Output (1dpx)_ Pies " xfId="4608"/>
    <cellStyle name="Output 2" xfId="57"/>
    <cellStyle name="Output 2 10" xfId="9750"/>
    <cellStyle name="Output 2 11" xfId="9788"/>
    <cellStyle name="Output 2 12" xfId="9886"/>
    <cellStyle name="Output 2 2" xfId="68"/>
    <cellStyle name="Output 2 2 2" xfId="88"/>
    <cellStyle name="Output 2 2 2 2" xfId="9770"/>
    <cellStyle name="Output 2 2 2 3" xfId="9789"/>
    <cellStyle name="Output 2 2 2 4" xfId="9888"/>
    <cellStyle name="Output 2 2 3" xfId="9756"/>
    <cellStyle name="Output 2 2 4" xfId="9790"/>
    <cellStyle name="Output 2 2 5" xfId="9887"/>
    <cellStyle name="Output 2 3" xfId="82"/>
    <cellStyle name="Output 2 3 2" xfId="9764"/>
    <cellStyle name="Output 2 3 3" xfId="9791"/>
    <cellStyle name="Output 2 3 4" xfId="9889"/>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1] 2" xfId="9890"/>
    <cellStyle name="Percent [1] 3" xfId="9823"/>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3 2" xfId="9891"/>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ectionHeading 2" xfId="9892"/>
    <cellStyle name="SectionHeading 3" xfId="9822"/>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1 3" xfId="9893"/>
    <cellStyle name="Style 21 4" xfId="9821"/>
    <cellStyle name="Style 22" xfId="4933"/>
    <cellStyle name="Style 22 2" xfId="4934"/>
    <cellStyle name="Style 22 2 2" xfId="9895"/>
    <cellStyle name="Style 22 2 3" xfId="9819"/>
    <cellStyle name="Style 22 3" xfId="4935"/>
    <cellStyle name="Style 22 3 2" xfId="9896"/>
    <cellStyle name="Style 22 3 3" xfId="9818"/>
    <cellStyle name="Style 22 4" xfId="4936"/>
    <cellStyle name="Style 22 5" xfId="9894"/>
    <cellStyle name="Style 22 6" xfId="9820"/>
    <cellStyle name="Style 23" xfId="59"/>
    <cellStyle name="Style 23 2" xfId="60"/>
    <cellStyle name="Style 23 2 2" xfId="76"/>
    <cellStyle name="Style 23 2 2 2" xfId="121"/>
    <cellStyle name="Style 23 2 2 3" xfId="9758"/>
    <cellStyle name="Style 23 2 2 4" xfId="9792"/>
    <cellStyle name="Style 23 2 3" xfId="9816"/>
    <cellStyle name="Style 23 3" xfId="77"/>
    <cellStyle name="Style 23 3 2" xfId="120"/>
    <cellStyle name="Style 23 3 3" xfId="9759"/>
    <cellStyle name="Style 23 3 4" xfId="9793"/>
    <cellStyle name="Style 23 3 5" xfId="9897"/>
    <cellStyle name="Style 23 4" xfId="9817"/>
    <cellStyle name="Style 24" xfId="4937"/>
    <cellStyle name="Style 24 2" xfId="4938"/>
    <cellStyle name="Style 24 3" xfId="4939"/>
    <cellStyle name="Style 24 4" xfId="4940"/>
    <cellStyle name="Style 24 5" xfId="9898"/>
    <cellStyle name="Style 24 6" xfId="9815"/>
    <cellStyle name="Style 25" xfId="4941"/>
    <cellStyle name="Style 25 2" xfId="4942"/>
    <cellStyle name="Style 25 2 2" xfId="9900"/>
    <cellStyle name="Style 25 2 3" xfId="9813"/>
    <cellStyle name="Style 25 3" xfId="4943"/>
    <cellStyle name="Style 25 4" xfId="9899"/>
    <cellStyle name="Style 25 5" xfId="9814"/>
    <cellStyle name="Style 26" xfId="4944"/>
    <cellStyle name="Style 26 2" xfId="4945"/>
    <cellStyle name="Style 26 3" xfId="4946"/>
    <cellStyle name="Style 26 4" xfId="4947"/>
    <cellStyle name="Style 26 5" xfId="9901"/>
    <cellStyle name="Style 26 6" xfId="9812"/>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ColumnHeader 3" xfId="9902"/>
    <cellStyle name="TableHeading" xfId="5048"/>
    <cellStyle name="TableHighlight" xfId="5049"/>
    <cellStyle name="TableNote" xfId="5050"/>
    <cellStyle name="test a style" xfId="5051"/>
    <cellStyle name="test a style 2" xfId="6212"/>
    <cellStyle name="test a style 3" xfId="9903"/>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4"/>
    <cellStyle name="Total 2 13" xfId="9904"/>
    <cellStyle name="Total 2 2" xfId="69"/>
    <cellStyle name="Total 2 2 2" xfId="89"/>
    <cellStyle name="Total 2 2 2 2" xfId="9771"/>
    <cellStyle name="Total 2 2 2 3" xfId="9795"/>
    <cellStyle name="Total 2 2 2 4" xfId="9906"/>
    <cellStyle name="Total 2 2 3" xfId="9757"/>
    <cellStyle name="Total 2 2 4" xfId="9796"/>
    <cellStyle name="Total 2 2 5" xfId="9905"/>
    <cellStyle name="Total 2 3" xfId="83"/>
    <cellStyle name="Total 2 3 2" xfId="9765"/>
    <cellStyle name="Total 2 3 3" xfId="9797"/>
    <cellStyle name="Total 2 3 4" xfId="9907"/>
    <cellStyle name="Total 2 4" xfId="5071"/>
    <cellStyle name="Total 2 5" xfId="5072"/>
    <cellStyle name="Total 2 6" xfId="5073"/>
    <cellStyle name="Total 2 7" xfId="5074"/>
    <cellStyle name="Total 2 8" xfId="5075"/>
    <cellStyle name="Total 2 9" xfId="5076"/>
    <cellStyle name="Total 3" xfId="5077"/>
    <cellStyle name="Total 3 2" xfId="9916"/>
    <cellStyle name="Total Bold" xfId="5078"/>
    <cellStyle name="Total Bold 2" xfId="9917"/>
    <cellStyle name="Totals" xfId="5079"/>
    <cellStyle name="Totals 2" xfId="8567"/>
    <cellStyle name="Totals 3" xfId="9908"/>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arFormat 3" xfId="9912"/>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1565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444381" cy="22126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766125"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5992594"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9753719"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08610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1111031"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0109656"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8509" cy="1976967"/>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512491" cy="235611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52</xdr:row>
          <xdr:rowOff>19050</xdr:rowOff>
        </xdr:from>
        <xdr:to>
          <xdr:col>2</xdr:col>
          <xdr:colOff>1381125</xdr:colOff>
          <xdr:row>53</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55</xdr:row>
          <xdr:rowOff>19050</xdr:rowOff>
        </xdr:from>
        <xdr:to>
          <xdr:col>2</xdr:col>
          <xdr:colOff>1381125</xdr:colOff>
          <xdr:row>56</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58</xdr:row>
          <xdr:rowOff>19050</xdr:rowOff>
        </xdr:from>
        <xdr:to>
          <xdr:col>2</xdr:col>
          <xdr:colOff>1381125</xdr:colOff>
          <xdr:row>59</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61</xdr:row>
          <xdr:rowOff>19050</xdr:rowOff>
        </xdr:from>
        <xdr:to>
          <xdr:col>2</xdr:col>
          <xdr:colOff>1381125</xdr:colOff>
          <xdr:row>62</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64</xdr:row>
          <xdr:rowOff>19050</xdr:rowOff>
        </xdr:from>
        <xdr:to>
          <xdr:col>2</xdr:col>
          <xdr:colOff>1381125</xdr:colOff>
          <xdr:row>65</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675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751056" cy="1528306"/>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20441249"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6918" y="134471"/>
          <a:ext cx="19759082"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Final%202015%20Results/71%20Working%20Files/PROGRAMS/Portfolio%20of%20Programs%20-%20Consolidated%20View/Reports/LDC%20Quarterly%20Report%20Template/Results%20by%20LD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rds.ontarioenergyboard.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topLeftCell="A10" zoomScaleNormal="100" workbookViewId="0">
      <selection activeCell="C38" sqref="C38"/>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899" t="s">
        <v>175</v>
      </c>
      <c r="C3" s="899"/>
    </row>
    <row r="4" spans="1:3" ht="21" customHeight="1"/>
    <row r="5" spans="1:3" s="30" customFormat="1" ht="25.5" customHeight="1">
      <c r="B5" s="62" t="s">
        <v>424</v>
      </c>
      <c r="C5" s="62" t="s">
        <v>174</v>
      </c>
    </row>
    <row r="6" spans="1:3" s="191" customFormat="1" ht="48" customHeight="1">
      <c r="A6" s="259"/>
      <c r="B6" s="666" t="s">
        <v>171</v>
      </c>
      <c r="C6" s="675" t="s">
        <v>561</v>
      </c>
    </row>
    <row r="7" spans="1:3" s="191" customFormat="1" ht="27.75" customHeight="1">
      <c r="A7" s="259"/>
      <c r="B7" s="658" t="s">
        <v>625</v>
      </c>
      <c r="C7" s="676" t="s">
        <v>656</v>
      </c>
    </row>
    <row r="8" spans="1:3" s="191" customFormat="1" ht="32.25" customHeight="1">
      <c r="B8" s="658" t="s">
        <v>371</v>
      </c>
      <c r="C8" s="260" t="s">
        <v>562</v>
      </c>
    </row>
    <row r="9" spans="1:3" s="191" customFormat="1" ht="27.75" customHeight="1">
      <c r="B9" s="658" t="s">
        <v>170</v>
      </c>
      <c r="C9" s="260" t="s">
        <v>563</v>
      </c>
    </row>
    <row r="10" spans="1:3" s="191" customFormat="1" ht="26.25" customHeight="1">
      <c r="B10" s="677" t="s">
        <v>372</v>
      </c>
      <c r="C10" s="261" t="s">
        <v>564</v>
      </c>
    </row>
    <row r="11" spans="1:3" s="191" customFormat="1" ht="39.75" customHeight="1">
      <c r="B11" s="658" t="s">
        <v>373</v>
      </c>
      <c r="C11" s="260" t="s">
        <v>565</v>
      </c>
    </row>
    <row r="12" spans="1:3" s="191" customFormat="1" ht="18" customHeight="1">
      <c r="B12" s="658" t="s">
        <v>374</v>
      </c>
      <c r="C12" s="260" t="s">
        <v>541</v>
      </c>
    </row>
    <row r="13" spans="1:3" s="191" customFormat="1" ht="13.5" customHeight="1">
      <c r="B13" s="658"/>
      <c r="C13" s="578"/>
    </row>
    <row r="14" spans="1:3" s="191" customFormat="1" ht="18" customHeight="1">
      <c r="B14" s="658" t="s">
        <v>553</v>
      </c>
      <c r="C14" s="578" t="s">
        <v>609</v>
      </c>
    </row>
    <row r="15" spans="1:3" s="191" customFormat="1">
      <c r="B15" s="258"/>
      <c r="C15" s="258"/>
    </row>
    <row r="16" spans="1:3" s="105" customFormat="1" ht="15.75">
      <c r="B16" s="191"/>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E71" zoomScale="90" zoomScaleNormal="90" workbookViewId="0">
      <selection activeCell="W117" sqref="W117"/>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2"/>
      <c r="H4" s="193"/>
      <c r="I4" s="194"/>
      <c r="J4" s="194"/>
      <c r="K4" s="194"/>
      <c r="L4" s="194"/>
      <c r="M4" s="194"/>
      <c r="N4" s="192"/>
      <c r="O4" s="192"/>
      <c r="P4" s="192"/>
      <c r="Q4" s="192"/>
      <c r="R4" s="192"/>
      <c r="S4" s="192"/>
      <c r="T4" s="192"/>
      <c r="U4" s="192"/>
      <c r="V4" s="192"/>
      <c r="W4" s="195"/>
    </row>
    <row r="5" spans="1:28" s="9" customFormat="1" ht="25.5" customHeight="1" thickBot="1">
      <c r="B5" s="49"/>
      <c r="C5" s="132" t="s">
        <v>173</v>
      </c>
      <c r="D5" s="192"/>
      <c r="E5" s="192"/>
      <c r="F5" s="17"/>
      <c r="G5" s="192"/>
      <c r="H5" s="193"/>
      <c r="I5" s="194"/>
      <c r="J5" s="194"/>
      <c r="K5" s="194"/>
      <c r="L5" s="194"/>
      <c r="M5" s="194"/>
      <c r="N5" s="192"/>
      <c r="O5" s="192"/>
      <c r="P5" s="192"/>
      <c r="Q5" s="192"/>
      <c r="R5" s="192"/>
      <c r="S5" s="192"/>
      <c r="T5" s="192"/>
      <c r="U5" s="192"/>
      <c r="V5" s="192"/>
      <c r="W5" s="17"/>
    </row>
    <row r="6" spans="1:28" s="9" customFormat="1" ht="31.5" customHeight="1" thickBot="1">
      <c r="B6" s="90"/>
      <c r="C6" s="656" t="s">
        <v>624</v>
      </c>
      <c r="D6" s="192"/>
      <c r="E6" s="192"/>
      <c r="F6" s="17"/>
      <c r="G6" s="192"/>
      <c r="H6" s="193"/>
      <c r="I6" s="194"/>
      <c r="J6" s="194"/>
      <c r="K6" s="194"/>
      <c r="L6" s="194"/>
      <c r="M6" s="194"/>
      <c r="N6" s="192"/>
      <c r="O6" s="192"/>
      <c r="P6" s="192"/>
      <c r="Q6" s="192"/>
      <c r="R6" s="192"/>
      <c r="S6" s="192"/>
      <c r="T6" s="192"/>
      <c r="U6" s="192"/>
      <c r="V6" s="192"/>
      <c r="W6" s="17"/>
    </row>
    <row r="7" spans="1:28" s="9" customFormat="1" ht="18.75" customHeight="1">
      <c r="B7" s="90"/>
      <c r="C7" s="192"/>
      <c r="D7" s="192"/>
      <c r="E7" s="192"/>
      <c r="F7" s="17"/>
      <c r="G7" s="192"/>
      <c r="H7" s="193"/>
      <c r="I7" s="194"/>
      <c r="J7" s="194"/>
      <c r="K7" s="194"/>
      <c r="L7" s="194"/>
      <c r="M7" s="194"/>
      <c r="N7" s="192"/>
      <c r="O7" s="192"/>
      <c r="P7" s="192"/>
      <c r="Q7" s="192"/>
      <c r="R7" s="192"/>
      <c r="S7" s="192"/>
      <c r="T7" s="192"/>
      <c r="U7" s="192"/>
      <c r="V7" s="192"/>
      <c r="W7" s="17"/>
    </row>
    <row r="8" spans="1:28" s="9" customFormat="1" ht="36" customHeight="1">
      <c r="A8" s="26"/>
      <c r="B8" s="118" t="s">
        <v>519</v>
      </c>
      <c r="C8" s="949" t="s">
        <v>666</v>
      </c>
      <c r="D8" s="949"/>
      <c r="E8" s="949"/>
      <c r="F8" s="949"/>
      <c r="G8" s="949"/>
      <c r="H8" s="949"/>
      <c r="I8" s="949"/>
      <c r="J8" s="949"/>
      <c r="K8" s="949"/>
      <c r="L8" s="949"/>
      <c r="M8" s="949"/>
      <c r="N8" s="949"/>
      <c r="O8" s="949"/>
      <c r="P8" s="949"/>
      <c r="Q8" s="949"/>
      <c r="R8" s="949"/>
      <c r="S8" s="949"/>
      <c r="T8" s="107"/>
      <c r="U8" s="107"/>
      <c r="V8" s="107"/>
      <c r="W8" s="107"/>
    </row>
    <row r="9" spans="1:28" s="9" customFormat="1" ht="45" customHeight="1">
      <c r="B9" s="57"/>
      <c r="C9" s="949" t="s">
        <v>655</v>
      </c>
      <c r="D9" s="949"/>
      <c r="E9" s="949"/>
      <c r="F9" s="949"/>
      <c r="G9" s="949"/>
      <c r="H9" s="949"/>
      <c r="I9" s="949"/>
      <c r="J9" s="949"/>
      <c r="K9" s="949"/>
      <c r="L9" s="949"/>
      <c r="M9" s="949"/>
      <c r="N9" s="949"/>
      <c r="O9" s="949"/>
      <c r="P9" s="949"/>
      <c r="Q9" s="949"/>
      <c r="R9" s="949"/>
      <c r="S9" s="94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48" t="s">
        <v>238</v>
      </c>
      <c r="C12" s="948"/>
      <c r="D12" s="196"/>
      <c r="E12" s="197" t="s">
        <v>239</v>
      </c>
      <c r="F12" s="52"/>
      <c r="G12" s="52"/>
      <c r="H12" s="45"/>
      <c r="I12" s="52"/>
      <c r="K12" s="629"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8" t="s">
        <v>63</v>
      </c>
      <c r="C14" s="219" t="s">
        <v>477</v>
      </c>
      <c r="D14" s="220"/>
      <c r="E14" s="221" t="s">
        <v>62</v>
      </c>
      <c r="F14" s="221" t="s">
        <v>507</v>
      </c>
      <c r="G14" s="221" t="s">
        <v>63</v>
      </c>
      <c r="H14" s="221" t="s">
        <v>64</v>
      </c>
      <c r="I14" s="221" t="str">
        <f>'1.  LRAMVA Summary'!D51</f>
        <v>Residential</v>
      </c>
      <c r="J14" s="221" t="str">
        <f>'1.  LRAMVA Summary'!E51</f>
        <v>GS&lt;50 kW</v>
      </c>
      <c r="K14" s="221" t="str">
        <f>'1.  LRAMVA Summary'!F51</f>
        <v>General Service 50 to 4,999 kW</v>
      </c>
      <c r="L14" s="221" t="str">
        <f>'1.  LRAMVA Summary'!G51</f>
        <v>Large Use</v>
      </c>
      <c r="M14" s="221" t="str">
        <f>'1.  LRAMVA Summary'!H51</f>
        <v>Large Use</v>
      </c>
      <c r="N14" s="221" t="str">
        <f>'1.  LRAMVA Summary'!I51</f>
        <v>Street Lighting</v>
      </c>
      <c r="O14" s="221" t="str">
        <f>'1.  LRAMVA Summary'!J51</f>
        <v/>
      </c>
      <c r="P14" s="221" t="str">
        <f>'1.  LRAMVA Summary'!K51</f>
        <v/>
      </c>
      <c r="Q14" s="221" t="str">
        <f>'1.  LRAMVA Summary'!L51</f>
        <v/>
      </c>
      <c r="R14" s="221" t="str">
        <f>'1.  LRAMVA Summary'!M51</f>
        <v/>
      </c>
      <c r="S14" s="221" t="str">
        <f>'1.  LRAMVA Summary'!N51</f>
        <v/>
      </c>
      <c r="T14" s="221" t="str">
        <f>'1.  LRAMVA Summary'!O51</f>
        <v/>
      </c>
      <c r="U14" s="221" t="str">
        <f>'1.  LRAMVA Summary'!P51</f>
        <v/>
      </c>
      <c r="V14" s="221" t="str">
        <f>'1.  LRAMVA Summary'!Q51</f>
        <v/>
      </c>
      <c r="W14" s="221" t="str">
        <f>'1.  LRAMVA Summary'!R51</f>
        <v>Total</v>
      </c>
    </row>
    <row r="15" spans="1:28" s="9" customFormat="1">
      <c r="B15" s="222" t="s">
        <v>44</v>
      </c>
      <c r="C15" s="222">
        <v>1.47E-2</v>
      </c>
      <c r="D15" s="223"/>
      <c r="E15" s="224">
        <v>40544</v>
      </c>
      <c r="F15" s="225">
        <v>2011</v>
      </c>
      <c r="G15" s="226" t="s">
        <v>65</v>
      </c>
      <c r="H15" s="227">
        <f>C$15/12</f>
        <v>1.225E-3</v>
      </c>
      <c r="I15" s="228">
        <f>SUM('1.  LRAMVA Summary'!D$53:D$54)*(MONTH($E15)-1)/12*$H15</f>
        <v>0</v>
      </c>
      <c r="J15" s="228">
        <f>SUM('1.  LRAMVA Summary'!E$53:E$54)*(MONTH($E15)-1)/12*$H15</f>
        <v>0</v>
      </c>
      <c r="K15" s="228">
        <f>SUM('1.  LRAMVA Summary'!F$53:F$54)*(MONTH($E15)-1)/12*$H15</f>
        <v>0</v>
      </c>
      <c r="L15" s="228">
        <f>SUM('1.  LRAMVA Summary'!G$53:G$54)*(MONTH($E15)-1)/12*$H15</f>
        <v>0</v>
      </c>
      <c r="M15" s="228">
        <f>SUM('1.  LRAMVA Summary'!H$53:H$54)*(MONTH($E15)-1)/12*$H15</f>
        <v>0</v>
      </c>
      <c r="N15" s="228">
        <f>SUM('1.  LRAMVA Summary'!I$53:I$54)*(MONTH($E15)-1)/12*$H15</f>
        <v>0</v>
      </c>
      <c r="O15" s="228">
        <f>SUM('1.  LRAMVA Summary'!J$53:J$54)*(MONTH($E15)-1)/12*$H15</f>
        <v>0</v>
      </c>
      <c r="P15" s="228">
        <f>SUM('1.  LRAMVA Summary'!K$53:K$54)*(MONTH($E15)-1)/12*$H15</f>
        <v>0</v>
      </c>
      <c r="Q15" s="228">
        <f>SUM('1.  LRAMVA Summary'!L$53:L$54)*(MONTH($E15)-1)/12*$H15</f>
        <v>0</v>
      </c>
      <c r="R15" s="228">
        <f>SUM('1.  LRAMVA Summary'!M$53:M$54)*(MONTH($E15)-1)/12*$H15</f>
        <v>0</v>
      </c>
      <c r="S15" s="228">
        <f>SUM('1.  LRAMVA Summary'!N$53:N$54)*(MONTH($E15)-1)/12*$H15</f>
        <v>0</v>
      </c>
      <c r="T15" s="228">
        <f>SUM('1.  LRAMVA Summary'!O$53:O$54)*(MONTH($E15)-1)/12*$H15</f>
        <v>0</v>
      </c>
      <c r="U15" s="228">
        <f>SUM('1.  LRAMVA Summary'!P$53:P$54)*(MONTH($E15)-1)/12*$H15</f>
        <v>0</v>
      </c>
      <c r="V15" s="228">
        <f>SUM('1.  LRAMVA Summary'!Q$53:Q$54)*(MONTH($E15)-1)/12*$H15</f>
        <v>0</v>
      </c>
      <c r="W15" s="229">
        <f>SUM(I15:V15)</f>
        <v>0</v>
      </c>
    </row>
    <row r="16" spans="1:28" s="9" customFormat="1">
      <c r="B16" s="230" t="s">
        <v>45</v>
      </c>
      <c r="C16" s="230">
        <v>1.47E-2</v>
      </c>
      <c r="D16" s="223"/>
      <c r="E16" s="224">
        <v>40575</v>
      </c>
      <c r="F16" s="225">
        <v>2011</v>
      </c>
      <c r="G16" s="226" t="s">
        <v>65</v>
      </c>
      <c r="H16" s="227">
        <f>C$15/12</f>
        <v>1.225E-3</v>
      </c>
      <c r="I16" s="228">
        <f>SUM('1.  LRAMVA Summary'!D$53:D$54)*(MONTH($E16)-1)/12*$H16</f>
        <v>0</v>
      </c>
      <c r="J16" s="228">
        <f>SUM('1.  LRAMVA Summary'!E$53:E$54)*(MONTH($E16)-1)/12*$H16</f>
        <v>0</v>
      </c>
      <c r="K16" s="228">
        <f>SUM('1.  LRAMVA Summary'!F$53:F$54)*(MONTH($E16)-1)/12*$H16</f>
        <v>0</v>
      </c>
      <c r="L16" s="228">
        <f>SUM('1.  LRAMVA Summary'!G$53:G$54)*(MONTH($E16)-1)/12*$H16</f>
        <v>0</v>
      </c>
      <c r="M16" s="228">
        <f>SUM('1.  LRAMVA Summary'!H$53:H$54)*(MONTH($E16)-1)/12*$H16</f>
        <v>0</v>
      </c>
      <c r="N16" s="228">
        <f>SUM('1.  LRAMVA Summary'!I$53:I$54)*(MONTH($E16)-1)/12*$H16</f>
        <v>0</v>
      </c>
      <c r="O16" s="228">
        <f>SUM('1.  LRAMVA Summary'!J$53:J$54)*(MONTH($E16)-1)/12*$H16</f>
        <v>0</v>
      </c>
      <c r="P16" s="228">
        <f>SUM('1.  LRAMVA Summary'!K$53:K$54)*(MONTH($E16)-1)/12*$H16</f>
        <v>0</v>
      </c>
      <c r="Q16" s="228">
        <f>SUM('1.  LRAMVA Summary'!L$53:L$54)*(MONTH($E16)-1)/12*$H16</f>
        <v>0</v>
      </c>
      <c r="R16" s="228">
        <f>SUM('1.  LRAMVA Summary'!M$53:M$54)*(MONTH($E16)-1)/12*$H16</f>
        <v>0</v>
      </c>
      <c r="S16" s="228">
        <f>SUM('1.  LRAMVA Summary'!N$53:N$54)*(MONTH($E16)-1)/12*$H16</f>
        <v>0</v>
      </c>
      <c r="T16" s="228">
        <f>SUM('1.  LRAMVA Summary'!O$53:O$54)*(MONTH($E16)-1)/12*$H16</f>
        <v>0</v>
      </c>
      <c r="U16" s="228">
        <f>SUM('1.  LRAMVA Summary'!P$53:P$54)*(MONTH($E16)-1)/12*$H16</f>
        <v>0</v>
      </c>
      <c r="V16" s="228">
        <f>SUM('1.  LRAMVA Summary'!Q$53:Q$54)*(MONTH($E16)-1)/12*$H16</f>
        <v>0</v>
      </c>
      <c r="W16" s="229">
        <f t="shared" ref="W16:W25" si="0">SUM(I16:V16)</f>
        <v>0</v>
      </c>
    </row>
    <row r="17" spans="2:23" s="9" customFormat="1">
      <c r="B17" s="230" t="s">
        <v>46</v>
      </c>
      <c r="C17" s="230">
        <v>1.47E-2</v>
      </c>
      <c r="D17" s="223"/>
      <c r="E17" s="224">
        <v>40603</v>
      </c>
      <c r="F17" s="225">
        <v>2011</v>
      </c>
      <c r="G17" s="226" t="s">
        <v>65</v>
      </c>
      <c r="H17" s="227">
        <f>C$15/12</f>
        <v>1.225E-3</v>
      </c>
      <c r="I17" s="228">
        <f>SUM('1.  LRAMVA Summary'!D$53:D$54)*(MONTH($E17)-1)/12*$H17</f>
        <v>0</v>
      </c>
      <c r="J17" s="228">
        <f>SUM('1.  LRAMVA Summary'!E$53:E$54)*(MONTH($E17)-1)/12*$H17</f>
        <v>0</v>
      </c>
      <c r="K17" s="228">
        <f>SUM('1.  LRAMVA Summary'!F$53:F$54)*(MONTH($E17)-1)/12*$H17</f>
        <v>0</v>
      </c>
      <c r="L17" s="228">
        <f>SUM('1.  LRAMVA Summary'!G$53:G$54)*(MONTH($E17)-1)/12*$H17</f>
        <v>0</v>
      </c>
      <c r="M17" s="228">
        <f>SUM('1.  LRAMVA Summary'!H$53:H$54)*(MONTH($E17)-1)/12*$H17</f>
        <v>0</v>
      </c>
      <c r="N17" s="228">
        <f>SUM('1.  LRAMVA Summary'!I$53:I$54)*(MONTH($E17)-1)/12*$H17</f>
        <v>0</v>
      </c>
      <c r="O17" s="228">
        <f>SUM('1.  LRAMVA Summary'!J$53:J$54)*(MONTH($E17)-1)/12*$H17</f>
        <v>0</v>
      </c>
      <c r="P17" s="228">
        <f>SUM('1.  LRAMVA Summary'!K$53:K$54)*(MONTH($E17)-1)/12*$H17</f>
        <v>0</v>
      </c>
      <c r="Q17" s="228">
        <f>SUM('1.  LRAMVA Summary'!L$53:L$54)*(MONTH($E17)-1)/12*$H17</f>
        <v>0</v>
      </c>
      <c r="R17" s="228">
        <f>SUM('1.  LRAMVA Summary'!M$53:M$54)*(MONTH($E17)-1)/12*$H17</f>
        <v>0</v>
      </c>
      <c r="S17" s="228">
        <f>SUM('1.  LRAMVA Summary'!N$53:N$54)*(MONTH($E17)-1)/12*$H17</f>
        <v>0</v>
      </c>
      <c r="T17" s="228">
        <f>SUM('1.  LRAMVA Summary'!O$53:O$54)*(MONTH($E17)-1)/12*$H17</f>
        <v>0</v>
      </c>
      <c r="U17" s="228">
        <f>SUM('1.  LRAMVA Summary'!P$53:P$54)*(MONTH($E17)-1)/12*$H17</f>
        <v>0</v>
      </c>
      <c r="V17" s="228">
        <f>SUM('1.  LRAMVA Summary'!Q$53:Q$54)*(MONTH($E17)-1)/12*$H17</f>
        <v>0</v>
      </c>
      <c r="W17" s="229">
        <f>SUM(I17:V17)</f>
        <v>0</v>
      </c>
    </row>
    <row r="18" spans="2:23" s="9" customFormat="1">
      <c r="B18" s="230" t="s">
        <v>47</v>
      </c>
      <c r="C18" s="230">
        <v>1.47E-2</v>
      </c>
      <c r="D18" s="223"/>
      <c r="E18" s="231">
        <v>40634</v>
      </c>
      <c r="F18" s="225">
        <v>2011</v>
      </c>
      <c r="G18" s="232" t="s">
        <v>66</v>
      </c>
      <c r="H18" s="227">
        <f>C$16/12</f>
        <v>1.225E-3</v>
      </c>
      <c r="I18" s="228">
        <f>SUM('1.  LRAMVA Summary'!D$53:D$54)*(MONTH($E18)-1)/12*$H18</f>
        <v>0</v>
      </c>
      <c r="J18" s="228">
        <f>SUM('1.  LRAMVA Summary'!E$53:E$54)*(MONTH($E18)-1)/12*$H18</f>
        <v>0</v>
      </c>
      <c r="K18" s="228">
        <f>SUM('1.  LRAMVA Summary'!F$53:F$54)*(MONTH($E18)-1)/12*$H18</f>
        <v>0</v>
      </c>
      <c r="L18" s="228">
        <f>SUM('1.  LRAMVA Summary'!G$53:G$54)*(MONTH($E18)-1)/12*$H18</f>
        <v>0</v>
      </c>
      <c r="M18" s="228">
        <f>SUM('1.  LRAMVA Summary'!H$53:H$54)*(MONTH($E18)-1)/12*$H18</f>
        <v>0</v>
      </c>
      <c r="N18" s="228">
        <f>SUM('1.  LRAMVA Summary'!I$53:I$54)*(MONTH($E18)-1)/12*$H18</f>
        <v>0</v>
      </c>
      <c r="O18" s="228">
        <f>SUM('1.  LRAMVA Summary'!J$53:J$54)*(MONTH($E18)-1)/12*$H18</f>
        <v>0</v>
      </c>
      <c r="P18" s="228">
        <f>SUM('1.  LRAMVA Summary'!K$53:K$54)*(MONTH($E18)-1)/12*$H18</f>
        <v>0</v>
      </c>
      <c r="Q18" s="228">
        <f>SUM('1.  LRAMVA Summary'!L$53:L$54)*(MONTH($E18)-1)/12*$H18</f>
        <v>0</v>
      </c>
      <c r="R18" s="228">
        <f>SUM('1.  LRAMVA Summary'!M$53:M$54)*(MONTH($E18)-1)/12*$H18</f>
        <v>0</v>
      </c>
      <c r="S18" s="228">
        <f>SUM('1.  LRAMVA Summary'!N$53:N$54)*(MONTH($E18)-1)/12*$H18</f>
        <v>0</v>
      </c>
      <c r="T18" s="228">
        <f>SUM('1.  LRAMVA Summary'!O$53:O$54)*(MONTH($E18)-1)/12*$H18</f>
        <v>0</v>
      </c>
      <c r="U18" s="228">
        <f>SUM('1.  LRAMVA Summary'!P$53:P$54)*(MONTH($E18)-1)/12*$H18</f>
        <v>0</v>
      </c>
      <c r="V18" s="228">
        <f>SUM('1.  LRAMVA Summary'!Q$53:Q$54)*(MONTH($E18)-1)/12*$H18</f>
        <v>0</v>
      </c>
      <c r="W18" s="229">
        <f>SUM(I18:V18)</f>
        <v>0</v>
      </c>
    </row>
    <row r="19" spans="2:23" s="9" customFormat="1">
      <c r="B19" s="230" t="s">
        <v>48</v>
      </c>
      <c r="C19" s="230">
        <v>1.47E-2</v>
      </c>
      <c r="D19" s="223"/>
      <c r="E19" s="231">
        <v>40664</v>
      </c>
      <c r="F19" s="225">
        <v>2011</v>
      </c>
      <c r="G19" s="232" t="s">
        <v>66</v>
      </c>
      <c r="H19" s="227">
        <f>C$16/12</f>
        <v>1.225E-3</v>
      </c>
      <c r="I19" s="228">
        <f>SUM('1.  LRAMVA Summary'!D$53:D$54)*(MONTH($E19)-1)/12*$H19</f>
        <v>0</v>
      </c>
      <c r="J19" s="228">
        <f>SUM('1.  LRAMVA Summary'!E$53:E$54)*(MONTH($E19)-1)/12*$H19</f>
        <v>0</v>
      </c>
      <c r="K19" s="228">
        <f>SUM('1.  LRAMVA Summary'!F$53:F$54)*(MONTH($E19)-1)/12*$H19</f>
        <v>0</v>
      </c>
      <c r="L19" s="228">
        <f>SUM('1.  LRAMVA Summary'!G$53:G$54)*(MONTH($E19)-1)/12*$H19</f>
        <v>0</v>
      </c>
      <c r="M19" s="228">
        <f>SUM('1.  LRAMVA Summary'!H$53:H$54)*(MONTH($E19)-1)/12*$H19</f>
        <v>0</v>
      </c>
      <c r="N19" s="228">
        <f>SUM('1.  LRAMVA Summary'!I$53:I$54)*(MONTH($E19)-1)/12*$H19</f>
        <v>0</v>
      </c>
      <c r="O19" s="228">
        <f>SUM('1.  LRAMVA Summary'!J$53:J$54)*(MONTH($E19)-1)/12*$H19</f>
        <v>0</v>
      </c>
      <c r="P19" s="228">
        <f>SUM('1.  LRAMVA Summary'!K$53:K$54)*(MONTH($E19)-1)/12*$H19</f>
        <v>0</v>
      </c>
      <c r="Q19" s="228">
        <f>SUM('1.  LRAMVA Summary'!L$53:L$54)*(MONTH($E19)-1)/12*$H19</f>
        <v>0</v>
      </c>
      <c r="R19" s="228">
        <f>SUM('1.  LRAMVA Summary'!M$53:M$54)*(MONTH($E19)-1)/12*$H19</f>
        <v>0</v>
      </c>
      <c r="S19" s="228">
        <f>SUM('1.  LRAMVA Summary'!N$53:N$54)*(MONTH($E19)-1)/12*$H19</f>
        <v>0</v>
      </c>
      <c r="T19" s="228">
        <f>SUM('1.  LRAMVA Summary'!O$53:O$54)*(MONTH($E19)-1)/12*$H19</f>
        <v>0</v>
      </c>
      <c r="U19" s="228">
        <f>SUM('1.  LRAMVA Summary'!P$53:P$54)*(MONTH($E19)-1)/12*$H19</f>
        <v>0</v>
      </c>
      <c r="V19" s="228">
        <f>SUM('1.  LRAMVA Summary'!Q$53:Q$54)*(MONTH($E19)-1)/12*$H19</f>
        <v>0</v>
      </c>
      <c r="W19" s="229">
        <f t="shared" si="0"/>
        <v>0</v>
      </c>
    </row>
    <row r="20" spans="2:23" s="9" customFormat="1">
      <c r="B20" s="230" t="s">
        <v>49</v>
      </c>
      <c r="C20" s="230">
        <v>1.47E-2</v>
      </c>
      <c r="D20" s="223"/>
      <c r="E20" s="231">
        <v>40695</v>
      </c>
      <c r="F20" s="225">
        <v>2011</v>
      </c>
      <c r="G20" s="232" t="s">
        <v>66</v>
      </c>
      <c r="H20" s="227">
        <f>C$16/12</f>
        <v>1.225E-3</v>
      </c>
      <c r="I20" s="228">
        <f>SUM('1.  LRAMVA Summary'!D$53:D$54)*(MONTH($E20)-1)/12*$H20</f>
        <v>0</v>
      </c>
      <c r="J20" s="228">
        <f>SUM('1.  LRAMVA Summary'!E$53:E$54)*(MONTH($E20)-1)/12*$H20</f>
        <v>0</v>
      </c>
      <c r="K20" s="228">
        <f>SUM('1.  LRAMVA Summary'!F$53:F$54)*(MONTH($E20)-1)/12*$H20</f>
        <v>0</v>
      </c>
      <c r="L20" s="228">
        <f>SUM('1.  LRAMVA Summary'!G$53:G$54)*(MONTH($E20)-1)/12*$H20</f>
        <v>0</v>
      </c>
      <c r="M20" s="228">
        <f>SUM('1.  LRAMVA Summary'!H$53:H$54)*(MONTH($E20)-1)/12*$H20</f>
        <v>0</v>
      </c>
      <c r="N20" s="228">
        <f>SUM('1.  LRAMVA Summary'!I$53:I$54)*(MONTH($E20)-1)/12*$H20</f>
        <v>0</v>
      </c>
      <c r="O20" s="228">
        <f>SUM('1.  LRAMVA Summary'!J$53:J$54)*(MONTH($E20)-1)/12*$H20</f>
        <v>0</v>
      </c>
      <c r="P20" s="228">
        <f>SUM('1.  LRAMVA Summary'!K$53:K$54)*(MONTH($E20)-1)/12*$H20</f>
        <v>0</v>
      </c>
      <c r="Q20" s="228">
        <f>SUM('1.  LRAMVA Summary'!L$53:L$54)*(MONTH($E20)-1)/12*$H20</f>
        <v>0</v>
      </c>
      <c r="R20" s="228">
        <f>SUM('1.  LRAMVA Summary'!M$53:M$54)*(MONTH($E20)-1)/12*$H20</f>
        <v>0</v>
      </c>
      <c r="S20" s="228">
        <f>SUM('1.  LRAMVA Summary'!N$53:N$54)*(MONTH($E20)-1)/12*$H20</f>
        <v>0</v>
      </c>
      <c r="T20" s="228">
        <f>SUM('1.  LRAMVA Summary'!O$53:O$54)*(MONTH($E20)-1)/12*$H20</f>
        <v>0</v>
      </c>
      <c r="U20" s="228">
        <f>SUM('1.  LRAMVA Summary'!P$53:P$54)*(MONTH($E20)-1)/12*$H20</f>
        <v>0</v>
      </c>
      <c r="V20" s="228">
        <f>SUM('1.  LRAMVA Summary'!Q$53:Q$54)*(MONTH($E20)-1)/12*$H20</f>
        <v>0</v>
      </c>
      <c r="W20" s="229">
        <f t="shared" si="0"/>
        <v>0</v>
      </c>
    </row>
    <row r="21" spans="2:23" s="9" customFormat="1">
      <c r="B21" s="230" t="s">
        <v>50</v>
      </c>
      <c r="C21" s="230">
        <v>1.47E-2</v>
      </c>
      <c r="D21" s="223"/>
      <c r="E21" s="231">
        <v>40725</v>
      </c>
      <c r="F21" s="225">
        <v>2011</v>
      </c>
      <c r="G21" s="232" t="s">
        <v>68</v>
      </c>
      <c r="H21" s="227">
        <f>C$17/12</f>
        <v>1.225E-3</v>
      </c>
      <c r="I21" s="228">
        <f>SUM('1.  LRAMVA Summary'!D$53:D$54)*(MONTH($E21)-1)/12*$H21</f>
        <v>0</v>
      </c>
      <c r="J21" s="228">
        <f>SUM('1.  LRAMVA Summary'!E$53:E$54)*(MONTH($E21)-1)/12*$H21</f>
        <v>0</v>
      </c>
      <c r="K21" s="228">
        <f>SUM('1.  LRAMVA Summary'!F$53:F$54)*(MONTH($E21)-1)/12*$H21</f>
        <v>0</v>
      </c>
      <c r="L21" s="228">
        <f>SUM('1.  LRAMVA Summary'!G$53:G$54)*(MONTH($E21)-1)/12*$H21</f>
        <v>0</v>
      </c>
      <c r="M21" s="228">
        <f>SUM('1.  LRAMVA Summary'!H$53:H$54)*(MONTH($E21)-1)/12*$H21</f>
        <v>0</v>
      </c>
      <c r="N21" s="228">
        <f>SUM('1.  LRAMVA Summary'!I$53:I$54)*(MONTH($E21)-1)/12*$H21</f>
        <v>0</v>
      </c>
      <c r="O21" s="228">
        <f>SUM('1.  LRAMVA Summary'!J$53:J$54)*(MONTH($E21)-1)/12*$H21</f>
        <v>0</v>
      </c>
      <c r="P21" s="228">
        <f>SUM('1.  LRAMVA Summary'!K$53:K$54)*(MONTH($E21)-1)/12*$H21</f>
        <v>0</v>
      </c>
      <c r="Q21" s="228">
        <f>SUM('1.  LRAMVA Summary'!L$53:L$54)*(MONTH($E21)-1)/12*$H21</f>
        <v>0</v>
      </c>
      <c r="R21" s="228">
        <f>SUM('1.  LRAMVA Summary'!M$53:M$54)*(MONTH($E21)-1)/12*$H21</f>
        <v>0</v>
      </c>
      <c r="S21" s="228">
        <f>SUM('1.  LRAMVA Summary'!N$53:N$54)*(MONTH($E21)-1)/12*$H21</f>
        <v>0</v>
      </c>
      <c r="T21" s="228">
        <f>SUM('1.  LRAMVA Summary'!O$53:O$54)*(MONTH($E21)-1)/12*$H21</f>
        <v>0</v>
      </c>
      <c r="U21" s="228">
        <f>SUM('1.  LRAMVA Summary'!P$53:P$54)*(MONTH($E21)-1)/12*$H21</f>
        <v>0</v>
      </c>
      <c r="V21" s="228">
        <f>SUM('1.  LRAMVA Summary'!Q$53:Q$54)*(MONTH($E21)-1)/12*$H21</f>
        <v>0</v>
      </c>
      <c r="W21" s="229">
        <f t="shared" si="0"/>
        <v>0</v>
      </c>
    </row>
    <row r="22" spans="2:23" s="9" customFormat="1">
      <c r="B22" s="230" t="s">
        <v>51</v>
      </c>
      <c r="C22" s="230">
        <v>1.47E-2</v>
      </c>
      <c r="D22" s="223"/>
      <c r="E22" s="231">
        <v>40756</v>
      </c>
      <c r="F22" s="225">
        <v>2011</v>
      </c>
      <c r="G22" s="232" t="s">
        <v>68</v>
      </c>
      <c r="H22" s="227">
        <f>C$17/12</f>
        <v>1.225E-3</v>
      </c>
      <c r="I22" s="228">
        <f>SUM('1.  LRAMVA Summary'!D$53:D$54)*(MONTH($E22)-1)/12*$H22</f>
        <v>0</v>
      </c>
      <c r="J22" s="228">
        <f>SUM('1.  LRAMVA Summary'!E$53:E$54)*(MONTH($E22)-1)/12*$H22</f>
        <v>0</v>
      </c>
      <c r="K22" s="228">
        <f>SUM('1.  LRAMVA Summary'!F$53:F$54)*(MONTH($E22)-1)/12*$H22</f>
        <v>0</v>
      </c>
      <c r="L22" s="228">
        <f>SUM('1.  LRAMVA Summary'!G$53:G$54)*(MONTH($E22)-1)/12*$H22</f>
        <v>0</v>
      </c>
      <c r="M22" s="228">
        <f>SUM('1.  LRAMVA Summary'!H$53:H$54)*(MONTH($E22)-1)/12*$H22</f>
        <v>0</v>
      </c>
      <c r="N22" s="228">
        <f>SUM('1.  LRAMVA Summary'!I$53:I$54)*(MONTH($E22)-1)/12*$H22</f>
        <v>0</v>
      </c>
      <c r="O22" s="228">
        <f>SUM('1.  LRAMVA Summary'!J$53:J$54)*(MONTH($E22)-1)/12*$H22</f>
        <v>0</v>
      </c>
      <c r="P22" s="228">
        <f>SUM('1.  LRAMVA Summary'!K$53:K$54)*(MONTH($E22)-1)/12*$H22</f>
        <v>0</v>
      </c>
      <c r="Q22" s="228">
        <f>SUM('1.  LRAMVA Summary'!L$53:L$54)*(MONTH($E22)-1)/12*$H22</f>
        <v>0</v>
      </c>
      <c r="R22" s="228">
        <f>SUM('1.  LRAMVA Summary'!M$53:M$54)*(MONTH($E22)-1)/12*$H22</f>
        <v>0</v>
      </c>
      <c r="S22" s="228">
        <f>SUM('1.  LRAMVA Summary'!N$53:N$54)*(MONTH($E22)-1)/12*$H22</f>
        <v>0</v>
      </c>
      <c r="T22" s="228">
        <f>SUM('1.  LRAMVA Summary'!O$53:O$54)*(MONTH($E22)-1)/12*$H22</f>
        <v>0</v>
      </c>
      <c r="U22" s="228">
        <f>SUM('1.  LRAMVA Summary'!P$53:P$54)*(MONTH($E22)-1)/12*$H22</f>
        <v>0</v>
      </c>
      <c r="V22" s="228">
        <f>SUM('1.  LRAMVA Summary'!Q$53:Q$54)*(MONTH($E22)-1)/12*$H22</f>
        <v>0</v>
      </c>
      <c r="W22" s="229">
        <f t="shared" si="0"/>
        <v>0</v>
      </c>
    </row>
    <row r="23" spans="2:23" s="9" customFormat="1">
      <c r="B23" s="230" t="s">
        <v>52</v>
      </c>
      <c r="C23" s="230">
        <v>1.47E-2</v>
      </c>
      <c r="D23" s="223"/>
      <c r="E23" s="231">
        <v>40787</v>
      </c>
      <c r="F23" s="225">
        <v>2011</v>
      </c>
      <c r="G23" s="232" t="s">
        <v>68</v>
      </c>
      <c r="H23" s="227">
        <f>C$17/12</f>
        <v>1.225E-3</v>
      </c>
      <c r="I23" s="228">
        <f>SUM('1.  LRAMVA Summary'!D$53:D$54)*(MONTH($E23)-1)/12*$H23</f>
        <v>0</v>
      </c>
      <c r="J23" s="228">
        <f>SUM('1.  LRAMVA Summary'!E$53:E$54)*(MONTH($E23)-1)/12*$H23</f>
        <v>0</v>
      </c>
      <c r="K23" s="228">
        <f>SUM('1.  LRAMVA Summary'!F$53:F$54)*(MONTH($E23)-1)/12*$H23</f>
        <v>0</v>
      </c>
      <c r="L23" s="228">
        <f>SUM('1.  LRAMVA Summary'!G$53:G$54)*(MONTH($E23)-1)/12*$H23</f>
        <v>0</v>
      </c>
      <c r="M23" s="228">
        <f>SUM('1.  LRAMVA Summary'!H$53:H$54)*(MONTH($E23)-1)/12*$H23</f>
        <v>0</v>
      </c>
      <c r="N23" s="228">
        <f>SUM('1.  LRAMVA Summary'!I$53:I$54)*(MONTH($E23)-1)/12*$H23</f>
        <v>0</v>
      </c>
      <c r="O23" s="228">
        <f>SUM('1.  LRAMVA Summary'!J$53:J$54)*(MONTH($E23)-1)/12*$H23</f>
        <v>0</v>
      </c>
      <c r="P23" s="228">
        <f>SUM('1.  LRAMVA Summary'!K$53:K$54)*(MONTH($E23)-1)/12*$H23</f>
        <v>0</v>
      </c>
      <c r="Q23" s="228">
        <f>SUM('1.  LRAMVA Summary'!L$53:L$54)*(MONTH($E23)-1)/12*$H23</f>
        <v>0</v>
      </c>
      <c r="R23" s="228">
        <f>SUM('1.  LRAMVA Summary'!M$53:M$54)*(MONTH($E23)-1)/12*$H23</f>
        <v>0</v>
      </c>
      <c r="S23" s="228">
        <f>SUM('1.  LRAMVA Summary'!N$53:N$54)*(MONTH($E23)-1)/12*$H23</f>
        <v>0</v>
      </c>
      <c r="T23" s="228">
        <f>SUM('1.  LRAMVA Summary'!O$53:O$54)*(MONTH($E23)-1)/12*$H23</f>
        <v>0</v>
      </c>
      <c r="U23" s="228">
        <f>SUM('1.  LRAMVA Summary'!P$53:P$54)*(MONTH($E23)-1)/12*$H23</f>
        <v>0</v>
      </c>
      <c r="V23" s="228">
        <f>SUM('1.  LRAMVA Summary'!Q$53:Q$54)*(MONTH($E23)-1)/12*$H23</f>
        <v>0</v>
      </c>
      <c r="W23" s="229">
        <f t="shared" si="0"/>
        <v>0</v>
      </c>
    </row>
    <row r="24" spans="2:23" s="9" customFormat="1">
      <c r="B24" s="230" t="s">
        <v>53</v>
      </c>
      <c r="C24" s="230">
        <v>1.47E-2</v>
      </c>
      <c r="D24" s="223"/>
      <c r="E24" s="231">
        <v>40817</v>
      </c>
      <c r="F24" s="225">
        <v>2011</v>
      </c>
      <c r="G24" s="232" t="s">
        <v>69</v>
      </c>
      <c r="H24" s="227">
        <f>C$18/12</f>
        <v>1.225E-3</v>
      </c>
      <c r="I24" s="228">
        <f>SUM('1.  LRAMVA Summary'!D$53:D$54)*(MONTH($E24)-1)/12*$H24</f>
        <v>0</v>
      </c>
      <c r="J24" s="228">
        <f>SUM('1.  LRAMVA Summary'!E$53:E$54)*(MONTH($E24)-1)/12*$H24</f>
        <v>0</v>
      </c>
      <c r="K24" s="228">
        <f>SUM('1.  LRAMVA Summary'!F$53:F$54)*(MONTH($E24)-1)/12*$H24</f>
        <v>0</v>
      </c>
      <c r="L24" s="228">
        <f>SUM('1.  LRAMVA Summary'!G$53:G$54)*(MONTH($E24)-1)/12*$H24</f>
        <v>0</v>
      </c>
      <c r="M24" s="228">
        <f>SUM('1.  LRAMVA Summary'!H$53:H$54)*(MONTH($E24)-1)/12*$H24</f>
        <v>0</v>
      </c>
      <c r="N24" s="228">
        <f>SUM('1.  LRAMVA Summary'!I$53:I$54)*(MONTH($E24)-1)/12*$H24</f>
        <v>0</v>
      </c>
      <c r="O24" s="228">
        <f>SUM('1.  LRAMVA Summary'!J$53:J$54)*(MONTH($E24)-1)/12*$H24</f>
        <v>0</v>
      </c>
      <c r="P24" s="228">
        <f>SUM('1.  LRAMVA Summary'!K$53:K$54)*(MONTH($E24)-1)/12*$H24</f>
        <v>0</v>
      </c>
      <c r="Q24" s="228">
        <f>SUM('1.  LRAMVA Summary'!L$53:L$54)*(MONTH($E24)-1)/12*$H24</f>
        <v>0</v>
      </c>
      <c r="R24" s="228">
        <f>SUM('1.  LRAMVA Summary'!M$53:M$54)*(MONTH($E24)-1)/12*$H24</f>
        <v>0</v>
      </c>
      <c r="S24" s="228">
        <f>SUM('1.  LRAMVA Summary'!N$53:N$54)*(MONTH($E24)-1)/12*$H24</f>
        <v>0</v>
      </c>
      <c r="T24" s="228">
        <f>SUM('1.  LRAMVA Summary'!O$53:O$54)*(MONTH($E24)-1)/12*$H24</f>
        <v>0</v>
      </c>
      <c r="U24" s="228">
        <f>SUM('1.  LRAMVA Summary'!P$53:P$54)*(MONTH($E24)-1)/12*$H24</f>
        <v>0</v>
      </c>
      <c r="V24" s="228">
        <f>SUM('1.  LRAMVA Summary'!Q$53:Q$54)*(MONTH($E24)-1)/12*$H24</f>
        <v>0</v>
      </c>
      <c r="W24" s="229">
        <f t="shared" si="0"/>
        <v>0</v>
      </c>
    </row>
    <row r="25" spans="2:23" s="9" customFormat="1">
      <c r="B25" s="230" t="s">
        <v>54</v>
      </c>
      <c r="C25" s="230">
        <v>1.47E-2</v>
      </c>
      <c r="D25" s="223"/>
      <c r="E25" s="231">
        <v>40848</v>
      </c>
      <c r="F25" s="225">
        <v>2011</v>
      </c>
      <c r="G25" s="232" t="s">
        <v>69</v>
      </c>
      <c r="H25" s="227">
        <f>C$18/12</f>
        <v>1.225E-3</v>
      </c>
      <c r="I25" s="228">
        <f>SUM('1.  LRAMVA Summary'!D$53:D$54)*(MONTH($E25)-1)/12*$H25</f>
        <v>0</v>
      </c>
      <c r="J25" s="228">
        <f>SUM('1.  LRAMVA Summary'!E$53:E$54)*(MONTH($E25)-1)/12*$H25</f>
        <v>0</v>
      </c>
      <c r="K25" s="228">
        <f>SUM('1.  LRAMVA Summary'!F$53:F$54)*(MONTH($E25)-1)/12*$H25</f>
        <v>0</v>
      </c>
      <c r="L25" s="228">
        <f>SUM('1.  LRAMVA Summary'!G$53:G$54)*(MONTH($E25)-1)/12*$H25</f>
        <v>0</v>
      </c>
      <c r="M25" s="228">
        <f>SUM('1.  LRAMVA Summary'!H$53:H$54)*(MONTH($E25)-1)/12*$H25</f>
        <v>0</v>
      </c>
      <c r="N25" s="228">
        <f>SUM('1.  LRAMVA Summary'!I$53:I$54)*(MONTH($E25)-1)/12*$H25</f>
        <v>0</v>
      </c>
      <c r="O25" s="228">
        <f>SUM('1.  LRAMVA Summary'!J$53:J$54)*(MONTH($E25)-1)/12*$H25</f>
        <v>0</v>
      </c>
      <c r="P25" s="228">
        <f>SUM('1.  LRAMVA Summary'!K$53:K$54)*(MONTH($E25)-1)/12*$H25</f>
        <v>0</v>
      </c>
      <c r="Q25" s="228">
        <f>SUM('1.  LRAMVA Summary'!L$53:L$54)*(MONTH($E25)-1)/12*$H25</f>
        <v>0</v>
      </c>
      <c r="R25" s="228">
        <f>SUM('1.  LRAMVA Summary'!M$53:M$54)*(MONTH($E25)-1)/12*$H25</f>
        <v>0</v>
      </c>
      <c r="S25" s="228">
        <f>SUM('1.  LRAMVA Summary'!N$53:N$54)*(MONTH($E25)-1)/12*$H25</f>
        <v>0</v>
      </c>
      <c r="T25" s="228">
        <f>SUM('1.  LRAMVA Summary'!O$53:O$54)*(MONTH($E25)-1)/12*$H25</f>
        <v>0</v>
      </c>
      <c r="U25" s="228">
        <f>SUM('1.  LRAMVA Summary'!P$53:P$54)*(MONTH($E25)-1)/12*$H25</f>
        <v>0</v>
      </c>
      <c r="V25" s="228">
        <f>SUM('1.  LRAMVA Summary'!Q$53:Q$54)*(MONTH($E25)-1)/12*$H25</f>
        <v>0</v>
      </c>
      <c r="W25" s="229">
        <f t="shared" si="0"/>
        <v>0</v>
      </c>
    </row>
    <row r="26" spans="2:23" s="9" customFormat="1">
      <c r="B26" s="230" t="s">
        <v>55</v>
      </c>
      <c r="C26" s="230">
        <v>1.47E-2</v>
      </c>
      <c r="D26" s="223"/>
      <c r="E26" s="231">
        <v>40878</v>
      </c>
      <c r="F26" s="225">
        <v>2011</v>
      </c>
      <c r="G26" s="232" t="s">
        <v>69</v>
      </c>
      <c r="H26" s="227">
        <f>C$18/12</f>
        <v>1.225E-3</v>
      </c>
      <c r="I26" s="228">
        <f>SUM('1.  LRAMVA Summary'!D$53:D$54)*(MONTH($E26)-1)/12*$H26</f>
        <v>0</v>
      </c>
      <c r="J26" s="228">
        <f>SUM('1.  LRAMVA Summary'!E$53:E$54)*(MONTH($E26)-1)/12*$H26</f>
        <v>0</v>
      </c>
      <c r="K26" s="228">
        <f>SUM('1.  LRAMVA Summary'!F$53:F$54)*(MONTH($E26)-1)/12*$H26</f>
        <v>0</v>
      </c>
      <c r="L26" s="228">
        <f>SUM('1.  LRAMVA Summary'!G$53:G$54)*(MONTH($E26)-1)/12*$H26</f>
        <v>0</v>
      </c>
      <c r="M26" s="228">
        <f>SUM('1.  LRAMVA Summary'!H$53:H$54)*(MONTH($E26)-1)/12*$H26</f>
        <v>0</v>
      </c>
      <c r="N26" s="228">
        <f>SUM('1.  LRAMVA Summary'!I$53:I$54)*(MONTH($E26)-1)/12*$H26</f>
        <v>0</v>
      </c>
      <c r="O26" s="228">
        <f>SUM('1.  LRAMVA Summary'!J$53:J$54)*(MONTH($E26)-1)/12*$H26</f>
        <v>0</v>
      </c>
      <c r="P26" s="228">
        <f>SUM('1.  LRAMVA Summary'!K$53:K$54)*(MONTH($E26)-1)/12*$H26</f>
        <v>0</v>
      </c>
      <c r="Q26" s="228">
        <f>SUM('1.  LRAMVA Summary'!L$53:L$54)*(MONTH($E26)-1)/12*$H26</f>
        <v>0</v>
      </c>
      <c r="R26" s="228">
        <f>SUM('1.  LRAMVA Summary'!M$53:M$54)*(MONTH($E26)-1)/12*$H26</f>
        <v>0</v>
      </c>
      <c r="S26" s="228">
        <f>SUM('1.  LRAMVA Summary'!N$53:N$54)*(MONTH($E26)-1)/12*$H26</f>
        <v>0</v>
      </c>
      <c r="T26" s="228">
        <f>SUM('1.  LRAMVA Summary'!O$53:O$54)*(MONTH($E26)-1)/12*$H26</f>
        <v>0</v>
      </c>
      <c r="U26" s="228">
        <f>SUM('1.  LRAMVA Summary'!P$53:P$54)*(MONTH($E26)-1)/12*$H26</f>
        <v>0</v>
      </c>
      <c r="V26" s="228">
        <f>SUM('1.  LRAMVA Summary'!Q$53:Q$54)*(MONTH($E26)-1)/12*$H26</f>
        <v>0</v>
      </c>
      <c r="W26" s="229">
        <f>SUM(I26:V26)</f>
        <v>0</v>
      </c>
    </row>
    <row r="27" spans="2:23" s="9" customFormat="1" ht="15.75" thickBot="1">
      <c r="B27" s="230" t="s">
        <v>56</v>
      </c>
      <c r="C27" s="230">
        <v>1.47E-2</v>
      </c>
      <c r="D27" s="223"/>
      <c r="E27" s="233" t="s">
        <v>466</v>
      </c>
      <c r="F27" s="233"/>
      <c r="G27" s="234"/>
      <c r="H27" s="235"/>
      <c r="I27" s="236">
        <f>SUM(I15:I26)</f>
        <v>0</v>
      </c>
      <c r="J27" s="236">
        <f t="shared" ref="J27:O27" si="1">SUM(J15:J26)</f>
        <v>0</v>
      </c>
      <c r="K27" s="236">
        <f t="shared" si="1"/>
        <v>0</v>
      </c>
      <c r="L27" s="236">
        <f t="shared" si="1"/>
        <v>0</v>
      </c>
      <c r="M27" s="236">
        <f t="shared" si="1"/>
        <v>0</v>
      </c>
      <c r="N27" s="236">
        <f t="shared" si="1"/>
        <v>0</v>
      </c>
      <c r="O27" s="236">
        <f t="shared" si="1"/>
        <v>0</v>
      </c>
      <c r="P27" s="236">
        <f t="shared" ref="P27:V27" si="2">SUM(P15:P26)</f>
        <v>0</v>
      </c>
      <c r="Q27" s="236">
        <f t="shared" si="2"/>
        <v>0</v>
      </c>
      <c r="R27" s="236">
        <f t="shared" si="2"/>
        <v>0</v>
      </c>
      <c r="S27" s="236">
        <f t="shared" si="2"/>
        <v>0</v>
      </c>
      <c r="T27" s="236">
        <f t="shared" si="2"/>
        <v>0</v>
      </c>
      <c r="U27" s="236">
        <f t="shared" si="2"/>
        <v>0</v>
      </c>
      <c r="V27" s="236">
        <f t="shared" si="2"/>
        <v>0</v>
      </c>
      <c r="W27" s="236">
        <f>SUM(W15:W26)</f>
        <v>0</v>
      </c>
    </row>
    <row r="28" spans="2:23" s="9" customFormat="1" ht="15.75" thickTop="1">
      <c r="B28" s="230" t="s">
        <v>57</v>
      </c>
      <c r="C28" s="230">
        <v>1.47E-2</v>
      </c>
      <c r="D28" s="223"/>
      <c r="E28" s="237" t="s">
        <v>67</v>
      </c>
      <c r="F28" s="237"/>
      <c r="G28" s="238"/>
      <c r="H28" s="239"/>
      <c r="I28" s="240"/>
      <c r="J28" s="240"/>
      <c r="K28" s="240"/>
      <c r="L28" s="240"/>
      <c r="M28" s="240"/>
      <c r="N28" s="240"/>
      <c r="O28" s="240"/>
      <c r="P28" s="240"/>
      <c r="Q28" s="240"/>
      <c r="R28" s="240"/>
      <c r="S28" s="240"/>
      <c r="T28" s="240"/>
      <c r="U28" s="240"/>
      <c r="V28" s="240"/>
      <c r="W28" s="241"/>
    </row>
    <row r="29" spans="2:23" s="9" customFormat="1">
      <c r="B29" s="230" t="s">
        <v>58</v>
      </c>
      <c r="C29" s="230">
        <v>1.47E-2</v>
      </c>
      <c r="D29" s="223"/>
      <c r="E29" s="242" t="s">
        <v>429</v>
      </c>
      <c r="F29" s="242"/>
      <c r="G29" s="243"/>
      <c r="H29" s="244"/>
      <c r="I29" s="245">
        <f>I27+I28</f>
        <v>0</v>
      </c>
      <c r="J29" s="245">
        <f t="shared" ref="J29:M29" si="3">J27+J28</f>
        <v>0</v>
      </c>
      <c r="K29" s="245">
        <f t="shared" si="3"/>
        <v>0</v>
      </c>
      <c r="L29" s="245">
        <f t="shared" si="3"/>
        <v>0</v>
      </c>
      <c r="M29" s="245">
        <f t="shared" si="3"/>
        <v>0</v>
      </c>
      <c r="N29" s="245">
        <f>N27+N28</f>
        <v>0</v>
      </c>
      <c r="O29" s="245">
        <f>O27+O28</f>
        <v>0</v>
      </c>
      <c r="P29" s="245">
        <f t="shared" ref="P29:V29" si="4">P27+P28</f>
        <v>0</v>
      </c>
      <c r="Q29" s="245">
        <f t="shared" si="4"/>
        <v>0</v>
      </c>
      <c r="R29" s="245">
        <f t="shared" si="4"/>
        <v>0</v>
      </c>
      <c r="S29" s="245">
        <f t="shared" si="4"/>
        <v>0</v>
      </c>
      <c r="T29" s="245">
        <f t="shared" si="4"/>
        <v>0</v>
      </c>
      <c r="U29" s="245">
        <f t="shared" si="4"/>
        <v>0</v>
      </c>
      <c r="V29" s="245">
        <f t="shared" si="4"/>
        <v>0</v>
      </c>
      <c r="W29" s="245">
        <f>W27+W28</f>
        <v>0</v>
      </c>
    </row>
    <row r="30" spans="2:23" s="9" customFormat="1">
      <c r="B30" s="230" t="s">
        <v>59</v>
      </c>
      <c r="C30" s="230">
        <v>1.47E-2</v>
      </c>
      <c r="D30" s="223"/>
      <c r="E30" s="231">
        <v>40909</v>
      </c>
      <c r="F30" s="231" t="s">
        <v>179</v>
      </c>
      <c r="G30" s="232" t="s">
        <v>65</v>
      </c>
      <c r="H30" s="246">
        <f>C$19/12</f>
        <v>1.225E-3</v>
      </c>
      <c r="I30" s="247">
        <f>(SUM('1.  LRAMVA Summary'!D$53:D$55)+SUM('1.  LRAMVA Summary'!D$56:D$57)*(MONTH($E30)-1)/12)*$H30</f>
        <v>0</v>
      </c>
      <c r="J30" s="247">
        <f>(SUM('1.  LRAMVA Summary'!E$53:E$55)+SUM('1.  LRAMVA Summary'!E$56:E$57)*(MONTH($E30)-1)/12)*$H30</f>
        <v>0</v>
      </c>
      <c r="K30" s="247">
        <f>(SUM('1.  LRAMVA Summary'!F$53:F$55)+SUM('1.  LRAMVA Summary'!F$56:F$57)*(MONTH($E30)-1)/12)*$H30</f>
        <v>0</v>
      </c>
      <c r="L30" s="247">
        <f>(SUM('1.  LRAMVA Summary'!G$53:G$55)+SUM('1.  LRAMVA Summary'!G$56:G$57)*(MONTH($E30)-1)/12)*$H30</f>
        <v>0</v>
      </c>
      <c r="M30" s="247">
        <f>(SUM('1.  LRAMVA Summary'!H$53:H$55)+SUM('1.  LRAMVA Summary'!H$56:H$57)*(MONTH($E30)-1)/12)*$H30</f>
        <v>0</v>
      </c>
      <c r="N30" s="247">
        <f>(SUM('1.  LRAMVA Summary'!I$53:I$55)+SUM('1.  LRAMVA Summary'!I$56:I$57)*(MONTH($E30)-1)/12)*$H30</f>
        <v>0</v>
      </c>
      <c r="O30" s="247">
        <f>(SUM('1.  LRAMVA Summary'!J$53:J$55)+SUM('1.  LRAMVA Summary'!J$56:J$57)*(MONTH($E30)-1)/12)*$H30</f>
        <v>0</v>
      </c>
      <c r="P30" s="247">
        <f>(SUM('1.  LRAMVA Summary'!K$53:K$55)+SUM('1.  LRAMVA Summary'!K$56:K$57)*(MONTH($E30)-1)/12)*$H30</f>
        <v>0</v>
      </c>
      <c r="Q30" s="247">
        <f>(SUM('1.  LRAMVA Summary'!L$53:L$55)+SUM('1.  LRAMVA Summary'!L$56:L$57)*(MONTH($E30)-1)/12)*$H30</f>
        <v>0</v>
      </c>
      <c r="R30" s="247">
        <f>(SUM('1.  LRAMVA Summary'!M$53:M$55)+SUM('1.  LRAMVA Summary'!M$56:M$57)*(MONTH($E30)-1)/12)*$H30</f>
        <v>0</v>
      </c>
      <c r="S30" s="247">
        <f>(SUM('1.  LRAMVA Summary'!N$53:N$55)+SUM('1.  LRAMVA Summary'!N$56:N$57)*(MONTH($E30)-1)/12)*$H30</f>
        <v>0</v>
      </c>
      <c r="T30" s="247">
        <f>(SUM('1.  LRAMVA Summary'!O$53:O$55)+SUM('1.  LRAMVA Summary'!O$56:O$57)*(MONTH($E30)-1)/12)*$H30</f>
        <v>0</v>
      </c>
      <c r="U30" s="247">
        <f>(SUM('1.  LRAMVA Summary'!P$53:P$55)+SUM('1.  LRAMVA Summary'!P$56:P$57)*(MONTH($E30)-1)/12)*$H30</f>
        <v>0</v>
      </c>
      <c r="V30" s="247">
        <f>(SUM('1.  LRAMVA Summary'!Q$53:Q$55)+SUM('1.  LRAMVA Summary'!Q$56:Q$57)*(MONTH($E30)-1)/12)*$H30</f>
        <v>0</v>
      </c>
      <c r="W30" s="248">
        <f>SUM(I30:V30)</f>
        <v>0</v>
      </c>
    </row>
    <row r="31" spans="2:23" s="9" customFormat="1">
      <c r="B31" s="230" t="s">
        <v>60</v>
      </c>
      <c r="C31" s="230">
        <v>1.47E-2</v>
      </c>
      <c r="D31" s="223"/>
      <c r="E31" s="231">
        <v>40940</v>
      </c>
      <c r="F31" s="231" t="s">
        <v>179</v>
      </c>
      <c r="G31" s="232" t="s">
        <v>65</v>
      </c>
      <c r="H31" s="246">
        <f>C$19/12</f>
        <v>1.225E-3</v>
      </c>
      <c r="I31" s="247">
        <f>(SUM('1.  LRAMVA Summary'!D$53:D$55)+SUM('1.  LRAMVA Summary'!D$56:D$57)*(MONTH($E31)-1)/12)*$H31</f>
        <v>0</v>
      </c>
      <c r="J31" s="247">
        <f>(SUM('1.  LRAMVA Summary'!E$53:E$55)+SUM('1.  LRAMVA Summary'!E$56:E$57)*(MONTH($E31)-1)/12)*$H31</f>
        <v>0</v>
      </c>
      <c r="K31" s="247">
        <f>(SUM('1.  LRAMVA Summary'!F$53:F$55)+SUM('1.  LRAMVA Summary'!F$56:F$57)*(MONTH($E31)-1)/12)*$H31</f>
        <v>0</v>
      </c>
      <c r="L31" s="247">
        <f>(SUM('1.  LRAMVA Summary'!G$53:G$55)+SUM('1.  LRAMVA Summary'!G$56:G$57)*(MONTH($E31)-1)/12)*$H31</f>
        <v>0</v>
      </c>
      <c r="M31" s="247">
        <f>(SUM('1.  LRAMVA Summary'!H$53:H$55)+SUM('1.  LRAMVA Summary'!H$56:H$57)*(MONTH($E31)-1)/12)*$H31</f>
        <v>0</v>
      </c>
      <c r="N31" s="247">
        <f>(SUM('1.  LRAMVA Summary'!I$53:I$55)+SUM('1.  LRAMVA Summary'!I$56:I$57)*(MONTH($E31)-1)/12)*$H31</f>
        <v>0</v>
      </c>
      <c r="O31" s="247">
        <f>(SUM('1.  LRAMVA Summary'!J$53:J$55)+SUM('1.  LRAMVA Summary'!J$56:J$57)*(MONTH($E31)-1)/12)*$H31</f>
        <v>0</v>
      </c>
      <c r="P31" s="247">
        <f>(SUM('1.  LRAMVA Summary'!K$53:K$55)+SUM('1.  LRAMVA Summary'!K$56:K$57)*(MONTH($E31)-1)/12)*$H31</f>
        <v>0</v>
      </c>
      <c r="Q31" s="247">
        <f>(SUM('1.  LRAMVA Summary'!L$53:L$55)+SUM('1.  LRAMVA Summary'!L$56:L$57)*(MONTH($E31)-1)/12)*$H31</f>
        <v>0</v>
      </c>
      <c r="R31" s="247">
        <f>(SUM('1.  LRAMVA Summary'!M$53:M$55)+SUM('1.  LRAMVA Summary'!M$56:M$57)*(MONTH($E31)-1)/12)*$H31</f>
        <v>0</v>
      </c>
      <c r="S31" s="247">
        <f>(SUM('1.  LRAMVA Summary'!N$53:N$55)+SUM('1.  LRAMVA Summary'!N$56:N$57)*(MONTH($E31)-1)/12)*$H31</f>
        <v>0</v>
      </c>
      <c r="T31" s="247">
        <f>(SUM('1.  LRAMVA Summary'!O$53:O$55)+SUM('1.  LRAMVA Summary'!O$56:O$57)*(MONTH($E31)-1)/12)*$H31</f>
        <v>0</v>
      </c>
      <c r="U31" s="247">
        <f>(SUM('1.  LRAMVA Summary'!P$53:P$55)+SUM('1.  LRAMVA Summary'!P$56:P$57)*(MONTH($E31)-1)/12)*$H31</f>
        <v>0</v>
      </c>
      <c r="V31" s="247">
        <f>(SUM('1.  LRAMVA Summary'!Q$53:Q$55)+SUM('1.  LRAMVA Summary'!Q$56:Q$57)*(MONTH($E31)-1)/12)*$H31</f>
        <v>0</v>
      </c>
      <c r="W31" s="248">
        <f t="shared" ref="W31:W40" si="5">SUM(I31:V31)</f>
        <v>0</v>
      </c>
    </row>
    <row r="32" spans="2:23" s="9" customFormat="1">
      <c r="B32" s="230" t="s">
        <v>61</v>
      </c>
      <c r="C32" s="230">
        <v>1.0999999999999999E-2</v>
      </c>
      <c r="D32" s="223"/>
      <c r="E32" s="231">
        <v>40969</v>
      </c>
      <c r="F32" s="231" t="s">
        <v>179</v>
      </c>
      <c r="G32" s="232" t="s">
        <v>65</v>
      </c>
      <c r="H32" s="246">
        <f>C$19/12</f>
        <v>1.225E-3</v>
      </c>
      <c r="I32" s="247">
        <f>(SUM('1.  LRAMVA Summary'!D$53:D$55)+SUM('1.  LRAMVA Summary'!D$56:D$57)*(MONTH($E32)-1)/12)*$H32</f>
        <v>0</v>
      </c>
      <c r="J32" s="247">
        <f>(SUM('1.  LRAMVA Summary'!E$53:E$55)+SUM('1.  LRAMVA Summary'!E$56:E$57)*(MONTH($E32)-1)/12)*$H32</f>
        <v>0</v>
      </c>
      <c r="K32" s="247">
        <f>(SUM('1.  LRAMVA Summary'!F$53:F$55)+SUM('1.  LRAMVA Summary'!F$56:F$57)*(MONTH($E32)-1)/12)*$H32</f>
        <v>0</v>
      </c>
      <c r="L32" s="247">
        <f>(SUM('1.  LRAMVA Summary'!G$53:G$55)+SUM('1.  LRAMVA Summary'!G$56:G$57)*(MONTH($E32)-1)/12)*$H32</f>
        <v>0</v>
      </c>
      <c r="M32" s="247">
        <f>(SUM('1.  LRAMVA Summary'!H$53:H$55)+SUM('1.  LRAMVA Summary'!H$56:H$57)*(MONTH($E32)-1)/12)*$H32</f>
        <v>0</v>
      </c>
      <c r="N32" s="247">
        <f>(SUM('1.  LRAMVA Summary'!I$53:I$55)+SUM('1.  LRAMVA Summary'!I$56:I$57)*(MONTH($E32)-1)/12)*$H32</f>
        <v>0</v>
      </c>
      <c r="O32" s="247">
        <f>(SUM('1.  LRAMVA Summary'!J$53:J$55)+SUM('1.  LRAMVA Summary'!J$56:J$57)*(MONTH($E32)-1)/12)*$H32</f>
        <v>0</v>
      </c>
      <c r="P32" s="247">
        <f>(SUM('1.  LRAMVA Summary'!K$53:K$55)+SUM('1.  LRAMVA Summary'!K$56:K$57)*(MONTH($E32)-1)/12)*$H32</f>
        <v>0</v>
      </c>
      <c r="Q32" s="247">
        <f>(SUM('1.  LRAMVA Summary'!L$53:L$55)+SUM('1.  LRAMVA Summary'!L$56:L$57)*(MONTH($E32)-1)/12)*$H32</f>
        <v>0</v>
      </c>
      <c r="R32" s="247">
        <f>(SUM('1.  LRAMVA Summary'!M$53:M$55)+SUM('1.  LRAMVA Summary'!M$56:M$57)*(MONTH($E32)-1)/12)*$H32</f>
        <v>0</v>
      </c>
      <c r="S32" s="247">
        <f>(SUM('1.  LRAMVA Summary'!N$53:N$55)+SUM('1.  LRAMVA Summary'!N$56:N$57)*(MONTH($E32)-1)/12)*$H32</f>
        <v>0</v>
      </c>
      <c r="T32" s="247">
        <f>(SUM('1.  LRAMVA Summary'!O$53:O$55)+SUM('1.  LRAMVA Summary'!O$56:O$57)*(MONTH($E32)-1)/12)*$H32</f>
        <v>0</v>
      </c>
      <c r="U32" s="247">
        <f>(SUM('1.  LRAMVA Summary'!P$53:P$55)+SUM('1.  LRAMVA Summary'!P$56:P$57)*(MONTH($E32)-1)/12)*$H32</f>
        <v>0</v>
      </c>
      <c r="V32" s="247">
        <f>(SUM('1.  LRAMVA Summary'!Q$53:Q$55)+SUM('1.  LRAMVA Summary'!Q$56:Q$57)*(MONTH($E32)-1)/12)*$H32</f>
        <v>0</v>
      </c>
      <c r="W32" s="248">
        <f t="shared" si="5"/>
        <v>0</v>
      </c>
    </row>
    <row r="33" spans="2:23" s="9" customFormat="1">
      <c r="B33" s="230" t="s">
        <v>177</v>
      </c>
      <c r="C33" s="230">
        <v>1.0999999999999999E-2</v>
      </c>
      <c r="D33" s="223"/>
      <c r="E33" s="231">
        <v>41000</v>
      </c>
      <c r="F33" s="231" t="s">
        <v>179</v>
      </c>
      <c r="G33" s="232" t="s">
        <v>66</v>
      </c>
      <c r="H33" s="249">
        <f>C$20/12</f>
        <v>1.225E-3</v>
      </c>
      <c r="I33" s="247">
        <f>(SUM('1.  LRAMVA Summary'!D$53:D$55)+SUM('1.  LRAMVA Summary'!D$56:D$57)*(MONTH($E33)-1)/12)*$H33</f>
        <v>0</v>
      </c>
      <c r="J33" s="247">
        <f>(SUM('1.  LRAMVA Summary'!E$53:E$55)+SUM('1.  LRAMVA Summary'!E$56:E$57)*(MONTH($E33)-1)/12)*$H33</f>
        <v>0</v>
      </c>
      <c r="K33" s="247">
        <f>(SUM('1.  LRAMVA Summary'!F$53:F$55)+SUM('1.  LRAMVA Summary'!F$56:F$57)*(MONTH($E33)-1)/12)*$H33</f>
        <v>0</v>
      </c>
      <c r="L33" s="247">
        <f>(SUM('1.  LRAMVA Summary'!G$53:G$55)+SUM('1.  LRAMVA Summary'!G$56:G$57)*(MONTH($E33)-1)/12)*$H33</f>
        <v>0</v>
      </c>
      <c r="M33" s="247">
        <f>(SUM('1.  LRAMVA Summary'!H$53:H$55)+SUM('1.  LRAMVA Summary'!H$56:H$57)*(MONTH($E33)-1)/12)*$H33</f>
        <v>0</v>
      </c>
      <c r="N33" s="247">
        <f>(SUM('1.  LRAMVA Summary'!I$53:I$55)+SUM('1.  LRAMVA Summary'!I$56:I$57)*(MONTH($E33)-1)/12)*$H33</f>
        <v>0</v>
      </c>
      <c r="O33" s="247">
        <f>(SUM('1.  LRAMVA Summary'!J$53:J$55)+SUM('1.  LRAMVA Summary'!J$56:J$57)*(MONTH($E33)-1)/12)*$H33</f>
        <v>0</v>
      </c>
      <c r="P33" s="247">
        <f>(SUM('1.  LRAMVA Summary'!K$53:K$55)+SUM('1.  LRAMVA Summary'!K$56:K$57)*(MONTH($E33)-1)/12)*$H33</f>
        <v>0</v>
      </c>
      <c r="Q33" s="247">
        <f>(SUM('1.  LRAMVA Summary'!L$53:L$55)+SUM('1.  LRAMVA Summary'!L$56:L$57)*(MONTH($E33)-1)/12)*$H33</f>
        <v>0</v>
      </c>
      <c r="R33" s="247">
        <f>(SUM('1.  LRAMVA Summary'!M$53:M$55)+SUM('1.  LRAMVA Summary'!M$56:M$57)*(MONTH($E33)-1)/12)*$H33</f>
        <v>0</v>
      </c>
      <c r="S33" s="247">
        <f>(SUM('1.  LRAMVA Summary'!N$53:N$55)+SUM('1.  LRAMVA Summary'!N$56:N$57)*(MONTH($E33)-1)/12)*$H33</f>
        <v>0</v>
      </c>
      <c r="T33" s="247">
        <f>(SUM('1.  LRAMVA Summary'!O$53:O$55)+SUM('1.  LRAMVA Summary'!O$56:O$57)*(MONTH($E33)-1)/12)*$H33</f>
        <v>0</v>
      </c>
      <c r="U33" s="247">
        <f>(SUM('1.  LRAMVA Summary'!P$53:P$55)+SUM('1.  LRAMVA Summary'!P$56:P$57)*(MONTH($E33)-1)/12)*$H33</f>
        <v>0</v>
      </c>
      <c r="V33" s="247">
        <f>(SUM('1.  LRAMVA Summary'!Q$53:Q$55)+SUM('1.  LRAMVA Summary'!Q$56:Q$57)*(MONTH($E33)-1)/12)*$H33</f>
        <v>0</v>
      </c>
      <c r="W33" s="248">
        <f t="shared" si="5"/>
        <v>0</v>
      </c>
    </row>
    <row r="34" spans="2:23" s="9" customFormat="1">
      <c r="B34" s="230" t="s">
        <v>178</v>
      </c>
      <c r="C34" s="230">
        <v>1.0999999999999999E-2</v>
      </c>
      <c r="D34" s="223"/>
      <c r="E34" s="231">
        <v>41030</v>
      </c>
      <c r="F34" s="231" t="s">
        <v>179</v>
      </c>
      <c r="G34" s="232" t="s">
        <v>66</v>
      </c>
      <c r="H34" s="246">
        <f>C$20/12</f>
        <v>1.225E-3</v>
      </c>
      <c r="I34" s="247">
        <f>(SUM('1.  LRAMVA Summary'!D$53:D$55)+SUM('1.  LRAMVA Summary'!D$56:D$57)*(MONTH($E34)-1)/12)*$H34</f>
        <v>0</v>
      </c>
      <c r="J34" s="247">
        <f>(SUM('1.  LRAMVA Summary'!E$53:E$55)+SUM('1.  LRAMVA Summary'!E$56:E$57)*(MONTH($E34)-1)/12)*$H34</f>
        <v>0</v>
      </c>
      <c r="K34" s="247">
        <f>(SUM('1.  LRAMVA Summary'!F$53:F$55)+SUM('1.  LRAMVA Summary'!F$56:F$57)*(MONTH($E34)-1)/12)*$H34</f>
        <v>0</v>
      </c>
      <c r="L34" s="247">
        <f>(SUM('1.  LRAMVA Summary'!G$53:G$55)+SUM('1.  LRAMVA Summary'!G$56:G$57)*(MONTH($E34)-1)/12)*$H34</f>
        <v>0</v>
      </c>
      <c r="M34" s="247">
        <f>(SUM('1.  LRAMVA Summary'!H$53:H$55)+SUM('1.  LRAMVA Summary'!H$56:H$57)*(MONTH($E34)-1)/12)*$H34</f>
        <v>0</v>
      </c>
      <c r="N34" s="247">
        <f>(SUM('1.  LRAMVA Summary'!I$53:I$55)+SUM('1.  LRAMVA Summary'!I$56:I$57)*(MONTH($E34)-1)/12)*$H34</f>
        <v>0</v>
      </c>
      <c r="O34" s="247">
        <f>(SUM('1.  LRAMVA Summary'!J$53:J$55)+SUM('1.  LRAMVA Summary'!J$56:J$57)*(MONTH($E34)-1)/12)*$H34</f>
        <v>0</v>
      </c>
      <c r="P34" s="247">
        <f>(SUM('1.  LRAMVA Summary'!K$53:K$55)+SUM('1.  LRAMVA Summary'!K$56:K$57)*(MONTH($E34)-1)/12)*$H34</f>
        <v>0</v>
      </c>
      <c r="Q34" s="247">
        <f>(SUM('1.  LRAMVA Summary'!L$53:L$55)+SUM('1.  LRAMVA Summary'!L$56:L$57)*(MONTH($E34)-1)/12)*$H34</f>
        <v>0</v>
      </c>
      <c r="R34" s="247">
        <f>(SUM('1.  LRAMVA Summary'!M$53:M$55)+SUM('1.  LRAMVA Summary'!M$56:M$57)*(MONTH($E34)-1)/12)*$H34</f>
        <v>0</v>
      </c>
      <c r="S34" s="247">
        <f>(SUM('1.  LRAMVA Summary'!N$53:N$55)+SUM('1.  LRAMVA Summary'!N$56:N$57)*(MONTH($E34)-1)/12)*$H34</f>
        <v>0</v>
      </c>
      <c r="T34" s="247">
        <f>(SUM('1.  LRAMVA Summary'!O$53:O$55)+SUM('1.  LRAMVA Summary'!O$56:O$57)*(MONTH($E34)-1)/12)*$H34</f>
        <v>0</v>
      </c>
      <c r="U34" s="247">
        <f>(SUM('1.  LRAMVA Summary'!P$53:P$55)+SUM('1.  LRAMVA Summary'!P$56:P$57)*(MONTH($E34)-1)/12)*$H34</f>
        <v>0</v>
      </c>
      <c r="V34" s="247">
        <f>(SUM('1.  LRAMVA Summary'!Q$53:Q$55)+SUM('1.  LRAMVA Summary'!Q$56:Q$57)*(MONTH($E34)-1)/12)*$H34</f>
        <v>0</v>
      </c>
      <c r="W34" s="248">
        <f t="shared" si="5"/>
        <v>0</v>
      </c>
    </row>
    <row r="35" spans="2:23" s="9" customFormat="1">
      <c r="B35" s="230" t="s">
        <v>73</v>
      </c>
      <c r="C35" s="230">
        <v>1.0999999999999999E-2</v>
      </c>
      <c r="D35" s="223"/>
      <c r="E35" s="231">
        <v>41061</v>
      </c>
      <c r="F35" s="231" t="s">
        <v>179</v>
      </c>
      <c r="G35" s="232" t="s">
        <v>66</v>
      </c>
      <c r="H35" s="246">
        <f>C$20/12</f>
        <v>1.225E-3</v>
      </c>
      <c r="I35" s="247">
        <f>(SUM('1.  LRAMVA Summary'!D$53:D$55)+SUM('1.  LRAMVA Summary'!D$56:D$57)*(MONTH($E35)-1)/12)*$H35</f>
        <v>0</v>
      </c>
      <c r="J35" s="247">
        <f>(SUM('1.  LRAMVA Summary'!E$53:E$55)+SUM('1.  LRAMVA Summary'!E$56:E$57)*(MONTH($E35)-1)/12)*$H35</f>
        <v>0</v>
      </c>
      <c r="K35" s="247">
        <f>(SUM('1.  LRAMVA Summary'!F$53:F$55)+SUM('1.  LRAMVA Summary'!F$56:F$57)*(MONTH($E35)-1)/12)*$H35</f>
        <v>0</v>
      </c>
      <c r="L35" s="247">
        <f>(SUM('1.  LRAMVA Summary'!G$53:G$55)+SUM('1.  LRAMVA Summary'!G$56:G$57)*(MONTH($E35)-1)/12)*$H35</f>
        <v>0</v>
      </c>
      <c r="M35" s="247">
        <f>(SUM('1.  LRAMVA Summary'!H$53:H$55)+SUM('1.  LRAMVA Summary'!H$56:H$57)*(MONTH($E35)-1)/12)*$H35</f>
        <v>0</v>
      </c>
      <c r="N35" s="247">
        <f>(SUM('1.  LRAMVA Summary'!I$53:I$55)+SUM('1.  LRAMVA Summary'!I$56:I$57)*(MONTH($E35)-1)/12)*$H35</f>
        <v>0</v>
      </c>
      <c r="O35" s="247">
        <f>(SUM('1.  LRAMVA Summary'!J$53:J$55)+SUM('1.  LRAMVA Summary'!J$56:J$57)*(MONTH($E35)-1)/12)*$H35</f>
        <v>0</v>
      </c>
      <c r="P35" s="247">
        <f>(SUM('1.  LRAMVA Summary'!K$53:K$55)+SUM('1.  LRAMVA Summary'!K$56:K$57)*(MONTH($E35)-1)/12)*$H35</f>
        <v>0</v>
      </c>
      <c r="Q35" s="247">
        <f>(SUM('1.  LRAMVA Summary'!L$53:L$55)+SUM('1.  LRAMVA Summary'!L$56:L$57)*(MONTH($E35)-1)/12)*$H35</f>
        <v>0</v>
      </c>
      <c r="R35" s="247">
        <f>(SUM('1.  LRAMVA Summary'!M$53:M$55)+SUM('1.  LRAMVA Summary'!M$56:M$57)*(MONTH($E35)-1)/12)*$H35</f>
        <v>0</v>
      </c>
      <c r="S35" s="247">
        <f>(SUM('1.  LRAMVA Summary'!N$53:N$55)+SUM('1.  LRAMVA Summary'!N$56:N$57)*(MONTH($E35)-1)/12)*$H35</f>
        <v>0</v>
      </c>
      <c r="T35" s="247">
        <f>(SUM('1.  LRAMVA Summary'!O$53:O$55)+SUM('1.  LRAMVA Summary'!O$56:O$57)*(MONTH($E35)-1)/12)*$H35</f>
        <v>0</v>
      </c>
      <c r="U35" s="247">
        <f>(SUM('1.  LRAMVA Summary'!P$53:P$55)+SUM('1.  LRAMVA Summary'!P$56:P$57)*(MONTH($E35)-1)/12)*$H35</f>
        <v>0</v>
      </c>
      <c r="V35" s="247">
        <f>(SUM('1.  LRAMVA Summary'!Q$53:Q$55)+SUM('1.  LRAMVA Summary'!Q$56:Q$57)*(MONTH($E35)-1)/12)*$H35</f>
        <v>0</v>
      </c>
      <c r="W35" s="248">
        <f t="shared" si="5"/>
        <v>0</v>
      </c>
    </row>
    <row r="36" spans="2:23" s="9" customFormat="1">
      <c r="B36" s="230" t="s">
        <v>74</v>
      </c>
      <c r="C36" s="230">
        <v>1.0999999999999999E-2</v>
      </c>
      <c r="D36" s="223"/>
      <c r="E36" s="231">
        <v>41091</v>
      </c>
      <c r="F36" s="231" t="s">
        <v>179</v>
      </c>
      <c r="G36" s="232" t="s">
        <v>68</v>
      </c>
      <c r="H36" s="249">
        <f>C$21/12</f>
        <v>1.225E-3</v>
      </c>
      <c r="I36" s="247">
        <f>(SUM('1.  LRAMVA Summary'!D$53:D$55)+SUM('1.  LRAMVA Summary'!D$56:D$57)*(MONTH($E36)-1)/12)*$H36</f>
        <v>0</v>
      </c>
      <c r="J36" s="247">
        <f>(SUM('1.  LRAMVA Summary'!E$53:E$55)+SUM('1.  LRAMVA Summary'!E$56:E$57)*(MONTH($E36)-1)/12)*$H36</f>
        <v>0</v>
      </c>
      <c r="K36" s="247">
        <f>(SUM('1.  LRAMVA Summary'!F$53:F$55)+SUM('1.  LRAMVA Summary'!F$56:F$57)*(MONTH($E36)-1)/12)*$H36</f>
        <v>0</v>
      </c>
      <c r="L36" s="247">
        <f>(SUM('1.  LRAMVA Summary'!G$53:G$55)+SUM('1.  LRAMVA Summary'!G$56:G$57)*(MONTH($E36)-1)/12)*$H36</f>
        <v>0</v>
      </c>
      <c r="M36" s="247">
        <f>(SUM('1.  LRAMVA Summary'!H$53:H$55)+SUM('1.  LRAMVA Summary'!H$56:H$57)*(MONTH($E36)-1)/12)*$H36</f>
        <v>0</v>
      </c>
      <c r="N36" s="247">
        <f>(SUM('1.  LRAMVA Summary'!I$53:I$55)+SUM('1.  LRAMVA Summary'!I$56:I$57)*(MONTH($E36)-1)/12)*$H36</f>
        <v>0</v>
      </c>
      <c r="O36" s="247">
        <f>(SUM('1.  LRAMVA Summary'!J$53:J$55)+SUM('1.  LRAMVA Summary'!J$56:J$57)*(MONTH($E36)-1)/12)*$H36</f>
        <v>0</v>
      </c>
      <c r="P36" s="247">
        <f>(SUM('1.  LRAMVA Summary'!K$53:K$55)+SUM('1.  LRAMVA Summary'!K$56:K$57)*(MONTH($E36)-1)/12)*$H36</f>
        <v>0</v>
      </c>
      <c r="Q36" s="247">
        <f>(SUM('1.  LRAMVA Summary'!L$53:L$55)+SUM('1.  LRAMVA Summary'!L$56:L$57)*(MONTH($E36)-1)/12)*$H36</f>
        <v>0</v>
      </c>
      <c r="R36" s="247">
        <f>(SUM('1.  LRAMVA Summary'!M$53:M$55)+SUM('1.  LRAMVA Summary'!M$56:M$57)*(MONTH($E36)-1)/12)*$H36</f>
        <v>0</v>
      </c>
      <c r="S36" s="247">
        <f>(SUM('1.  LRAMVA Summary'!N$53:N$55)+SUM('1.  LRAMVA Summary'!N$56:N$57)*(MONTH($E36)-1)/12)*$H36</f>
        <v>0</v>
      </c>
      <c r="T36" s="247">
        <f>(SUM('1.  LRAMVA Summary'!O$53:O$55)+SUM('1.  LRAMVA Summary'!O$56:O$57)*(MONTH($E36)-1)/12)*$H36</f>
        <v>0</v>
      </c>
      <c r="U36" s="247">
        <f>(SUM('1.  LRAMVA Summary'!P$53:P$55)+SUM('1.  LRAMVA Summary'!P$56:P$57)*(MONTH($E36)-1)/12)*$H36</f>
        <v>0</v>
      </c>
      <c r="V36" s="247">
        <f>(SUM('1.  LRAMVA Summary'!Q$53:Q$55)+SUM('1.  LRAMVA Summary'!Q$56:Q$57)*(MONTH($E36)-1)/12)*$H36</f>
        <v>0</v>
      </c>
      <c r="W36" s="248">
        <f t="shared" si="5"/>
        <v>0</v>
      </c>
    </row>
    <row r="37" spans="2:23" s="9" customFormat="1">
      <c r="B37" s="230" t="s">
        <v>75</v>
      </c>
      <c r="C37" s="230">
        <v>1.0999999999999999E-2</v>
      </c>
      <c r="D37" s="223"/>
      <c r="E37" s="231">
        <v>41122</v>
      </c>
      <c r="F37" s="231" t="s">
        <v>179</v>
      </c>
      <c r="G37" s="232" t="s">
        <v>68</v>
      </c>
      <c r="H37" s="246">
        <f>C$21/12</f>
        <v>1.225E-3</v>
      </c>
      <c r="I37" s="247">
        <f>(SUM('1.  LRAMVA Summary'!D$53:D$55)+SUM('1.  LRAMVA Summary'!D$56:D$57)*(MONTH($E37)-1)/12)*$H37</f>
        <v>0</v>
      </c>
      <c r="J37" s="247">
        <f>(SUM('1.  LRAMVA Summary'!E$53:E$55)+SUM('1.  LRAMVA Summary'!E$56:E$57)*(MONTH($E37)-1)/12)*$H37</f>
        <v>0</v>
      </c>
      <c r="K37" s="247">
        <f>(SUM('1.  LRAMVA Summary'!F$53:F$55)+SUM('1.  LRAMVA Summary'!F$56:F$57)*(MONTH($E37)-1)/12)*$H37</f>
        <v>0</v>
      </c>
      <c r="L37" s="247">
        <f>(SUM('1.  LRAMVA Summary'!G$53:G$55)+SUM('1.  LRAMVA Summary'!G$56:G$57)*(MONTH($E37)-1)/12)*$H37</f>
        <v>0</v>
      </c>
      <c r="M37" s="247">
        <f>(SUM('1.  LRAMVA Summary'!H$53:H$55)+SUM('1.  LRAMVA Summary'!H$56:H$57)*(MONTH($E37)-1)/12)*$H37</f>
        <v>0</v>
      </c>
      <c r="N37" s="247">
        <f>(SUM('1.  LRAMVA Summary'!I$53:I$55)+SUM('1.  LRAMVA Summary'!I$56:I$57)*(MONTH($E37)-1)/12)*$H37</f>
        <v>0</v>
      </c>
      <c r="O37" s="247">
        <f>(SUM('1.  LRAMVA Summary'!J$53:J$55)+SUM('1.  LRAMVA Summary'!J$56:J$57)*(MONTH($E37)-1)/12)*$H37</f>
        <v>0</v>
      </c>
      <c r="P37" s="247">
        <f>(SUM('1.  LRAMVA Summary'!K$53:K$55)+SUM('1.  LRAMVA Summary'!K$56:K$57)*(MONTH($E37)-1)/12)*$H37</f>
        <v>0</v>
      </c>
      <c r="Q37" s="247">
        <f>(SUM('1.  LRAMVA Summary'!L$53:L$55)+SUM('1.  LRAMVA Summary'!L$56:L$57)*(MONTH($E37)-1)/12)*$H37</f>
        <v>0</v>
      </c>
      <c r="R37" s="247">
        <f>(SUM('1.  LRAMVA Summary'!M$53:M$55)+SUM('1.  LRAMVA Summary'!M$56:M$57)*(MONTH($E37)-1)/12)*$H37</f>
        <v>0</v>
      </c>
      <c r="S37" s="247">
        <f>(SUM('1.  LRAMVA Summary'!N$53:N$55)+SUM('1.  LRAMVA Summary'!N$56:N$57)*(MONTH($E37)-1)/12)*$H37</f>
        <v>0</v>
      </c>
      <c r="T37" s="247">
        <f>(SUM('1.  LRAMVA Summary'!O$53:O$55)+SUM('1.  LRAMVA Summary'!O$56:O$57)*(MONTH($E37)-1)/12)*$H37</f>
        <v>0</v>
      </c>
      <c r="U37" s="247">
        <f>(SUM('1.  LRAMVA Summary'!P$53:P$55)+SUM('1.  LRAMVA Summary'!P$56:P$57)*(MONTH($E37)-1)/12)*$H37</f>
        <v>0</v>
      </c>
      <c r="V37" s="247">
        <f>(SUM('1.  LRAMVA Summary'!Q$53:Q$55)+SUM('1.  LRAMVA Summary'!Q$56:Q$57)*(MONTH($E37)-1)/12)*$H37</f>
        <v>0</v>
      </c>
      <c r="W37" s="248">
        <f t="shared" si="5"/>
        <v>0</v>
      </c>
    </row>
    <row r="38" spans="2:23" s="9" customFormat="1">
      <c r="B38" s="230" t="s">
        <v>76</v>
      </c>
      <c r="C38" s="230">
        <v>1.0999999999999999E-2</v>
      </c>
      <c r="D38" s="223"/>
      <c r="E38" s="231">
        <v>41153</v>
      </c>
      <c r="F38" s="231" t="s">
        <v>179</v>
      </c>
      <c r="G38" s="232" t="s">
        <v>68</v>
      </c>
      <c r="H38" s="246">
        <f>C$21/12</f>
        <v>1.225E-3</v>
      </c>
      <c r="I38" s="247">
        <f>(SUM('1.  LRAMVA Summary'!D$53:D$55)+SUM('1.  LRAMVA Summary'!D$56:D$57)*(MONTH($E38)-1)/12)*$H38</f>
        <v>0</v>
      </c>
      <c r="J38" s="247">
        <f>(SUM('1.  LRAMVA Summary'!E$53:E$55)+SUM('1.  LRAMVA Summary'!E$56:E$57)*(MONTH($E38)-1)/12)*$H38</f>
        <v>0</v>
      </c>
      <c r="K38" s="247">
        <f>(SUM('1.  LRAMVA Summary'!F$53:F$55)+SUM('1.  LRAMVA Summary'!F$56:F$57)*(MONTH($E38)-1)/12)*$H38</f>
        <v>0</v>
      </c>
      <c r="L38" s="247">
        <f>(SUM('1.  LRAMVA Summary'!G$53:G$55)+SUM('1.  LRAMVA Summary'!G$56:G$57)*(MONTH($E38)-1)/12)*$H38</f>
        <v>0</v>
      </c>
      <c r="M38" s="247">
        <f>(SUM('1.  LRAMVA Summary'!H$53:H$55)+SUM('1.  LRAMVA Summary'!H$56:H$57)*(MONTH($E38)-1)/12)*$H38</f>
        <v>0</v>
      </c>
      <c r="N38" s="247">
        <f>(SUM('1.  LRAMVA Summary'!I$53:I$55)+SUM('1.  LRAMVA Summary'!I$56:I$57)*(MONTH($E38)-1)/12)*$H38</f>
        <v>0</v>
      </c>
      <c r="O38" s="247">
        <f>(SUM('1.  LRAMVA Summary'!J$53:J$55)+SUM('1.  LRAMVA Summary'!J$56:J$57)*(MONTH($E38)-1)/12)*$H38</f>
        <v>0</v>
      </c>
      <c r="P38" s="247">
        <f>(SUM('1.  LRAMVA Summary'!K$53:K$55)+SUM('1.  LRAMVA Summary'!K$56:K$57)*(MONTH($E38)-1)/12)*$H38</f>
        <v>0</v>
      </c>
      <c r="Q38" s="247">
        <f>(SUM('1.  LRAMVA Summary'!L$53:L$55)+SUM('1.  LRAMVA Summary'!L$56:L$57)*(MONTH($E38)-1)/12)*$H38</f>
        <v>0</v>
      </c>
      <c r="R38" s="247">
        <f>(SUM('1.  LRAMVA Summary'!M$53:M$55)+SUM('1.  LRAMVA Summary'!M$56:M$57)*(MONTH($E38)-1)/12)*$H38</f>
        <v>0</v>
      </c>
      <c r="S38" s="247">
        <f>(SUM('1.  LRAMVA Summary'!N$53:N$55)+SUM('1.  LRAMVA Summary'!N$56:N$57)*(MONTH($E38)-1)/12)*$H38</f>
        <v>0</v>
      </c>
      <c r="T38" s="247">
        <f>(SUM('1.  LRAMVA Summary'!O$53:O$55)+SUM('1.  LRAMVA Summary'!O$56:O$57)*(MONTH($E38)-1)/12)*$H38</f>
        <v>0</v>
      </c>
      <c r="U38" s="247">
        <f>(SUM('1.  LRAMVA Summary'!P$53:P$55)+SUM('1.  LRAMVA Summary'!P$56:P$57)*(MONTH($E38)-1)/12)*$H38</f>
        <v>0</v>
      </c>
      <c r="V38" s="247">
        <f>(SUM('1.  LRAMVA Summary'!Q$53:Q$55)+SUM('1.  LRAMVA Summary'!Q$56:Q$57)*(MONTH($E38)-1)/12)*$H38</f>
        <v>0</v>
      </c>
      <c r="W38" s="248">
        <f t="shared" si="5"/>
        <v>0</v>
      </c>
    </row>
    <row r="39" spans="2:23" s="9" customFormat="1">
      <c r="B39" s="230" t="s">
        <v>77</v>
      </c>
      <c r="C39" s="230">
        <v>1.0999999999999999E-2</v>
      </c>
      <c r="D39" s="223"/>
      <c r="E39" s="231">
        <v>41183</v>
      </c>
      <c r="F39" s="231" t="s">
        <v>179</v>
      </c>
      <c r="G39" s="232" t="s">
        <v>69</v>
      </c>
      <c r="H39" s="249">
        <f>C$22/12</f>
        <v>1.225E-3</v>
      </c>
      <c r="I39" s="247">
        <f>(SUM('1.  LRAMVA Summary'!D$53:D$55)+SUM('1.  LRAMVA Summary'!D$56:D$57)*(MONTH($E39)-1)/12)*$H39</f>
        <v>0</v>
      </c>
      <c r="J39" s="247">
        <f>(SUM('1.  LRAMVA Summary'!E$53:E$55)+SUM('1.  LRAMVA Summary'!E$56:E$57)*(MONTH($E39)-1)/12)*$H39</f>
        <v>0</v>
      </c>
      <c r="K39" s="247">
        <f>(SUM('1.  LRAMVA Summary'!F$53:F$55)+SUM('1.  LRAMVA Summary'!F$56:F$57)*(MONTH($E39)-1)/12)*$H39</f>
        <v>0</v>
      </c>
      <c r="L39" s="247">
        <f>(SUM('1.  LRAMVA Summary'!G$53:G$55)+SUM('1.  LRAMVA Summary'!G$56:G$57)*(MONTH($E39)-1)/12)*$H39</f>
        <v>0</v>
      </c>
      <c r="M39" s="247">
        <f>(SUM('1.  LRAMVA Summary'!H$53:H$55)+SUM('1.  LRAMVA Summary'!H$56:H$57)*(MONTH($E39)-1)/12)*$H39</f>
        <v>0</v>
      </c>
      <c r="N39" s="247">
        <f>(SUM('1.  LRAMVA Summary'!I$53:I$55)+SUM('1.  LRAMVA Summary'!I$56:I$57)*(MONTH($E39)-1)/12)*$H39</f>
        <v>0</v>
      </c>
      <c r="O39" s="247">
        <f>(SUM('1.  LRAMVA Summary'!J$53:J$55)+SUM('1.  LRAMVA Summary'!J$56:J$57)*(MONTH($E39)-1)/12)*$H39</f>
        <v>0</v>
      </c>
      <c r="P39" s="247">
        <f>(SUM('1.  LRAMVA Summary'!K$53:K$55)+SUM('1.  LRAMVA Summary'!K$56:K$57)*(MONTH($E39)-1)/12)*$H39</f>
        <v>0</v>
      </c>
      <c r="Q39" s="247">
        <f>(SUM('1.  LRAMVA Summary'!L$53:L$55)+SUM('1.  LRAMVA Summary'!L$56:L$57)*(MONTH($E39)-1)/12)*$H39</f>
        <v>0</v>
      </c>
      <c r="R39" s="247">
        <f>(SUM('1.  LRAMVA Summary'!M$53:M$55)+SUM('1.  LRAMVA Summary'!M$56:M$57)*(MONTH($E39)-1)/12)*$H39</f>
        <v>0</v>
      </c>
      <c r="S39" s="247">
        <f>(SUM('1.  LRAMVA Summary'!N$53:N$55)+SUM('1.  LRAMVA Summary'!N$56:N$57)*(MONTH($E39)-1)/12)*$H39</f>
        <v>0</v>
      </c>
      <c r="T39" s="247">
        <f>(SUM('1.  LRAMVA Summary'!O$53:O$55)+SUM('1.  LRAMVA Summary'!O$56:O$57)*(MONTH($E39)-1)/12)*$H39</f>
        <v>0</v>
      </c>
      <c r="U39" s="247">
        <f>(SUM('1.  LRAMVA Summary'!P$53:P$55)+SUM('1.  LRAMVA Summary'!P$56:P$57)*(MONTH($E39)-1)/12)*$H39</f>
        <v>0</v>
      </c>
      <c r="V39" s="247">
        <f>(SUM('1.  LRAMVA Summary'!Q$53:Q$55)+SUM('1.  LRAMVA Summary'!Q$56:Q$57)*(MONTH($E39)-1)/12)*$H39</f>
        <v>0</v>
      </c>
      <c r="W39" s="248">
        <f t="shared" si="5"/>
        <v>0</v>
      </c>
    </row>
    <row r="40" spans="2:23" s="9" customFormat="1">
      <c r="B40" s="230" t="s">
        <v>78</v>
      </c>
      <c r="C40" s="230">
        <v>1.0999999999999999E-2</v>
      </c>
      <c r="D40" s="223"/>
      <c r="E40" s="231">
        <v>41214</v>
      </c>
      <c r="F40" s="231" t="s">
        <v>179</v>
      </c>
      <c r="G40" s="232" t="s">
        <v>69</v>
      </c>
      <c r="H40" s="246">
        <f>C$22/12</f>
        <v>1.225E-3</v>
      </c>
      <c r="I40" s="247">
        <f>(SUM('1.  LRAMVA Summary'!D$53:D$55)+SUM('1.  LRAMVA Summary'!D$56:D$57)*(MONTH($E40)-1)/12)*$H40</f>
        <v>0</v>
      </c>
      <c r="J40" s="247">
        <f>(SUM('1.  LRAMVA Summary'!E$53:E$55)+SUM('1.  LRAMVA Summary'!E$56:E$57)*(MONTH($E40)-1)/12)*$H40</f>
        <v>0</v>
      </c>
      <c r="K40" s="247">
        <f>(SUM('1.  LRAMVA Summary'!F$53:F$55)+SUM('1.  LRAMVA Summary'!F$56:F$57)*(MONTH($E40)-1)/12)*$H40</f>
        <v>0</v>
      </c>
      <c r="L40" s="247">
        <f>(SUM('1.  LRAMVA Summary'!G$53:G$55)+SUM('1.  LRAMVA Summary'!G$56:G$57)*(MONTH($E40)-1)/12)*$H40</f>
        <v>0</v>
      </c>
      <c r="M40" s="247">
        <f>(SUM('1.  LRAMVA Summary'!H$53:H$55)+SUM('1.  LRAMVA Summary'!H$56:H$57)*(MONTH($E40)-1)/12)*$H40</f>
        <v>0</v>
      </c>
      <c r="N40" s="247">
        <f>(SUM('1.  LRAMVA Summary'!I$53:I$55)+SUM('1.  LRAMVA Summary'!I$56:I$57)*(MONTH($E40)-1)/12)*$H40</f>
        <v>0</v>
      </c>
      <c r="O40" s="247">
        <f>(SUM('1.  LRAMVA Summary'!J$53:J$55)+SUM('1.  LRAMVA Summary'!J$56:J$57)*(MONTH($E40)-1)/12)*$H40</f>
        <v>0</v>
      </c>
      <c r="P40" s="247">
        <f>(SUM('1.  LRAMVA Summary'!K$53:K$55)+SUM('1.  LRAMVA Summary'!K$56:K$57)*(MONTH($E40)-1)/12)*$H40</f>
        <v>0</v>
      </c>
      <c r="Q40" s="247">
        <f>(SUM('1.  LRAMVA Summary'!L$53:L$55)+SUM('1.  LRAMVA Summary'!L$56:L$57)*(MONTH($E40)-1)/12)*$H40</f>
        <v>0</v>
      </c>
      <c r="R40" s="247">
        <f>(SUM('1.  LRAMVA Summary'!M$53:M$55)+SUM('1.  LRAMVA Summary'!M$56:M$57)*(MONTH($E40)-1)/12)*$H40</f>
        <v>0</v>
      </c>
      <c r="S40" s="247">
        <f>(SUM('1.  LRAMVA Summary'!N$53:N$55)+SUM('1.  LRAMVA Summary'!N$56:N$57)*(MONTH($E40)-1)/12)*$H40</f>
        <v>0</v>
      </c>
      <c r="T40" s="247">
        <f>(SUM('1.  LRAMVA Summary'!O$53:O$55)+SUM('1.  LRAMVA Summary'!O$56:O$57)*(MONTH($E40)-1)/12)*$H40</f>
        <v>0</v>
      </c>
      <c r="U40" s="247">
        <f>(SUM('1.  LRAMVA Summary'!P$53:P$55)+SUM('1.  LRAMVA Summary'!P$56:P$57)*(MONTH($E40)-1)/12)*$H40</f>
        <v>0</v>
      </c>
      <c r="V40" s="247">
        <f>(SUM('1.  LRAMVA Summary'!Q$53:Q$55)+SUM('1.  LRAMVA Summary'!Q$56:Q$57)*(MONTH($E40)-1)/12)*$H40</f>
        <v>0</v>
      </c>
      <c r="W40" s="248">
        <f t="shared" si="5"/>
        <v>0</v>
      </c>
    </row>
    <row r="41" spans="2:23" s="9" customFormat="1">
      <c r="B41" s="230" t="s">
        <v>79</v>
      </c>
      <c r="C41" s="250">
        <v>1.0999999999999999E-2</v>
      </c>
      <c r="D41" s="223"/>
      <c r="E41" s="231">
        <v>41244</v>
      </c>
      <c r="F41" s="231" t="s">
        <v>179</v>
      </c>
      <c r="G41" s="232" t="s">
        <v>69</v>
      </c>
      <c r="H41" s="246">
        <f>C$22/12</f>
        <v>1.225E-3</v>
      </c>
      <c r="I41" s="247">
        <f>(SUM('1.  LRAMVA Summary'!D$53:D$55)+SUM('1.  LRAMVA Summary'!D$56:D$57)*(MONTH($E41)-1)/12)*$H41</f>
        <v>0</v>
      </c>
      <c r="J41" s="247">
        <f>(SUM('1.  LRAMVA Summary'!E$53:E$55)+SUM('1.  LRAMVA Summary'!E$56:E$57)*(MONTH($E41)-1)/12)*$H41</f>
        <v>0</v>
      </c>
      <c r="K41" s="247">
        <f>(SUM('1.  LRAMVA Summary'!F$53:F$55)+SUM('1.  LRAMVA Summary'!F$56:F$57)*(MONTH($E41)-1)/12)*$H41</f>
        <v>0</v>
      </c>
      <c r="L41" s="247">
        <f>(SUM('1.  LRAMVA Summary'!G$53:G$55)+SUM('1.  LRAMVA Summary'!G$56:G$57)*(MONTH($E41)-1)/12)*$H41</f>
        <v>0</v>
      </c>
      <c r="M41" s="247">
        <f>(SUM('1.  LRAMVA Summary'!H$53:H$55)+SUM('1.  LRAMVA Summary'!H$56:H$57)*(MONTH($E41)-1)/12)*$H41</f>
        <v>0</v>
      </c>
      <c r="N41" s="247">
        <f>(SUM('1.  LRAMVA Summary'!I$53:I$55)+SUM('1.  LRAMVA Summary'!I$56:I$57)*(MONTH($E41)-1)/12)*$H41</f>
        <v>0</v>
      </c>
      <c r="O41" s="247">
        <f>(SUM('1.  LRAMVA Summary'!J$53:J$55)+SUM('1.  LRAMVA Summary'!J$56:J$57)*(MONTH($E41)-1)/12)*$H41</f>
        <v>0</v>
      </c>
      <c r="P41" s="247">
        <f>(SUM('1.  LRAMVA Summary'!K$53:K$55)+SUM('1.  LRAMVA Summary'!K$56:K$57)*(MONTH($E41)-1)/12)*$H41</f>
        <v>0</v>
      </c>
      <c r="Q41" s="247">
        <f>(SUM('1.  LRAMVA Summary'!L$53:L$55)+SUM('1.  LRAMVA Summary'!L$56:L$57)*(MONTH($E41)-1)/12)*$H41</f>
        <v>0</v>
      </c>
      <c r="R41" s="247">
        <f>(SUM('1.  LRAMVA Summary'!M$53:M$55)+SUM('1.  LRAMVA Summary'!M$56:M$57)*(MONTH($E41)-1)/12)*$H41</f>
        <v>0</v>
      </c>
      <c r="S41" s="247">
        <f>(SUM('1.  LRAMVA Summary'!N$53:N$55)+SUM('1.  LRAMVA Summary'!N$56:N$57)*(MONTH($E41)-1)/12)*$H41</f>
        <v>0</v>
      </c>
      <c r="T41" s="247">
        <f>(SUM('1.  LRAMVA Summary'!O$53:O$55)+SUM('1.  LRAMVA Summary'!O$56:O$57)*(MONTH($E41)-1)/12)*$H41</f>
        <v>0</v>
      </c>
      <c r="U41" s="247">
        <f>(SUM('1.  LRAMVA Summary'!P$53:P$55)+SUM('1.  LRAMVA Summary'!P$56:P$57)*(MONTH($E41)-1)/12)*$H41</f>
        <v>0</v>
      </c>
      <c r="V41" s="247">
        <f>(SUM('1.  LRAMVA Summary'!Q$53:Q$55)+SUM('1.  LRAMVA Summary'!Q$56:Q$57)*(MONTH($E41)-1)/12)*$H41</f>
        <v>0</v>
      </c>
      <c r="W41" s="248">
        <f>SUM(I41:V41)</f>
        <v>0</v>
      </c>
    </row>
    <row r="42" spans="2:23" s="9" customFormat="1" ht="15.75" thickBot="1">
      <c r="B42" s="230" t="s">
        <v>80</v>
      </c>
      <c r="C42" s="250">
        <v>1.0999999999999999E-2</v>
      </c>
      <c r="D42" s="223"/>
      <c r="E42" s="233" t="s">
        <v>467</v>
      </c>
      <c r="F42" s="233"/>
      <c r="G42" s="234"/>
      <c r="H42" s="251"/>
      <c r="I42" s="236">
        <f>SUM(I29:I41)</f>
        <v>0</v>
      </c>
      <c r="J42" s="236">
        <f t="shared" ref="J42:O42" si="6">SUM(J29:J41)</f>
        <v>0</v>
      </c>
      <c r="K42" s="236">
        <f t="shared" si="6"/>
        <v>0</v>
      </c>
      <c r="L42" s="236">
        <f t="shared" si="6"/>
        <v>0</v>
      </c>
      <c r="M42" s="236">
        <f t="shared" si="6"/>
        <v>0</v>
      </c>
      <c r="N42" s="236">
        <f t="shared" si="6"/>
        <v>0</v>
      </c>
      <c r="O42" s="236">
        <f t="shared" si="6"/>
        <v>0</v>
      </c>
      <c r="P42" s="236">
        <f t="shared" ref="P42:V42" si="7">SUM(P29:P41)</f>
        <v>0</v>
      </c>
      <c r="Q42" s="236">
        <f t="shared" si="7"/>
        <v>0</v>
      </c>
      <c r="R42" s="236">
        <f t="shared" si="7"/>
        <v>0</v>
      </c>
      <c r="S42" s="236">
        <f t="shared" si="7"/>
        <v>0</v>
      </c>
      <c r="T42" s="236">
        <f t="shared" si="7"/>
        <v>0</v>
      </c>
      <c r="U42" s="236">
        <f t="shared" si="7"/>
        <v>0</v>
      </c>
      <c r="V42" s="236">
        <f t="shared" si="7"/>
        <v>0</v>
      </c>
      <c r="W42" s="236">
        <f>SUM(W29:W41)</f>
        <v>0</v>
      </c>
    </row>
    <row r="43" spans="2:23" s="9" customFormat="1" ht="15.75" thickTop="1">
      <c r="B43" s="230" t="s">
        <v>81</v>
      </c>
      <c r="C43" s="250"/>
      <c r="D43" s="223"/>
      <c r="E43" s="237" t="s">
        <v>67</v>
      </c>
      <c r="F43" s="237"/>
      <c r="G43" s="238"/>
      <c r="H43" s="239"/>
      <c r="I43" s="240"/>
      <c r="J43" s="240"/>
      <c r="K43" s="240"/>
      <c r="L43" s="240"/>
      <c r="M43" s="240"/>
      <c r="N43" s="240"/>
      <c r="O43" s="240"/>
      <c r="P43" s="240"/>
      <c r="Q43" s="240"/>
      <c r="R43" s="240"/>
      <c r="S43" s="240"/>
      <c r="T43" s="240"/>
      <c r="U43" s="240"/>
      <c r="V43" s="240"/>
      <c r="W43" s="241"/>
    </row>
    <row r="44" spans="2:23" s="9" customFormat="1">
      <c r="B44" s="230" t="s">
        <v>82</v>
      </c>
      <c r="C44" s="250"/>
      <c r="D44" s="223"/>
      <c r="E44" s="242" t="s">
        <v>430</v>
      </c>
      <c r="F44" s="242"/>
      <c r="G44" s="243"/>
      <c r="H44" s="244"/>
      <c r="I44" s="245">
        <f t="shared" ref="I44:O44" si="8">I42+I43</f>
        <v>0</v>
      </c>
      <c r="J44" s="245">
        <f t="shared" si="8"/>
        <v>0</v>
      </c>
      <c r="K44" s="245">
        <f t="shared" si="8"/>
        <v>0</v>
      </c>
      <c r="L44" s="245">
        <f t="shared" si="8"/>
        <v>0</v>
      </c>
      <c r="M44" s="245">
        <f t="shared" si="8"/>
        <v>0</v>
      </c>
      <c r="N44" s="245">
        <f t="shared" si="8"/>
        <v>0</v>
      </c>
      <c r="O44" s="245">
        <f t="shared" si="8"/>
        <v>0</v>
      </c>
      <c r="P44" s="245">
        <f t="shared" ref="P44:V44" si="9">P42+P43</f>
        <v>0</v>
      </c>
      <c r="Q44" s="245">
        <f t="shared" si="9"/>
        <v>0</v>
      </c>
      <c r="R44" s="245">
        <f t="shared" si="9"/>
        <v>0</v>
      </c>
      <c r="S44" s="245">
        <f t="shared" si="9"/>
        <v>0</v>
      </c>
      <c r="T44" s="245">
        <f t="shared" si="9"/>
        <v>0</v>
      </c>
      <c r="U44" s="245">
        <f t="shared" si="9"/>
        <v>0</v>
      </c>
      <c r="V44" s="245">
        <f t="shared" si="9"/>
        <v>0</v>
      </c>
      <c r="W44" s="245">
        <f>W42+W43</f>
        <v>0</v>
      </c>
    </row>
    <row r="45" spans="2:23" s="9" customFormat="1">
      <c r="B45" s="230" t="s">
        <v>83</v>
      </c>
      <c r="C45" s="250"/>
      <c r="D45" s="223"/>
      <c r="E45" s="231">
        <v>41275</v>
      </c>
      <c r="F45" s="231" t="s">
        <v>180</v>
      </c>
      <c r="G45" s="232" t="s">
        <v>65</v>
      </c>
      <c r="H45" s="249">
        <f>C$23/12</f>
        <v>1.225E-3</v>
      </c>
      <c r="I45" s="247">
        <f>(SUM('1.  LRAMVA Summary'!D$53:D$58)+SUM('1.  LRAMVA Summary'!D$59:D$60)*(MONTH($E45)-1)/12)*$H45</f>
        <v>0</v>
      </c>
      <c r="J45" s="247">
        <f>(SUM('1.  LRAMVA Summary'!E$53:E$58)+SUM('1.  LRAMVA Summary'!E$59:E$60)*(MONTH($E45)-1)/12)*$H45</f>
        <v>0</v>
      </c>
      <c r="K45" s="247">
        <f>(SUM('1.  LRAMVA Summary'!F$53:F$58)+SUM('1.  LRAMVA Summary'!F$59:F$60)*(MONTH($E45)-1)/12)*$H45</f>
        <v>0</v>
      </c>
      <c r="L45" s="247">
        <f>(SUM('1.  LRAMVA Summary'!G$53:G$58)+SUM('1.  LRAMVA Summary'!G$59:G$60)*(MONTH($E45)-1)/12)*$H45</f>
        <v>0</v>
      </c>
      <c r="M45" s="247">
        <f>(SUM('1.  LRAMVA Summary'!H$53:H$58)+SUM('1.  LRAMVA Summary'!H$59:H$60)*(MONTH($E45)-1)/12)*$H45</f>
        <v>0</v>
      </c>
      <c r="N45" s="247">
        <f>(SUM('1.  LRAMVA Summary'!I$53:I$58)+SUM('1.  LRAMVA Summary'!I$59:I$60)*(MONTH($E45)-1)/12)*$H45</f>
        <v>0</v>
      </c>
      <c r="O45" s="247">
        <f>(SUM('1.  LRAMVA Summary'!J$53:J$58)+SUM('1.  LRAMVA Summary'!J$59:J$60)*(MONTH($E45)-1)/12)*$H45</f>
        <v>0</v>
      </c>
      <c r="P45" s="247">
        <f>(SUM('1.  LRAMVA Summary'!K$53:K$58)+SUM('1.  LRAMVA Summary'!K$59:K$60)*(MONTH($E45)-1)/12)*$H45</f>
        <v>0</v>
      </c>
      <c r="Q45" s="247">
        <f>(SUM('1.  LRAMVA Summary'!L$53:L$58)+SUM('1.  LRAMVA Summary'!L$59:L$60)*(MONTH($E45)-1)/12)*$H45</f>
        <v>0</v>
      </c>
      <c r="R45" s="247">
        <f>(SUM('1.  LRAMVA Summary'!M$53:M$58)+SUM('1.  LRAMVA Summary'!M$59:M$60)*(MONTH($E45)-1)/12)*$H45</f>
        <v>0</v>
      </c>
      <c r="S45" s="247">
        <f>(SUM('1.  LRAMVA Summary'!N$53:N$58)+SUM('1.  LRAMVA Summary'!N$59:N$60)*(MONTH($E45)-1)/12)*$H45</f>
        <v>0</v>
      </c>
      <c r="T45" s="247">
        <f>(SUM('1.  LRAMVA Summary'!O$53:O$58)+SUM('1.  LRAMVA Summary'!O$59:O$60)*(MONTH($E45)-1)/12)*$H45</f>
        <v>0</v>
      </c>
      <c r="U45" s="247">
        <f>(SUM('1.  LRAMVA Summary'!P$53:P$58)+SUM('1.  LRAMVA Summary'!P$59:P$60)*(MONTH($E45)-1)/12)*$H45</f>
        <v>0</v>
      </c>
      <c r="V45" s="247">
        <f>(SUM('1.  LRAMVA Summary'!Q$53:Q$58)+SUM('1.  LRAMVA Summary'!Q$59:Q$60)*(MONTH($E45)-1)/12)*$H45</f>
        <v>0</v>
      </c>
      <c r="W45" s="248">
        <f>SUM(I45:V45)</f>
        <v>0</v>
      </c>
    </row>
    <row r="46" spans="2:23" s="9" customFormat="1">
      <c r="B46" s="230" t="s">
        <v>84</v>
      </c>
      <c r="C46" s="250"/>
      <c r="D46" s="223"/>
      <c r="E46" s="231">
        <v>41306</v>
      </c>
      <c r="F46" s="231" t="s">
        <v>180</v>
      </c>
      <c r="G46" s="232" t="s">
        <v>65</v>
      </c>
      <c r="H46" s="246">
        <f>C$23/12</f>
        <v>1.225E-3</v>
      </c>
      <c r="I46" s="247">
        <f>(SUM('1.  LRAMVA Summary'!D$53:D$58)+SUM('1.  LRAMVA Summary'!D$59:D$60)*(MONTH($E46)-1)/12)*$H46</f>
        <v>8.6663618442071986</v>
      </c>
      <c r="J46" s="247">
        <f>(SUM('1.  LRAMVA Summary'!E$53:E$58)+SUM('1.  LRAMVA Summary'!E$59:E$60)*(MONTH($E46)-1)/12)*$H46</f>
        <v>3.9198476374975746</v>
      </c>
      <c r="K46" s="247">
        <f>(SUM('1.  LRAMVA Summary'!F$53:F$58)+SUM('1.  LRAMVA Summary'!F$59:F$60)*(MONTH($E46)-1)/12)*$H46</f>
        <v>11.928393395962404</v>
      </c>
      <c r="L46" s="247">
        <f>(SUM('1.  LRAMVA Summary'!G$53:G$58)+SUM('1.  LRAMVA Summary'!G$59:G$60)*(MONTH($E46)-1)/12)*$H46</f>
        <v>5.2391426721556646</v>
      </c>
      <c r="M46" s="247">
        <f>(SUM('1.  LRAMVA Summary'!H$53:H$58)+SUM('1.  LRAMVA Summary'!H$59:H$60)*(MONTH($E46)-1)/12)*$H46</f>
        <v>0</v>
      </c>
      <c r="N46" s="247">
        <f>(SUM('1.  LRAMVA Summary'!I$53:I$58)+SUM('1.  LRAMVA Summary'!I$59:I$60)*(MONTH($E46)-1)/12)*$H46</f>
        <v>0</v>
      </c>
      <c r="O46" s="247">
        <f>(SUM('1.  LRAMVA Summary'!J$53:J$58)+SUM('1.  LRAMVA Summary'!J$59:J$60)*(MONTH($E46)-1)/12)*$H46</f>
        <v>0</v>
      </c>
      <c r="P46" s="247">
        <f>(SUM('1.  LRAMVA Summary'!K$53:K$58)+SUM('1.  LRAMVA Summary'!K$59:K$60)*(MONTH($E46)-1)/12)*$H46</f>
        <v>0</v>
      </c>
      <c r="Q46" s="247">
        <f>(SUM('1.  LRAMVA Summary'!L$53:L$58)+SUM('1.  LRAMVA Summary'!L$59:L$60)*(MONTH($E46)-1)/12)*$H46</f>
        <v>0</v>
      </c>
      <c r="R46" s="247">
        <f>(SUM('1.  LRAMVA Summary'!M$53:M$58)+SUM('1.  LRAMVA Summary'!M$59:M$60)*(MONTH($E46)-1)/12)*$H46</f>
        <v>0</v>
      </c>
      <c r="S46" s="247">
        <f>(SUM('1.  LRAMVA Summary'!N$53:N$58)+SUM('1.  LRAMVA Summary'!N$59:N$60)*(MONTH($E46)-1)/12)*$H46</f>
        <v>0</v>
      </c>
      <c r="T46" s="247">
        <f>(SUM('1.  LRAMVA Summary'!O$53:O$58)+SUM('1.  LRAMVA Summary'!O$59:O$60)*(MONTH($E46)-1)/12)*$H46</f>
        <v>0</v>
      </c>
      <c r="U46" s="247">
        <f>(SUM('1.  LRAMVA Summary'!P$53:P$58)+SUM('1.  LRAMVA Summary'!P$59:P$60)*(MONTH($E46)-1)/12)*$H46</f>
        <v>0</v>
      </c>
      <c r="V46" s="247">
        <f>(SUM('1.  LRAMVA Summary'!Q$53:Q$58)+SUM('1.  LRAMVA Summary'!Q$59:Q$60)*(MONTH($E46)-1)/12)*$H46</f>
        <v>0</v>
      </c>
      <c r="W46" s="248">
        <f t="shared" ref="W46:W56" si="10">SUM(I46:V46)</f>
        <v>29.753745549822845</v>
      </c>
    </row>
    <row r="47" spans="2:23" s="9" customFormat="1">
      <c r="B47" s="230" t="s">
        <v>85</v>
      </c>
      <c r="C47" s="250"/>
      <c r="D47" s="223"/>
      <c r="E47" s="231">
        <v>41334</v>
      </c>
      <c r="F47" s="231" t="s">
        <v>180</v>
      </c>
      <c r="G47" s="232" t="s">
        <v>65</v>
      </c>
      <c r="H47" s="246">
        <f>C$23/12</f>
        <v>1.225E-3</v>
      </c>
      <c r="I47" s="247">
        <f>(SUM('1.  LRAMVA Summary'!D$53:D$58)+SUM('1.  LRAMVA Summary'!D$59:D$60)*(MONTH($E47)-1)/12)*$H47</f>
        <v>17.332723688414397</v>
      </c>
      <c r="J47" s="247">
        <f>(SUM('1.  LRAMVA Summary'!E$53:E$58)+SUM('1.  LRAMVA Summary'!E$59:E$60)*(MONTH($E47)-1)/12)*$H47</f>
        <v>7.8396952749951492</v>
      </c>
      <c r="K47" s="247">
        <f>(SUM('1.  LRAMVA Summary'!F$53:F$58)+SUM('1.  LRAMVA Summary'!F$59:F$60)*(MONTH($E47)-1)/12)*$H47</f>
        <v>23.856786791924808</v>
      </c>
      <c r="L47" s="247">
        <f>(SUM('1.  LRAMVA Summary'!G$53:G$58)+SUM('1.  LRAMVA Summary'!G$59:G$60)*(MONTH($E47)-1)/12)*$H47</f>
        <v>10.478285344311329</v>
      </c>
      <c r="M47" s="247">
        <f>(SUM('1.  LRAMVA Summary'!H$53:H$58)+SUM('1.  LRAMVA Summary'!H$59:H$60)*(MONTH($E47)-1)/12)*$H47</f>
        <v>0</v>
      </c>
      <c r="N47" s="247">
        <f>(SUM('1.  LRAMVA Summary'!I$53:I$58)+SUM('1.  LRAMVA Summary'!I$59:I$60)*(MONTH($E47)-1)/12)*$H47</f>
        <v>0</v>
      </c>
      <c r="O47" s="247">
        <f>(SUM('1.  LRAMVA Summary'!J$53:J$58)+SUM('1.  LRAMVA Summary'!J$59:J$60)*(MONTH($E47)-1)/12)*$H47</f>
        <v>0</v>
      </c>
      <c r="P47" s="247">
        <f>(SUM('1.  LRAMVA Summary'!K$53:K$58)+SUM('1.  LRAMVA Summary'!K$59:K$60)*(MONTH($E47)-1)/12)*$H47</f>
        <v>0</v>
      </c>
      <c r="Q47" s="247">
        <f>(SUM('1.  LRAMVA Summary'!L$53:L$58)+SUM('1.  LRAMVA Summary'!L$59:L$60)*(MONTH($E47)-1)/12)*$H47</f>
        <v>0</v>
      </c>
      <c r="R47" s="247">
        <f>(SUM('1.  LRAMVA Summary'!M$53:M$58)+SUM('1.  LRAMVA Summary'!M$59:M$60)*(MONTH($E47)-1)/12)*$H47</f>
        <v>0</v>
      </c>
      <c r="S47" s="247">
        <f>(SUM('1.  LRAMVA Summary'!N$53:N$58)+SUM('1.  LRAMVA Summary'!N$59:N$60)*(MONTH($E47)-1)/12)*$H47</f>
        <v>0</v>
      </c>
      <c r="T47" s="247">
        <f>(SUM('1.  LRAMVA Summary'!O$53:O$58)+SUM('1.  LRAMVA Summary'!O$59:O$60)*(MONTH($E47)-1)/12)*$H47</f>
        <v>0</v>
      </c>
      <c r="U47" s="247">
        <f>(SUM('1.  LRAMVA Summary'!P$53:P$58)+SUM('1.  LRAMVA Summary'!P$59:P$60)*(MONTH($E47)-1)/12)*$H47</f>
        <v>0</v>
      </c>
      <c r="V47" s="247">
        <f>(SUM('1.  LRAMVA Summary'!Q$53:Q$58)+SUM('1.  LRAMVA Summary'!Q$59:Q$60)*(MONTH($E47)-1)/12)*$H47</f>
        <v>0</v>
      </c>
      <c r="W47" s="248">
        <f t="shared" si="10"/>
        <v>59.507491099645691</v>
      </c>
    </row>
    <row r="48" spans="2:23" s="9" customFormat="1">
      <c r="B48" s="230" t="s">
        <v>86</v>
      </c>
      <c r="C48" s="250"/>
      <c r="D48" s="223"/>
      <c r="E48" s="231">
        <v>41365</v>
      </c>
      <c r="F48" s="231" t="s">
        <v>180</v>
      </c>
      <c r="G48" s="232" t="s">
        <v>66</v>
      </c>
      <c r="H48" s="249">
        <f>C$24/12</f>
        <v>1.225E-3</v>
      </c>
      <c r="I48" s="247">
        <f>(SUM('1.  LRAMVA Summary'!D$53:D$58)+SUM('1.  LRAMVA Summary'!D$59:D$60)*(MONTH($E48)-1)/12)*$H48</f>
        <v>25.999085532621599</v>
      </c>
      <c r="J48" s="247">
        <f>(SUM('1.  LRAMVA Summary'!E$53:E$58)+SUM('1.  LRAMVA Summary'!E$59:E$60)*(MONTH($E48)-1)/12)*$H48</f>
        <v>11.759542912492725</v>
      </c>
      <c r="K48" s="247">
        <f>(SUM('1.  LRAMVA Summary'!F$53:F$58)+SUM('1.  LRAMVA Summary'!F$59:F$60)*(MONTH($E48)-1)/12)*$H48</f>
        <v>35.785180187887214</v>
      </c>
      <c r="L48" s="247">
        <f>(SUM('1.  LRAMVA Summary'!G$53:G$58)+SUM('1.  LRAMVA Summary'!G$59:G$60)*(MONTH($E48)-1)/12)*$H48</f>
        <v>15.717428016466993</v>
      </c>
      <c r="M48" s="247">
        <f>(SUM('1.  LRAMVA Summary'!H$53:H$58)+SUM('1.  LRAMVA Summary'!H$59:H$60)*(MONTH($E48)-1)/12)*$H48</f>
        <v>0</v>
      </c>
      <c r="N48" s="247">
        <f>(SUM('1.  LRAMVA Summary'!I$53:I$58)+SUM('1.  LRAMVA Summary'!I$59:I$60)*(MONTH($E48)-1)/12)*$H48</f>
        <v>0</v>
      </c>
      <c r="O48" s="247">
        <f>(SUM('1.  LRAMVA Summary'!J$53:J$58)+SUM('1.  LRAMVA Summary'!J$59:J$60)*(MONTH($E48)-1)/12)*$H48</f>
        <v>0</v>
      </c>
      <c r="P48" s="247">
        <f>(SUM('1.  LRAMVA Summary'!K$53:K$58)+SUM('1.  LRAMVA Summary'!K$59:K$60)*(MONTH($E48)-1)/12)*$H48</f>
        <v>0</v>
      </c>
      <c r="Q48" s="247">
        <f>(SUM('1.  LRAMVA Summary'!L$53:L$58)+SUM('1.  LRAMVA Summary'!L$59:L$60)*(MONTH($E48)-1)/12)*$H48</f>
        <v>0</v>
      </c>
      <c r="R48" s="247">
        <f>(SUM('1.  LRAMVA Summary'!M$53:M$58)+SUM('1.  LRAMVA Summary'!M$59:M$60)*(MONTH($E48)-1)/12)*$H48</f>
        <v>0</v>
      </c>
      <c r="S48" s="247">
        <f>(SUM('1.  LRAMVA Summary'!N$53:N$58)+SUM('1.  LRAMVA Summary'!N$59:N$60)*(MONTH($E48)-1)/12)*$H48</f>
        <v>0</v>
      </c>
      <c r="T48" s="247">
        <f>(SUM('1.  LRAMVA Summary'!O$53:O$58)+SUM('1.  LRAMVA Summary'!O$59:O$60)*(MONTH($E48)-1)/12)*$H48</f>
        <v>0</v>
      </c>
      <c r="U48" s="247">
        <f>(SUM('1.  LRAMVA Summary'!P$53:P$58)+SUM('1.  LRAMVA Summary'!P$59:P$60)*(MONTH($E48)-1)/12)*$H48</f>
        <v>0</v>
      </c>
      <c r="V48" s="247">
        <f>(SUM('1.  LRAMVA Summary'!Q$53:Q$58)+SUM('1.  LRAMVA Summary'!Q$59:Q$60)*(MONTH($E48)-1)/12)*$H48</f>
        <v>0</v>
      </c>
      <c r="W48" s="248">
        <f t="shared" si="10"/>
        <v>89.261236649468529</v>
      </c>
    </row>
    <row r="49" spans="1:23" s="9" customFormat="1">
      <c r="B49" s="230" t="s">
        <v>87</v>
      </c>
      <c r="C49" s="250"/>
      <c r="D49" s="223"/>
      <c r="E49" s="231">
        <v>41395</v>
      </c>
      <c r="F49" s="231" t="s">
        <v>180</v>
      </c>
      <c r="G49" s="232" t="s">
        <v>66</v>
      </c>
      <c r="H49" s="246">
        <f>C$24/12</f>
        <v>1.225E-3</v>
      </c>
      <c r="I49" s="247">
        <f>(SUM('1.  LRAMVA Summary'!D$53:D$58)+SUM('1.  LRAMVA Summary'!D$59:D$60)*(MONTH($E49)-1)/12)*$H49</f>
        <v>34.665447376828794</v>
      </c>
      <c r="J49" s="247">
        <f>(SUM('1.  LRAMVA Summary'!E$53:E$58)+SUM('1.  LRAMVA Summary'!E$59:E$60)*(MONTH($E49)-1)/12)*$H49</f>
        <v>15.679390549990298</v>
      </c>
      <c r="K49" s="247">
        <f>(SUM('1.  LRAMVA Summary'!F$53:F$58)+SUM('1.  LRAMVA Summary'!F$59:F$60)*(MONTH($E49)-1)/12)*$H49</f>
        <v>47.713573583849616</v>
      </c>
      <c r="L49" s="247">
        <f>(SUM('1.  LRAMVA Summary'!G$53:G$58)+SUM('1.  LRAMVA Summary'!G$59:G$60)*(MONTH($E49)-1)/12)*$H49</f>
        <v>20.956570688622659</v>
      </c>
      <c r="M49" s="247">
        <f>(SUM('1.  LRAMVA Summary'!H$53:H$58)+SUM('1.  LRAMVA Summary'!H$59:H$60)*(MONTH($E49)-1)/12)*$H49</f>
        <v>0</v>
      </c>
      <c r="N49" s="247">
        <f>(SUM('1.  LRAMVA Summary'!I$53:I$58)+SUM('1.  LRAMVA Summary'!I$59:I$60)*(MONTH($E49)-1)/12)*$H49</f>
        <v>0</v>
      </c>
      <c r="O49" s="247">
        <f>(SUM('1.  LRAMVA Summary'!J$53:J$58)+SUM('1.  LRAMVA Summary'!J$59:J$60)*(MONTH($E49)-1)/12)*$H49</f>
        <v>0</v>
      </c>
      <c r="P49" s="247">
        <f>(SUM('1.  LRAMVA Summary'!K$53:K$58)+SUM('1.  LRAMVA Summary'!K$59:K$60)*(MONTH($E49)-1)/12)*$H49</f>
        <v>0</v>
      </c>
      <c r="Q49" s="247">
        <f>(SUM('1.  LRAMVA Summary'!L$53:L$58)+SUM('1.  LRAMVA Summary'!L$59:L$60)*(MONTH($E49)-1)/12)*$H49</f>
        <v>0</v>
      </c>
      <c r="R49" s="247">
        <f>(SUM('1.  LRAMVA Summary'!M$53:M$58)+SUM('1.  LRAMVA Summary'!M$59:M$60)*(MONTH($E49)-1)/12)*$H49</f>
        <v>0</v>
      </c>
      <c r="S49" s="247">
        <f>(SUM('1.  LRAMVA Summary'!N$53:N$58)+SUM('1.  LRAMVA Summary'!N$59:N$60)*(MONTH($E49)-1)/12)*$H49</f>
        <v>0</v>
      </c>
      <c r="T49" s="247">
        <f>(SUM('1.  LRAMVA Summary'!O$53:O$58)+SUM('1.  LRAMVA Summary'!O$59:O$60)*(MONTH($E49)-1)/12)*$H49</f>
        <v>0</v>
      </c>
      <c r="U49" s="247">
        <f>(SUM('1.  LRAMVA Summary'!P$53:P$58)+SUM('1.  LRAMVA Summary'!P$59:P$60)*(MONTH($E49)-1)/12)*$H49</f>
        <v>0</v>
      </c>
      <c r="V49" s="247">
        <f>(SUM('1.  LRAMVA Summary'!Q$53:Q$58)+SUM('1.  LRAMVA Summary'!Q$59:Q$60)*(MONTH($E49)-1)/12)*$H49</f>
        <v>0</v>
      </c>
      <c r="W49" s="248">
        <f t="shared" si="10"/>
        <v>119.01498219929138</v>
      </c>
    </row>
    <row r="50" spans="1:23" s="9" customFormat="1">
      <c r="B50" s="230" t="s">
        <v>88</v>
      </c>
      <c r="C50" s="250"/>
      <c r="D50" s="223"/>
      <c r="E50" s="231">
        <v>41426</v>
      </c>
      <c r="F50" s="231" t="s">
        <v>180</v>
      </c>
      <c r="G50" s="232" t="s">
        <v>66</v>
      </c>
      <c r="H50" s="246">
        <f>C$24/12</f>
        <v>1.225E-3</v>
      </c>
      <c r="I50" s="247">
        <f>(SUM('1.  LRAMVA Summary'!D$53:D$58)+SUM('1.  LRAMVA Summary'!D$59:D$60)*(MONTH($E50)-1)/12)*$H50</f>
        <v>43.331809221035996</v>
      </c>
      <c r="J50" s="247">
        <f>(SUM('1.  LRAMVA Summary'!E$53:E$58)+SUM('1.  LRAMVA Summary'!E$59:E$60)*(MONTH($E50)-1)/12)*$H50</f>
        <v>19.599238187487874</v>
      </c>
      <c r="K50" s="247">
        <f>(SUM('1.  LRAMVA Summary'!F$53:F$58)+SUM('1.  LRAMVA Summary'!F$59:F$60)*(MONTH($E50)-1)/12)*$H50</f>
        <v>59.641966979812025</v>
      </c>
      <c r="L50" s="247">
        <f>(SUM('1.  LRAMVA Summary'!G$53:G$58)+SUM('1.  LRAMVA Summary'!G$59:G$60)*(MONTH($E50)-1)/12)*$H50</f>
        <v>26.195713360778324</v>
      </c>
      <c r="M50" s="247">
        <f>(SUM('1.  LRAMVA Summary'!H$53:H$58)+SUM('1.  LRAMVA Summary'!H$59:H$60)*(MONTH($E50)-1)/12)*$H50</f>
        <v>0</v>
      </c>
      <c r="N50" s="247">
        <f>(SUM('1.  LRAMVA Summary'!I$53:I$58)+SUM('1.  LRAMVA Summary'!I$59:I$60)*(MONTH($E50)-1)/12)*$H50</f>
        <v>0</v>
      </c>
      <c r="O50" s="247">
        <f>(SUM('1.  LRAMVA Summary'!J$53:J$58)+SUM('1.  LRAMVA Summary'!J$59:J$60)*(MONTH($E50)-1)/12)*$H50</f>
        <v>0</v>
      </c>
      <c r="P50" s="247">
        <f>(SUM('1.  LRAMVA Summary'!K$53:K$58)+SUM('1.  LRAMVA Summary'!K$59:K$60)*(MONTH($E50)-1)/12)*$H50</f>
        <v>0</v>
      </c>
      <c r="Q50" s="247">
        <f>(SUM('1.  LRAMVA Summary'!L$53:L$58)+SUM('1.  LRAMVA Summary'!L$59:L$60)*(MONTH($E50)-1)/12)*$H50</f>
        <v>0</v>
      </c>
      <c r="R50" s="247">
        <f>(SUM('1.  LRAMVA Summary'!M$53:M$58)+SUM('1.  LRAMVA Summary'!M$59:M$60)*(MONTH($E50)-1)/12)*$H50</f>
        <v>0</v>
      </c>
      <c r="S50" s="247">
        <f>(SUM('1.  LRAMVA Summary'!N$53:N$58)+SUM('1.  LRAMVA Summary'!N$59:N$60)*(MONTH($E50)-1)/12)*$H50</f>
        <v>0</v>
      </c>
      <c r="T50" s="247">
        <f>(SUM('1.  LRAMVA Summary'!O$53:O$58)+SUM('1.  LRAMVA Summary'!O$59:O$60)*(MONTH($E50)-1)/12)*$H50</f>
        <v>0</v>
      </c>
      <c r="U50" s="247">
        <f>(SUM('1.  LRAMVA Summary'!P$53:P$58)+SUM('1.  LRAMVA Summary'!P$59:P$60)*(MONTH($E50)-1)/12)*$H50</f>
        <v>0</v>
      </c>
      <c r="V50" s="247">
        <f>(SUM('1.  LRAMVA Summary'!Q$53:Q$58)+SUM('1.  LRAMVA Summary'!Q$59:Q$60)*(MONTH($E50)-1)/12)*$H50</f>
        <v>0</v>
      </c>
      <c r="W50" s="248">
        <f t="shared" si="10"/>
        <v>148.76872774911422</v>
      </c>
    </row>
    <row r="51" spans="1:23" s="9" customFormat="1">
      <c r="B51" s="230" t="s">
        <v>89</v>
      </c>
      <c r="C51" s="250"/>
      <c r="D51" s="223"/>
      <c r="E51" s="231">
        <v>41456</v>
      </c>
      <c r="F51" s="231" t="s">
        <v>180</v>
      </c>
      <c r="G51" s="232" t="s">
        <v>68</v>
      </c>
      <c r="H51" s="249">
        <f>C$25/12</f>
        <v>1.225E-3</v>
      </c>
      <c r="I51" s="247">
        <f>(SUM('1.  LRAMVA Summary'!D$53:D$58)+SUM('1.  LRAMVA Summary'!D$59:D$60)*(MONTH($E51)-1)/12)*$H51</f>
        <v>51.998171065243199</v>
      </c>
      <c r="J51" s="247">
        <f>(SUM('1.  LRAMVA Summary'!E$53:E$58)+SUM('1.  LRAMVA Summary'!E$59:E$60)*(MONTH($E51)-1)/12)*$H51</f>
        <v>23.519085824985449</v>
      </c>
      <c r="K51" s="247">
        <f>(SUM('1.  LRAMVA Summary'!F$53:F$58)+SUM('1.  LRAMVA Summary'!F$59:F$60)*(MONTH($E51)-1)/12)*$H51</f>
        <v>71.570360375774428</v>
      </c>
      <c r="L51" s="247">
        <f>(SUM('1.  LRAMVA Summary'!G$53:G$58)+SUM('1.  LRAMVA Summary'!G$59:G$60)*(MONTH($E51)-1)/12)*$H51</f>
        <v>31.434856032933986</v>
      </c>
      <c r="M51" s="247">
        <f>(SUM('1.  LRAMVA Summary'!H$53:H$58)+SUM('1.  LRAMVA Summary'!H$59:H$60)*(MONTH($E51)-1)/12)*$H51</f>
        <v>0</v>
      </c>
      <c r="N51" s="247">
        <f>(SUM('1.  LRAMVA Summary'!I$53:I$58)+SUM('1.  LRAMVA Summary'!I$59:I$60)*(MONTH($E51)-1)/12)*$H51</f>
        <v>0</v>
      </c>
      <c r="O51" s="247">
        <f>(SUM('1.  LRAMVA Summary'!J$53:J$58)+SUM('1.  LRAMVA Summary'!J$59:J$60)*(MONTH($E51)-1)/12)*$H51</f>
        <v>0</v>
      </c>
      <c r="P51" s="247">
        <f>(SUM('1.  LRAMVA Summary'!K$53:K$58)+SUM('1.  LRAMVA Summary'!K$59:K$60)*(MONTH($E51)-1)/12)*$H51</f>
        <v>0</v>
      </c>
      <c r="Q51" s="247">
        <f>(SUM('1.  LRAMVA Summary'!L$53:L$58)+SUM('1.  LRAMVA Summary'!L$59:L$60)*(MONTH($E51)-1)/12)*$H51</f>
        <v>0</v>
      </c>
      <c r="R51" s="247">
        <f>(SUM('1.  LRAMVA Summary'!M$53:M$58)+SUM('1.  LRAMVA Summary'!M$59:M$60)*(MONTH($E51)-1)/12)*$H51</f>
        <v>0</v>
      </c>
      <c r="S51" s="247">
        <f>(SUM('1.  LRAMVA Summary'!N$53:N$58)+SUM('1.  LRAMVA Summary'!N$59:N$60)*(MONTH($E51)-1)/12)*$H51</f>
        <v>0</v>
      </c>
      <c r="T51" s="247">
        <f>(SUM('1.  LRAMVA Summary'!O$53:O$58)+SUM('1.  LRAMVA Summary'!O$59:O$60)*(MONTH($E51)-1)/12)*$H51</f>
        <v>0</v>
      </c>
      <c r="U51" s="247">
        <f>(SUM('1.  LRAMVA Summary'!P$53:P$58)+SUM('1.  LRAMVA Summary'!P$59:P$60)*(MONTH($E51)-1)/12)*$H51</f>
        <v>0</v>
      </c>
      <c r="V51" s="247">
        <f>(SUM('1.  LRAMVA Summary'!Q$53:Q$58)+SUM('1.  LRAMVA Summary'!Q$59:Q$60)*(MONTH($E51)-1)/12)*$H51</f>
        <v>0</v>
      </c>
      <c r="W51" s="248">
        <f t="shared" si="10"/>
        <v>178.52247329893706</v>
      </c>
    </row>
    <row r="52" spans="1:23" s="9" customFormat="1">
      <c r="B52" s="230" t="s">
        <v>91</v>
      </c>
      <c r="C52" s="250"/>
      <c r="D52" s="223"/>
      <c r="E52" s="231">
        <v>41487</v>
      </c>
      <c r="F52" s="231" t="s">
        <v>180</v>
      </c>
      <c r="G52" s="232" t="s">
        <v>68</v>
      </c>
      <c r="H52" s="246">
        <f>C$25/12</f>
        <v>1.225E-3</v>
      </c>
      <c r="I52" s="247">
        <f>(SUM('1.  LRAMVA Summary'!D$53:D$58)+SUM('1.  LRAMVA Summary'!D$59:D$60)*(MONTH($E52)-1)/12)*$H52</f>
        <v>60.664532909450401</v>
      </c>
      <c r="J52" s="247">
        <f>(SUM('1.  LRAMVA Summary'!E$53:E$58)+SUM('1.  LRAMVA Summary'!E$59:E$60)*(MONTH($E52)-1)/12)*$H52</f>
        <v>27.438933462483025</v>
      </c>
      <c r="K52" s="247">
        <f>(SUM('1.  LRAMVA Summary'!F$53:F$58)+SUM('1.  LRAMVA Summary'!F$59:F$60)*(MONTH($E52)-1)/12)*$H52</f>
        <v>83.498753771736816</v>
      </c>
      <c r="L52" s="247">
        <f>(SUM('1.  LRAMVA Summary'!G$53:G$58)+SUM('1.  LRAMVA Summary'!G$59:G$60)*(MONTH($E52)-1)/12)*$H52</f>
        <v>36.673998705089652</v>
      </c>
      <c r="M52" s="247">
        <f>(SUM('1.  LRAMVA Summary'!H$53:H$58)+SUM('1.  LRAMVA Summary'!H$59:H$60)*(MONTH($E52)-1)/12)*$H52</f>
        <v>0</v>
      </c>
      <c r="N52" s="247">
        <f>(SUM('1.  LRAMVA Summary'!I$53:I$58)+SUM('1.  LRAMVA Summary'!I$59:I$60)*(MONTH($E52)-1)/12)*$H52</f>
        <v>0</v>
      </c>
      <c r="O52" s="247">
        <f>(SUM('1.  LRAMVA Summary'!J$53:J$58)+SUM('1.  LRAMVA Summary'!J$59:J$60)*(MONTH($E52)-1)/12)*$H52</f>
        <v>0</v>
      </c>
      <c r="P52" s="247">
        <f>(SUM('1.  LRAMVA Summary'!K$53:K$58)+SUM('1.  LRAMVA Summary'!K$59:K$60)*(MONTH($E52)-1)/12)*$H52</f>
        <v>0</v>
      </c>
      <c r="Q52" s="247">
        <f>(SUM('1.  LRAMVA Summary'!L$53:L$58)+SUM('1.  LRAMVA Summary'!L$59:L$60)*(MONTH($E52)-1)/12)*$H52</f>
        <v>0</v>
      </c>
      <c r="R52" s="247">
        <f>(SUM('1.  LRAMVA Summary'!M$53:M$58)+SUM('1.  LRAMVA Summary'!M$59:M$60)*(MONTH($E52)-1)/12)*$H52</f>
        <v>0</v>
      </c>
      <c r="S52" s="247">
        <f>(SUM('1.  LRAMVA Summary'!N$53:N$58)+SUM('1.  LRAMVA Summary'!N$59:N$60)*(MONTH($E52)-1)/12)*$H52</f>
        <v>0</v>
      </c>
      <c r="T52" s="247">
        <f>(SUM('1.  LRAMVA Summary'!O$53:O$58)+SUM('1.  LRAMVA Summary'!O$59:O$60)*(MONTH($E52)-1)/12)*$H52</f>
        <v>0</v>
      </c>
      <c r="U52" s="247">
        <f>(SUM('1.  LRAMVA Summary'!P$53:P$58)+SUM('1.  LRAMVA Summary'!P$59:P$60)*(MONTH($E52)-1)/12)*$H52</f>
        <v>0</v>
      </c>
      <c r="V52" s="247">
        <f>(SUM('1.  LRAMVA Summary'!Q$53:Q$58)+SUM('1.  LRAMVA Summary'!Q$59:Q$60)*(MONTH($E52)-1)/12)*$H52</f>
        <v>0</v>
      </c>
      <c r="W52" s="248">
        <f t="shared" si="10"/>
        <v>208.2762188487599</v>
      </c>
    </row>
    <row r="53" spans="1:23" s="9" customFormat="1">
      <c r="B53" s="230" t="s">
        <v>90</v>
      </c>
      <c r="C53" s="250"/>
      <c r="D53" s="223"/>
      <c r="E53" s="231">
        <v>41518</v>
      </c>
      <c r="F53" s="231" t="s">
        <v>180</v>
      </c>
      <c r="G53" s="232" t="s">
        <v>68</v>
      </c>
      <c r="H53" s="246">
        <f>C$25/12</f>
        <v>1.225E-3</v>
      </c>
      <c r="I53" s="247">
        <f>(SUM('1.  LRAMVA Summary'!D$53:D$58)+SUM('1.  LRAMVA Summary'!D$59:D$60)*(MONTH($E53)-1)/12)*$H53</f>
        <v>69.330894753657589</v>
      </c>
      <c r="J53" s="247">
        <f>(SUM('1.  LRAMVA Summary'!E$53:E$58)+SUM('1.  LRAMVA Summary'!E$59:E$60)*(MONTH($E53)-1)/12)*$H53</f>
        <v>31.358781099980597</v>
      </c>
      <c r="K53" s="247">
        <f>(SUM('1.  LRAMVA Summary'!F$53:F$58)+SUM('1.  LRAMVA Summary'!F$59:F$60)*(MONTH($E53)-1)/12)*$H53</f>
        <v>95.427147167699232</v>
      </c>
      <c r="L53" s="247">
        <f>(SUM('1.  LRAMVA Summary'!G$53:G$58)+SUM('1.  LRAMVA Summary'!G$59:G$60)*(MONTH($E53)-1)/12)*$H53</f>
        <v>41.913141377245317</v>
      </c>
      <c r="M53" s="247">
        <f>(SUM('1.  LRAMVA Summary'!H$53:H$58)+SUM('1.  LRAMVA Summary'!H$59:H$60)*(MONTH($E53)-1)/12)*$H53</f>
        <v>0</v>
      </c>
      <c r="N53" s="247">
        <f>(SUM('1.  LRAMVA Summary'!I$53:I$58)+SUM('1.  LRAMVA Summary'!I$59:I$60)*(MONTH($E53)-1)/12)*$H53</f>
        <v>0</v>
      </c>
      <c r="O53" s="247">
        <f>(SUM('1.  LRAMVA Summary'!J$53:J$58)+SUM('1.  LRAMVA Summary'!J$59:J$60)*(MONTH($E53)-1)/12)*$H53</f>
        <v>0</v>
      </c>
      <c r="P53" s="247">
        <f>(SUM('1.  LRAMVA Summary'!K$53:K$58)+SUM('1.  LRAMVA Summary'!K$59:K$60)*(MONTH($E53)-1)/12)*$H53</f>
        <v>0</v>
      </c>
      <c r="Q53" s="247">
        <f>(SUM('1.  LRAMVA Summary'!L$53:L$58)+SUM('1.  LRAMVA Summary'!L$59:L$60)*(MONTH($E53)-1)/12)*$H53</f>
        <v>0</v>
      </c>
      <c r="R53" s="247">
        <f>(SUM('1.  LRAMVA Summary'!M$53:M$58)+SUM('1.  LRAMVA Summary'!M$59:M$60)*(MONTH($E53)-1)/12)*$H53</f>
        <v>0</v>
      </c>
      <c r="S53" s="247">
        <f>(SUM('1.  LRAMVA Summary'!N$53:N$58)+SUM('1.  LRAMVA Summary'!N$59:N$60)*(MONTH($E53)-1)/12)*$H53</f>
        <v>0</v>
      </c>
      <c r="T53" s="247">
        <f>(SUM('1.  LRAMVA Summary'!O$53:O$58)+SUM('1.  LRAMVA Summary'!O$59:O$60)*(MONTH($E53)-1)/12)*$H53</f>
        <v>0</v>
      </c>
      <c r="U53" s="247">
        <f>(SUM('1.  LRAMVA Summary'!P$53:P$58)+SUM('1.  LRAMVA Summary'!P$59:P$60)*(MONTH($E53)-1)/12)*$H53</f>
        <v>0</v>
      </c>
      <c r="V53" s="247">
        <f>(SUM('1.  LRAMVA Summary'!Q$53:Q$58)+SUM('1.  LRAMVA Summary'!Q$59:Q$60)*(MONTH($E53)-1)/12)*$H53</f>
        <v>0</v>
      </c>
      <c r="W53" s="248">
        <f t="shared" si="10"/>
        <v>238.02996439858276</v>
      </c>
    </row>
    <row r="54" spans="1:23" s="9" customFormat="1">
      <c r="B54" s="252" t="s">
        <v>92</v>
      </c>
      <c r="C54" s="253"/>
      <c r="D54" s="223"/>
      <c r="E54" s="231">
        <v>41548</v>
      </c>
      <c r="F54" s="231" t="s">
        <v>180</v>
      </c>
      <c r="G54" s="232" t="s">
        <v>69</v>
      </c>
      <c r="H54" s="249">
        <f>C$26/12</f>
        <v>1.225E-3</v>
      </c>
      <c r="I54" s="247">
        <f>(SUM('1.  LRAMVA Summary'!D$53:D$58)+SUM('1.  LRAMVA Summary'!D$59:D$60)*(MONTH($E54)-1)/12)*$H54</f>
        <v>77.997256597864791</v>
      </c>
      <c r="J54" s="247">
        <f>(SUM('1.  LRAMVA Summary'!E$53:E$58)+SUM('1.  LRAMVA Summary'!E$59:E$60)*(MONTH($E54)-1)/12)*$H54</f>
        <v>35.278628737478172</v>
      </c>
      <c r="K54" s="247">
        <f>(SUM('1.  LRAMVA Summary'!F$53:F$58)+SUM('1.  LRAMVA Summary'!F$59:F$60)*(MONTH($E54)-1)/12)*$H54</f>
        <v>107.35554056366163</v>
      </c>
      <c r="L54" s="247">
        <f>(SUM('1.  LRAMVA Summary'!G$53:G$58)+SUM('1.  LRAMVA Summary'!G$59:G$60)*(MONTH($E54)-1)/12)*$H54</f>
        <v>47.152284049400983</v>
      </c>
      <c r="M54" s="247">
        <f>(SUM('1.  LRAMVA Summary'!H$53:H$58)+SUM('1.  LRAMVA Summary'!H$59:H$60)*(MONTH($E54)-1)/12)*$H54</f>
        <v>0</v>
      </c>
      <c r="N54" s="247">
        <f>(SUM('1.  LRAMVA Summary'!I$53:I$58)+SUM('1.  LRAMVA Summary'!I$59:I$60)*(MONTH($E54)-1)/12)*$H54</f>
        <v>0</v>
      </c>
      <c r="O54" s="247">
        <f>(SUM('1.  LRAMVA Summary'!J$53:J$58)+SUM('1.  LRAMVA Summary'!J$59:J$60)*(MONTH($E54)-1)/12)*$H54</f>
        <v>0</v>
      </c>
      <c r="P54" s="247">
        <f>(SUM('1.  LRAMVA Summary'!K$53:K$58)+SUM('1.  LRAMVA Summary'!K$59:K$60)*(MONTH($E54)-1)/12)*$H54</f>
        <v>0</v>
      </c>
      <c r="Q54" s="247">
        <f>(SUM('1.  LRAMVA Summary'!L$53:L$58)+SUM('1.  LRAMVA Summary'!L$59:L$60)*(MONTH($E54)-1)/12)*$H54</f>
        <v>0</v>
      </c>
      <c r="R54" s="247">
        <f>(SUM('1.  LRAMVA Summary'!M$53:M$58)+SUM('1.  LRAMVA Summary'!M$59:M$60)*(MONTH($E54)-1)/12)*$H54</f>
        <v>0</v>
      </c>
      <c r="S54" s="247">
        <f>(SUM('1.  LRAMVA Summary'!N$53:N$58)+SUM('1.  LRAMVA Summary'!N$59:N$60)*(MONTH($E54)-1)/12)*$H54</f>
        <v>0</v>
      </c>
      <c r="T54" s="247">
        <f>(SUM('1.  LRAMVA Summary'!O$53:O$58)+SUM('1.  LRAMVA Summary'!O$59:O$60)*(MONTH($E54)-1)/12)*$H54</f>
        <v>0</v>
      </c>
      <c r="U54" s="247">
        <f>(SUM('1.  LRAMVA Summary'!P$53:P$58)+SUM('1.  LRAMVA Summary'!P$59:P$60)*(MONTH($E54)-1)/12)*$H54</f>
        <v>0</v>
      </c>
      <c r="V54" s="247">
        <f>(SUM('1.  LRAMVA Summary'!Q$53:Q$58)+SUM('1.  LRAMVA Summary'!Q$59:Q$60)*(MONTH($E54)-1)/12)*$H54</f>
        <v>0</v>
      </c>
      <c r="W54" s="248">
        <f t="shared" si="10"/>
        <v>267.7837099484056</v>
      </c>
    </row>
    <row r="55" spans="1:23" s="9" customFormat="1">
      <c r="D55" s="223"/>
      <c r="E55" s="231">
        <v>41579</v>
      </c>
      <c r="F55" s="231" t="s">
        <v>180</v>
      </c>
      <c r="G55" s="232" t="s">
        <v>69</v>
      </c>
      <c r="H55" s="246">
        <f>C$26/12</f>
        <v>1.225E-3</v>
      </c>
      <c r="I55" s="247">
        <f>(SUM('1.  LRAMVA Summary'!D$53:D$58)+SUM('1.  LRAMVA Summary'!D$59:D$60)*(MONTH($E55)-1)/12)*$H55</f>
        <v>86.663618442071993</v>
      </c>
      <c r="J55" s="247">
        <f>(SUM('1.  LRAMVA Summary'!E$53:E$58)+SUM('1.  LRAMVA Summary'!E$59:E$60)*(MONTH($E55)-1)/12)*$H55</f>
        <v>39.198476374975748</v>
      </c>
      <c r="K55" s="247">
        <f>(SUM('1.  LRAMVA Summary'!F$53:F$58)+SUM('1.  LRAMVA Summary'!F$59:F$60)*(MONTH($E55)-1)/12)*$H55</f>
        <v>119.28393395962405</v>
      </c>
      <c r="L55" s="247">
        <f>(SUM('1.  LRAMVA Summary'!G$53:G$58)+SUM('1.  LRAMVA Summary'!G$59:G$60)*(MONTH($E55)-1)/12)*$H55</f>
        <v>52.391426721556648</v>
      </c>
      <c r="M55" s="247">
        <f>(SUM('1.  LRAMVA Summary'!H$53:H$58)+SUM('1.  LRAMVA Summary'!H$59:H$60)*(MONTH($E55)-1)/12)*$H55</f>
        <v>0</v>
      </c>
      <c r="N55" s="247">
        <f>(SUM('1.  LRAMVA Summary'!I$53:I$58)+SUM('1.  LRAMVA Summary'!I$59:I$60)*(MONTH($E55)-1)/12)*$H55</f>
        <v>0</v>
      </c>
      <c r="O55" s="247">
        <f>(SUM('1.  LRAMVA Summary'!J$53:J$58)+SUM('1.  LRAMVA Summary'!J$59:J$60)*(MONTH($E55)-1)/12)*$H55</f>
        <v>0</v>
      </c>
      <c r="P55" s="247">
        <f>(SUM('1.  LRAMVA Summary'!K$53:K$58)+SUM('1.  LRAMVA Summary'!K$59:K$60)*(MONTH($E55)-1)/12)*$H55</f>
        <v>0</v>
      </c>
      <c r="Q55" s="247">
        <f>(SUM('1.  LRAMVA Summary'!L$53:L$58)+SUM('1.  LRAMVA Summary'!L$59:L$60)*(MONTH($E55)-1)/12)*$H55</f>
        <v>0</v>
      </c>
      <c r="R55" s="247">
        <f>(SUM('1.  LRAMVA Summary'!M$53:M$58)+SUM('1.  LRAMVA Summary'!M$59:M$60)*(MONTH($E55)-1)/12)*$H55</f>
        <v>0</v>
      </c>
      <c r="S55" s="247">
        <f>(SUM('1.  LRAMVA Summary'!N$53:N$58)+SUM('1.  LRAMVA Summary'!N$59:N$60)*(MONTH($E55)-1)/12)*$H55</f>
        <v>0</v>
      </c>
      <c r="T55" s="247">
        <f>(SUM('1.  LRAMVA Summary'!O$53:O$58)+SUM('1.  LRAMVA Summary'!O$59:O$60)*(MONTH($E55)-1)/12)*$H55</f>
        <v>0</v>
      </c>
      <c r="U55" s="247">
        <f>(SUM('1.  LRAMVA Summary'!P$53:P$58)+SUM('1.  LRAMVA Summary'!P$59:P$60)*(MONTH($E55)-1)/12)*$H55</f>
        <v>0</v>
      </c>
      <c r="V55" s="247">
        <f>(SUM('1.  LRAMVA Summary'!Q$53:Q$58)+SUM('1.  LRAMVA Summary'!Q$59:Q$60)*(MONTH($E55)-1)/12)*$H55</f>
        <v>0</v>
      </c>
      <c r="W55" s="248">
        <f t="shared" si="10"/>
        <v>297.53745549822844</v>
      </c>
    </row>
    <row r="56" spans="1:23" s="9" customFormat="1" ht="15.75">
      <c r="B56" s="198" t="s">
        <v>183</v>
      </c>
      <c r="C56" s="27"/>
      <c r="D56" s="223"/>
      <c r="E56" s="231">
        <v>41609</v>
      </c>
      <c r="F56" s="231" t="s">
        <v>180</v>
      </c>
      <c r="G56" s="232" t="s">
        <v>69</v>
      </c>
      <c r="H56" s="246">
        <f>C$26/12</f>
        <v>1.225E-3</v>
      </c>
      <c r="I56" s="247">
        <f>(SUM('1.  LRAMVA Summary'!D$53:D$58)+SUM('1.  LRAMVA Summary'!D$59:D$60)*(MONTH($E56)-1)/12)*$H56</f>
        <v>95.329980286279209</v>
      </c>
      <c r="J56" s="247">
        <f>(SUM('1.  LRAMVA Summary'!E$53:E$58)+SUM('1.  LRAMVA Summary'!E$59:E$60)*(MONTH($E56)-1)/12)*$H56</f>
        <v>43.118324012473323</v>
      </c>
      <c r="K56" s="247">
        <f>(SUM('1.  LRAMVA Summary'!F$53:F$58)+SUM('1.  LRAMVA Summary'!F$59:F$60)*(MONTH($E56)-1)/12)*$H56</f>
        <v>131.21232735558644</v>
      </c>
      <c r="L56" s="247">
        <f>(SUM('1.  LRAMVA Summary'!G$53:G$58)+SUM('1.  LRAMVA Summary'!G$59:G$60)*(MONTH($E56)-1)/12)*$H56</f>
        <v>57.630569393712307</v>
      </c>
      <c r="M56" s="247">
        <f>(SUM('1.  LRAMVA Summary'!H$53:H$58)+SUM('1.  LRAMVA Summary'!H$59:H$60)*(MONTH($E56)-1)/12)*$H56</f>
        <v>0</v>
      </c>
      <c r="N56" s="247">
        <f>(SUM('1.  LRAMVA Summary'!I$53:I$58)+SUM('1.  LRAMVA Summary'!I$59:I$60)*(MONTH($E56)-1)/12)*$H56</f>
        <v>0</v>
      </c>
      <c r="O56" s="247">
        <f>(SUM('1.  LRAMVA Summary'!J$53:J$58)+SUM('1.  LRAMVA Summary'!J$59:J$60)*(MONTH($E56)-1)/12)*$H56</f>
        <v>0</v>
      </c>
      <c r="P56" s="247">
        <f>(SUM('1.  LRAMVA Summary'!K$53:K$58)+SUM('1.  LRAMVA Summary'!K$59:K$60)*(MONTH($E56)-1)/12)*$H56</f>
        <v>0</v>
      </c>
      <c r="Q56" s="247">
        <f>(SUM('1.  LRAMVA Summary'!L$53:L$58)+SUM('1.  LRAMVA Summary'!L$59:L$60)*(MONTH($E56)-1)/12)*$H56</f>
        <v>0</v>
      </c>
      <c r="R56" s="247">
        <f>(SUM('1.  LRAMVA Summary'!M$53:M$58)+SUM('1.  LRAMVA Summary'!M$59:M$60)*(MONTH($E56)-1)/12)*$H56</f>
        <v>0</v>
      </c>
      <c r="S56" s="247">
        <f>(SUM('1.  LRAMVA Summary'!N$53:N$58)+SUM('1.  LRAMVA Summary'!N$59:N$60)*(MONTH($E56)-1)/12)*$H56</f>
        <v>0</v>
      </c>
      <c r="T56" s="247">
        <f>(SUM('1.  LRAMVA Summary'!O$53:O$58)+SUM('1.  LRAMVA Summary'!O$59:O$60)*(MONTH($E56)-1)/12)*$H56</f>
        <v>0</v>
      </c>
      <c r="U56" s="247">
        <f>(SUM('1.  LRAMVA Summary'!P$53:P$58)+SUM('1.  LRAMVA Summary'!P$59:P$60)*(MONTH($E56)-1)/12)*$H56</f>
        <v>0</v>
      </c>
      <c r="V56" s="247">
        <f>(SUM('1.  LRAMVA Summary'!Q$53:Q$58)+SUM('1.  LRAMVA Summary'!Q$59:Q$60)*(MONTH($E56)-1)/12)*$H56</f>
        <v>0</v>
      </c>
      <c r="W56" s="248">
        <f t="shared" si="10"/>
        <v>327.29120104805133</v>
      </c>
    </row>
    <row r="57" spans="1:23" s="9" customFormat="1" ht="15.75" thickBot="1">
      <c r="B57" s="27"/>
      <c r="C57" s="27"/>
      <c r="D57" s="223"/>
      <c r="E57" s="233" t="s">
        <v>468</v>
      </c>
      <c r="F57" s="233"/>
      <c r="G57" s="234"/>
      <c r="H57" s="235"/>
      <c r="I57" s="236">
        <f>SUM(I44:I56)</f>
        <v>571.9798817176752</v>
      </c>
      <c r="J57" s="236">
        <f t="shared" ref="J57:O57" si="11">SUM(J44:J56)</f>
        <v>258.70994407483994</v>
      </c>
      <c r="K57" s="236">
        <f t="shared" si="11"/>
        <v>787.27396413351869</v>
      </c>
      <c r="L57" s="236">
        <f t="shared" si="11"/>
        <v>345.7834163622739</v>
      </c>
      <c r="M57" s="236">
        <f t="shared" si="11"/>
        <v>0</v>
      </c>
      <c r="N57" s="236">
        <f t="shared" si="11"/>
        <v>0</v>
      </c>
      <c r="O57" s="236">
        <f t="shared" si="11"/>
        <v>0</v>
      </c>
      <c r="P57" s="236">
        <f t="shared" ref="P57:V57" si="12">SUM(P44:P56)</f>
        <v>0</v>
      </c>
      <c r="Q57" s="236">
        <f t="shared" si="12"/>
        <v>0</v>
      </c>
      <c r="R57" s="236">
        <f t="shared" si="12"/>
        <v>0</v>
      </c>
      <c r="S57" s="236">
        <f t="shared" si="12"/>
        <v>0</v>
      </c>
      <c r="T57" s="236">
        <f t="shared" si="12"/>
        <v>0</v>
      </c>
      <c r="U57" s="236">
        <f t="shared" si="12"/>
        <v>0</v>
      </c>
      <c r="V57" s="236">
        <f t="shared" si="12"/>
        <v>0</v>
      </c>
      <c r="W57" s="236">
        <f>SUM(W44:W56)</f>
        <v>1963.7472062883078</v>
      </c>
    </row>
    <row r="58" spans="1:23" s="9" customFormat="1" ht="15.75" thickTop="1">
      <c r="D58" s="223"/>
      <c r="E58" s="237" t="s">
        <v>67</v>
      </c>
      <c r="F58" s="237"/>
      <c r="G58" s="238"/>
      <c r="H58" s="239"/>
      <c r="I58" s="240"/>
      <c r="J58" s="240"/>
      <c r="K58" s="240"/>
      <c r="L58" s="240"/>
      <c r="M58" s="240"/>
      <c r="N58" s="240"/>
      <c r="O58" s="240"/>
      <c r="P58" s="240"/>
      <c r="Q58" s="240"/>
      <c r="R58" s="240"/>
      <c r="S58" s="240"/>
      <c r="T58" s="240"/>
      <c r="U58" s="240"/>
      <c r="V58" s="240"/>
      <c r="W58" s="241"/>
    </row>
    <row r="59" spans="1:23" s="9" customFormat="1">
      <c r="D59" s="223"/>
      <c r="E59" s="242" t="s">
        <v>431</v>
      </c>
      <c r="F59" s="242"/>
      <c r="G59" s="243"/>
      <c r="H59" s="244"/>
      <c r="I59" s="245">
        <f t="shared" ref="I59:W59" si="13">I57+I58</f>
        <v>571.9798817176752</v>
      </c>
      <c r="J59" s="245">
        <f t="shared" si="13"/>
        <v>258.70994407483994</v>
      </c>
      <c r="K59" s="245">
        <f t="shared" si="13"/>
        <v>787.27396413351869</v>
      </c>
      <c r="L59" s="245">
        <f t="shared" si="13"/>
        <v>345.7834163622739</v>
      </c>
      <c r="M59" s="245">
        <f t="shared" si="13"/>
        <v>0</v>
      </c>
      <c r="N59" s="245">
        <f t="shared" si="13"/>
        <v>0</v>
      </c>
      <c r="O59" s="245">
        <f t="shared" si="13"/>
        <v>0</v>
      </c>
      <c r="P59" s="245">
        <f t="shared" ref="P59:V59" si="14">P57+P58</f>
        <v>0</v>
      </c>
      <c r="Q59" s="245">
        <f t="shared" si="14"/>
        <v>0</v>
      </c>
      <c r="R59" s="245">
        <f t="shared" si="14"/>
        <v>0</v>
      </c>
      <c r="S59" s="245">
        <f t="shared" si="14"/>
        <v>0</v>
      </c>
      <c r="T59" s="245">
        <f t="shared" si="14"/>
        <v>0</v>
      </c>
      <c r="U59" s="245">
        <f t="shared" si="14"/>
        <v>0</v>
      </c>
      <c r="V59" s="245">
        <f t="shared" si="14"/>
        <v>0</v>
      </c>
      <c r="W59" s="245">
        <f t="shared" si="13"/>
        <v>1963.7472062883078</v>
      </c>
    </row>
    <row r="60" spans="1:23" s="9" customFormat="1">
      <c r="D60" s="223"/>
      <c r="E60" s="231">
        <v>41640</v>
      </c>
      <c r="F60" s="231" t="s">
        <v>181</v>
      </c>
      <c r="G60" s="232" t="s">
        <v>65</v>
      </c>
      <c r="H60" s="249">
        <f>C$27/12</f>
        <v>1.225E-3</v>
      </c>
      <c r="I60" s="247">
        <f>(SUM('1.  LRAMVA Summary'!D$53:D$61)+SUM('1.  LRAMVA Summary'!D$62:D$63)*(MONTH($E60)-1)/12)*$H60</f>
        <v>103.9963421304864</v>
      </c>
      <c r="J60" s="247">
        <f>(SUM('1.  LRAMVA Summary'!E$53:E$61)+SUM('1.  LRAMVA Summary'!E$62:E$63)*(MONTH($E60)-1)/12)*$H60</f>
        <v>47.038171649970899</v>
      </c>
      <c r="K60" s="247">
        <f>(SUM('1.  LRAMVA Summary'!F$53:F$61)+SUM('1.  LRAMVA Summary'!F$62:F$63)*(MONTH($E60)-1)/12)*$H60</f>
        <v>143.14072075154886</v>
      </c>
      <c r="L60" s="247">
        <f>(SUM('1.  LRAMVA Summary'!G$53:G$61)+SUM('1.  LRAMVA Summary'!G$62:G$63)*(MONTH($E60)-1)/12)*$H60</f>
        <v>62.869712065867972</v>
      </c>
      <c r="M60" s="247">
        <f>(SUM('1.  LRAMVA Summary'!H$53:H$61)+SUM('1.  LRAMVA Summary'!H$62:H$63)*(MONTH($E60)-1)/12)*$H60</f>
        <v>0</v>
      </c>
      <c r="N60" s="247">
        <f>(SUM('1.  LRAMVA Summary'!I$53:I$61)+SUM('1.  LRAMVA Summary'!I$62:I$63)*(MONTH($E60)-1)/12)*$H60</f>
        <v>0</v>
      </c>
      <c r="O60" s="247">
        <f>(SUM('1.  LRAMVA Summary'!J$53:J$61)+SUM('1.  LRAMVA Summary'!J$62:J$63)*(MONTH($E60)-1)/12)*$H60</f>
        <v>0</v>
      </c>
      <c r="P60" s="247">
        <f>(SUM('1.  LRAMVA Summary'!K$53:K$61)+SUM('1.  LRAMVA Summary'!K$62:K$63)*(MONTH($E60)-1)/12)*$H60</f>
        <v>0</v>
      </c>
      <c r="Q60" s="247">
        <f>(SUM('1.  LRAMVA Summary'!L$53:L$61)+SUM('1.  LRAMVA Summary'!L$62:L$63)*(MONTH($E60)-1)/12)*$H60</f>
        <v>0</v>
      </c>
      <c r="R60" s="247">
        <f>(SUM('1.  LRAMVA Summary'!M$53:M$61)+SUM('1.  LRAMVA Summary'!M$62:M$63)*(MONTH($E60)-1)/12)*$H60</f>
        <v>0</v>
      </c>
      <c r="S60" s="247">
        <f>(SUM('1.  LRAMVA Summary'!N$53:N$61)+SUM('1.  LRAMVA Summary'!N$62:N$63)*(MONTH($E60)-1)/12)*$H60</f>
        <v>0</v>
      </c>
      <c r="T60" s="247">
        <f>(SUM('1.  LRAMVA Summary'!O$53:O$61)+SUM('1.  LRAMVA Summary'!O$62:O$63)*(MONTH($E60)-1)/12)*$H60</f>
        <v>0</v>
      </c>
      <c r="U60" s="247">
        <f>(SUM('1.  LRAMVA Summary'!P$53:P$61)+SUM('1.  LRAMVA Summary'!P$62:P$63)*(MONTH($E60)-1)/12)*$H60</f>
        <v>0</v>
      </c>
      <c r="V60" s="247">
        <f>(SUM('1.  LRAMVA Summary'!Q$53:Q$61)+SUM('1.  LRAMVA Summary'!Q$62:Q$63)*(MONTH($E60)-1)/12)*$H60</f>
        <v>0</v>
      </c>
      <c r="W60" s="248">
        <f>SUM(I60:V60)</f>
        <v>357.04494659787412</v>
      </c>
    </row>
    <row r="61" spans="1:23" s="9" customFormat="1">
      <c r="A61" s="28"/>
      <c r="E61" s="231">
        <v>41671</v>
      </c>
      <c r="F61" s="231" t="s">
        <v>181</v>
      </c>
      <c r="G61" s="232" t="s">
        <v>65</v>
      </c>
      <c r="H61" s="246">
        <f>C$27/12</f>
        <v>1.225E-3</v>
      </c>
      <c r="I61" s="247">
        <f>(SUM('1.  LRAMVA Summary'!D$53:D$61)+SUM('1.  LRAMVA Summary'!D$62:D$63)*(MONTH($E61)-1)/12)*$H61</f>
        <v>133.37797711273535</v>
      </c>
      <c r="J61" s="247">
        <f>(SUM('1.  LRAMVA Summary'!E$53:E$61)+SUM('1.  LRAMVA Summary'!E$62:E$63)*(MONTH($E61)-1)/12)*$H61</f>
        <v>55.005078142210955</v>
      </c>
      <c r="K61" s="247">
        <f>(SUM('1.  LRAMVA Summary'!F$53:F$61)+SUM('1.  LRAMVA Summary'!F$62:F$63)*(MONTH($E61)-1)/12)*$H61</f>
        <v>160.21112637415999</v>
      </c>
      <c r="L61" s="247">
        <f>(SUM('1.  LRAMVA Summary'!G$53:G$61)+SUM('1.  LRAMVA Summary'!G$62:G$63)*(MONTH($E61)-1)/12)*$H61</f>
        <v>69.047834101005648</v>
      </c>
      <c r="M61" s="247">
        <f>(SUM('1.  LRAMVA Summary'!H$53:H$61)+SUM('1.  LRAMVA Summary'!H$62:H$63)*(MONTH($E61)-1)/12)*$H61</f>
        <v>0</v>
      </c>
      <c r="N61" s="247">
        <f>(SUM('1.  LRAMVA Summary'!I$53:I$61)+SUM('1.  LRAMVA Summary'!I$62:I$63)*(MONTH($E61)-1)/12)*$H61</f>
        <v>0</v>
      </c>
      <c r="O61" s="247">
        <f>(SUM('1.  LRAMVA Summary'!J$53:J$61)+SUM('1.  LRAMVA Summary'!J$62:J$63)*(MONTH($E61)-1)/12)*$H61</f>
        <v>0</v>
      </c>
      <c r="P61" s="247">
        <f>(SUM('1.  LRAMVA Summary'!K$53:K$61)+SUM('1.  LRAMVA Summary'!K$62:K$63)*(MONTH($E61)-1)/12)*$H61</f>
        <v>0</v>
      </c>
      <c r="Q61" s="247">
        <f>(SUM('1.  LRAMVA Summary'!L$53:L$61)+SUM('1.  LRAMVA Summary'!L$62:L$63)*(MONTH($E61)-1)/12)*$H61</f>
        <v>0</v>
      </c>
      <c r="R61" s="247">
        <f>(SUM('1.  LRAMVA Summary'!M$53:M$61)+SUM('1.  LRAMVA Summary'!M$62:M$63)*(MONTH($E61)-1)/12)*$H61</f>
        <v>0</v>
      </c>
      <c r="S61" s="247">
        <f>(SUM('1.  LRAMVA Summary'!N$53:N$61)+SUM('1.  LRAMVA Summary'!N$62:N$63)*(MONTH($E61)-1)/12)*$H61</f>
        <v>0</v>
      </c>
      <c r="T61" s="247">
        <f>(SUM('1.  LRAMVA Summary'!O$53:O$61)+SUM('1.  LRAMVA Summary'!O$62:O$63)*(MONTH($E61)-1)/12)*$H61</f>
        <v>0</v>
      </c>
      <c r="U61" s="247">
        <f>(SUM('1.  LRAMVA Summary'!P$53:P$61)+SUM('1.  LRAMVA Summary'!P$62:P$63)*(MONTH($E61)-1)/12)*$H61</f>
        <v>0</v>
      </c>
      <c r="V61" s="247">
        <f>(SUM('1.  LRAMVA Summary'!Q$53:Q$61)+SUM('1.  LRAMVA Summary'!Q$62:Q$63)*(MONTH($E61)-1)/12)*$H61</f>
        <v>0</v>
      </c>
      <c r="W61" s="248">
        <f t="shared" ref="W61:W71" si="15">SUM(I61:V61)</f>
        <v>417.64201573011195</v>
      </c>
    </row>
    <row r="62" spans="1:23" s="9" customFormat="1">
      <c r="B62" s="68"/>
      <c r="E62" s="231">
        <v>41699</v>
      </c>
      <c r="F62" s="231" t="s">
        <v>181</v>
      </c>
      <c r="G62" s="232" t="s">
        <v>65</v>
      </c>
      <c r="H62" s="246">
        <f>C$27/12</f>
        <v>1.225E-3</v>
      </c>
      <c r="I62" s="247">
        <f>(SUM('1.  LRAMVA Summary'!D$53:D$61)+SUM('1.  LRAMVA Summary'!D$62:D$63)*(MONTH($E62)-1)/12)*$H62</f>
        <v>162.75961209498433</v>
      </c>
      <c r="J62" s="247">
        <f>(SUM('1.  LRAMVA Summary'!E$53:E$61)+SUM('1.  LRAMVA Summary'!E$62:E$63)*(MONTH($E62)-1)/12)*$H62</f>
        <v>62.971984634451026</v>
      </c>
      <c r="K62" s="247">
        <f>(SUM('1.  LRAMVA Summary'!F$53:F$61)+SUM('1.  LRAMVA Summary'!F$62:F$63)*(MONTH($E62)-1)/12)*$H62</f>
        <v>177.28153199677112</v>
      </c>
      <c r="L62" s="247">
        <f>(SUM('1.  LRAMVA Summary'!G$53:G$61)+SUM('1.  LRAMVA Summary'!G$62:G$63)*(MONTH($E62)-1)/12)*$H62</f>
        <v>75.225956136143324</v>
      </c>
      <c r="M62" s="247">
        <f>(SUM('1.  LRAMVA Summary'!H$53:H$61)+SUM('1.  LRAMVA Summary'!H$62:H$63)*(MONTH($E62)-1)/12)*$H62</f>
        <v>0</v>
      </c>
      <c r="N62" s="247">
        <f>(SUM('1.  LRAMVA Summary'!I$53:I$61)+SUM('1.  LRAMVA Summary'!I$62:I$63)*(MONTH($E62)-1)/12)*$H62</f>
        <v>0</v>
      </c>
      <c r="O62" s="247">
        <f>(SUM('1.  LRAMVA Summary'!J$53:J$61)+SUM('1.  LRAMVA Summary'!J$62:J$63)*(MONTH($E62)-1)/12)*$H62</f>
        <v>0</v>
      </c>
      <c r="P62" s="247">
        <f>(SUM('1.  LRAMVA Summary'!K$53:K$61)+SUM('1.  LRAMVA Summary'!K$62:K$63)*(MONTH($E62)-1)/12)*$H62</f>
        <v>0</v>
      </c>
      <c r="Q62" s="247">
        <f>(SUM('1.  LRAMVA Summary'!L$53:L$61)+SUM('1.  LRAMVA Summary'!L$62:L$63)*(MONTH($E62)-1)/12)*$H62</f>
        <v>0</v>
      </c>
      <c r="R62" s="247">
        <f>(SUM('1.  LRAMVA Summary'!M$53:M$61)+SUM('1.  LRAMVA Summary'!M$62:M$63)*(MONTH($E62)-1)/12)*$H62</f>
        <v>0</v>
      </c>
      <c r="S62" s="247">
        <f>(SUM('1.  LRAMVA Summary'!N$53:N$61)+SUM('1.  LRAMVA Summary'!N$62:N$63)*(MONTH($E62)-1)/12)*$H62</f>
        <v>0</v>
      </c>
      <c r="T62" s="247">
        <f>(SUM('1.  LRAMVA Summary'!O$53:O$61)+SUM('1.  LRAMVA Summary'!O$62:O$63)*(MONTH($E62)-1)/12)*$H62</f>
        <v>0</v>
      </c>
      <c r="U62" s="247">
        <f>(SUM('1.  LRAMVA Summary'!P$53:P$61)+SUM('1.  LRAMVA Summary'!P$62:P$63)*(MONTH($E62)-1)/12)*$H62</f>
        <v>0</v>
      </c>
      <c r="V62" s="247">
        <f>(SUM('1.  LRAMVA Summary'!Q$53:Q$61)+SUM('1.  LRAMVA Summary'!Q$62:Q$63)*(MONTH($E62)-1)/12)*$H62</f>
        <v>0</v>
      </c>
      <c r="W62" s="248">
        <f t="shared" si="15"/>
        <v>478.23908486234978</v>
      </c>
    </row>
    <row r="63" spans="1:23" s="9" customFormat="1">
      <c r="B63" s="68"/>
      <c r="E63" s="231">
        <v>41730</v>
      </c>
      <c r="F63" s="231" t="s">
        <v>181</v>
      </c>
      <c r="G63" s="232" t="s">
        <v>66</v>
      </c>
      <c r="H63" s="249">
        <f>C$28/12</f>
        <v>1.225E-3</v>
      </c>
      <c r="I63" s="247">
        <f>(SUM('1.  LRAMVA Summary'!D$53:D$61)+SUM('1.  LRAMVA Summary'!D$62:D$63)*(MONTH($E63)-1)/12)*$H63</f>
        <v>192.14124707723332</v>
      </c>
      <c r="J63" s="247">
        <f>(SUM('1.  LRAMVA Summary'!E$53:E$61)+SUM('1.  LRAMVA Summary'!E$62:E$63)*(MONTH($E63)-1)/12)*$H63</f>
        <v>70.93889112669109</v>
      </c>
      <c r="K63" s="247">
        <f>(SUM('1.  LRAMVA Summary'!F$53:F$61)+SUM('1.  LRAMVA Summary'!F$62:F$63)*(MONTH($E63)-1)/12)*$H63</f>
        <v>194.35193761938223</v>
      </c>
      <c r="L63" s="247">
        <f>(SUM('1.  LRAMVA Summary'!G$53:G$61)+SUM('1.  LRAMVA Summary'!G$62:G$63)*(MONTH($E63)-1)/12)*$H63</f>
        <v>81.404078171280986</v>
      </c>
      <c r="M63" s="247">
        <f>(SUM('1.  LRAMVA Summary'!H$53:H$61)+SUM('1.  LRAMVA Summary'!H$62:H$63)*(MONTH($E63)-1)/12)*$H63</f>
        <v>0</v>
      </c>
      <c r="N63" s="247">
        <f>(SUM('1.  LRAMVA Summary'!I$53:I$61)+SUM('1.  LRAMVA Summary'!I$62:I$63)*(MONTH($E63)-1)/12)*$H63</f>
        <v>0</v>
      </c>
      <c r="O63" s="247">
        <f>(SUM('1.  LRAMVA Summary'!J$53:J$61)+SUM('1.  LRAMVA Summary'!J$62:J$63)*(MONTH($E63)-1)/12)*$H63</f>
        <v>0</v>
      </c>
      <c r="P63" s="247">
        <f>(SUM('1.  LRAMVA Summary'!K$53:K$61)+SUM('1.  LRAMVA Summary'!K$62:K$63)*(MONTH($E63)-1)/12)*$H63</f>
        <v>0</v>
      </c>
      <c r="Q63" s="247">
        <f>(SUM('1.  LRAMVA Summary'!L$53:L$61)+SUM('1.  LRAMVA Summary'!L$62:L$63)*(MONTH($E63)-1)/12)*$H63</f>
        <v>0</v>
      </c>
      <c r="R63" s="247">
        <f>(SUM('1.  LRAMVA Summary'!M$53:M$61)+SUM('1.  LRAMVA Summary'!M$62:M$63)*(MONTH($E63)-1)/12)*$H63</f>
        <v>0</v>
      </c>
      <c r="S63" s="247">
        <f>(SUM('1.  LRAMVA Summary'!N$53:N$61)+SUM('1.  LRAMVA Summary'!N$62:N$63)*(MONTH($E63)-1)/12)*$H63</f>
        <v>0</v>
      </c>
      <c r="T63" s="247">
        <f>(SUM('1.  LRAMVA Summary'!O$53:O$61)+SUM('1.  LRAMVA Summary'!O$62:O$63)*(MONTH($E63)-1)/12)*$H63</f>
        <v>0</v>
      </c>
      <c r="U63" s="247">
        <f>(SUM('1.  LRAMVA Summary'!P$53:P$61)+SUM('1.  LRAMVA Summary'!P$62:P$63)*(MONTH($E63)-1)/12)*$H63</f>
        <v>0</v>
      </c>
      <c r="V63" s="247">
        <f>(SUM('1.  LRAMVA Summary'!Q$53:Q$61)+SUM('1.  LRAMVA Summary'!Q$62:Q$63)*(MONTH($E63)-1)/12)*$H63</f>
        <v>0</v>
      </c>
      <c r="W63" s="248">
        <f t="shared" si="15"/>
        <v>538.83615399458768</v>
      </c>
    </row>
    <row r="64" spans="1:23" s="9" customFormat="1">
      <c r="B64" s="68"/>
      <c r="E64" s="231">
        <v>41760</v>
      </c>
      <c r="F64" s="231" t="s">
        <v>181</v>
      </c>
      <c r="G64" s="232" t="s">
        <v>66</v>
      </c>
      <c r="H64" s="246">
        <f>C$28/12</f>
        <v>1.225E-3</v>
      </c>
      <c r="I64" s="247">
        <f>(SUM('1.  LRAMVA Summary'!D$53:D$61)+SUM('1.  LRAMVA Summary'!D$62:D$63)*(MONTH($E64)-1)/12)*$H64</f>
        <v>221.52288205948224</v>
      </c>
      <c r="J64" s="247">
        <f>(SUM('1.  LRAMVA Summary'!E$53:E$61)+SUM('1.  LRAMVA Summary'!E$62:E$63)*(MONTH($E64)-1)/12)*$H64</f>
        <v>78.905797618931146</v>
      </c>
      <c r="K64" s="247">
        <f>(SUM('1.  LRAMVA Summary'!F$53:F$61)+SUM('1.  LRAMVA Summary'!F$62:F$63)*(MONTH($E64)-1)/12)*$H64</f>
        <v>211.42234324199336</v>
      </c>
      <c r="L64" s="247">
        <f>(SUM('1.  LRAMVA Summary'!G$53:G$61)+SUM('1.  LRAMVA Summary'!G$62:G$63)*(MONTH($E64)-1)/12)*$H64</f>
        <v>87.582200206418662</v>
      </c>
      <c r="M64" s="247">
        <f>(SUM('1.  LRAMVA Summary'!H$53:H$61)+SUM('1.  LRAMVA Summary'!H$62:H$63)*(MONTH($E64)-1)/12)*$H64</f>
        <v>0</v>
      </c>
      <c r="N64" s="247">
        <f>(SUM('1.  LRAMVA Summary'!I$53:I$61)+SUM('1.  LRAMVA Summary'!I$62:I$63)*(MONTH($E64)-1)/12)*$H64</f>
        <v>0</v>
      </c>
      <c r="O64" s="247">
        <f>(SUM('1.  LRAMVA Summary'!J$53:J$61)+SUM('1.  LRAMVA Summary'!J$62:J$63)*(MONTH($E64)-1)/12)*$H64</f>
        <v>0</v>
      </c>
      <c r="P64" s="247">
        <f>(SUM('1.  LRAMVA Summary'!K$53:K$61)+SUM('1.  LRAMVA Summary'!K$62:K$63)*(MONTH($E64)-1)/12)*$H64</f>
        <v>0</v>
      </c>
      <c r="Q64" s="247">
        <f>(SUM('1.  LRAMVA Summary'!L$53:L$61)+SUM('1.  LRAMVA Summary'!L$62:L$63)*(MONTH($E64)-1)/12)*$H64</f>
        <v>0</v>
      </c>
      <c r="R64" s="247">
        <f>(SUM('1.  LRAMVA Summary'!M$53:M$61)+SUM('1.  LRAMVA Summary'!M$62:M$63)*(MONTH($E64)-1)/12)*$H64</f>
        <v>0</v>
      </c>
      <c r="S64" s="247">
        <f>(SUM('1.  LRAMVA Summary'!N$53:N$61)+SUM('1.  LRAMVA Summary'!N$62:N$63)*(MONTH($E64)-1)/12)*$H64</f>
        <v>0</v>
      </c>
      <c r="T64" s="247">
        <f>(SUM('1.  LRAMVA Summary'!O$53:O$61)+SUM('1.  LRAMVA Summary'!O$62:O$63)*(MONTH($E64)-1)/12)*$H64</f>
        <v>0</v>
      </c>
      <c r="U64" s="247">
        <f>(SUM('1.  LRAMVA Summary'!P$53:P$61)+SUM('1.  LRAMVA Summary'!P$62:P$63)*(MONTH($E64)-1)/12)*$H64</f>
        <v>0</v>
      </c>
      <c r="V64" s="247">
        <f>(SUM('1.  LRAMVA Summary'!Q$53:Q$61)+SUM('1.  LRAMVA Summary'!Q$62:Q$63)*(MONTH($E64)-1)/12)*$H64</f>
        <v>0</v>
      </c>
      <c r="W64" s="248">
        <f t="shared" si="15"/>
        <v>599.4332231268254</v>
      </c>
    </row>
    <row r="65" spans="2:23" s="9" customFormat="1">
      <c r="B65" s="68"/>
      <c r="E65" s="231">
        <v>41791</v>
      </c>
      <c r="F65" s="231" t="s">
        <v>181</v>
      </c>
      <c r="G65" s="232" t="s">
        <v>66</v>
      </c>
      <c r="H65" s="246">
        <f>C$28/12</f>
        <v>1.225E-3</v>
      </c>
      <c r="I65" s="247">
        <f>(SUM('1.  LRAMVA Summary'!D$53:D$61)+SUM('1.  LRAMVA Summary'!D$62:D$63)*(MONTH($E65)-1)/12)*$H65</f>
        <v>250.90451704173122</v>
      </c>
      <c r="J65" s="247">
        <f>(SUM('1.  LRAMVA Summary'!E$53:E$61)+SUM('1.  LRAMVA Summary'!E$62:E$63)*(MONTH($E65)-1)/12)*$H65</f>
        <v>86.872704111171203</v>
      </c>
      <c r="K65" s="247">
        <f>(SUM('1.  LRAMVA Summary'!F$53:F$61)+SUM('1.  LRAMVA Summary'!F$62:F$63)*(MONTH($E65)-1)/12)*$H65</f>
        <v>228.49274886460449</v>
      </c>
      <c r="L65" s="247">
        <f>(SUM('1.  LRAMVA Summary'!G$53:G$61)+SUM('1.  LRAMVA Summary'!G$62:G$63)*(MONTH($E65)-1)/12)*$H65</f>
        <v>93.760322241556338</v>
      </c>
      <c r="M65" s="247">
        <f>(SUM('1.  LRAMVA Summary'!H$53:H$61)+SUM('1.  LRAMVA Summary'!H$62:H$63)*(MONTH($E65)-1)/12)*$H65</f>
        <v>0</v>
      </c>
      <c r="N65" s="247">
        <f>(SUM('1.  LRAMVA Summary'!I$53:I$61)+SUM('1.  LRAMVA Summary'!I$62:I$63)*(MONTH($E65)-1)/12)*$H65</f>
        <v>0</v>
      </c>
      <c r="O65" s="247">
        <f>(SUM('1.  LRAMVA Summary'!J$53:J$61)+SUM('1.  LRAMVA Summary'!J$62:J$63)*(MONTH($E65)-1)/12)*$H65</f>
        <v>0</v>
      </c>
      <c r="P65" s="247">
        <f>(SUM('1.  LRAMVA Summary'!K$53:K$61)+SUM('1.  LRAMVA Summary'!K$62:K$63)*(MONTH($E65)-1)/12)*$H65</f>
        <v>0</v>
      </c>
      <c r="Q65" s="247">
        <f>(SUM('1.  LRAMVA Summary'!L$53:L$61)+SUM('1.  LRAMVA Summary'!L$62:L$63)*(MONTH($E65)-1)/12)*$H65</f>
        <v>0</v>
      </c>
      <c r="R65" s="247">
        <f>(SUM('1.  LRAMVA Summary'!M$53:M$61)+SUM('1.  LRAMVA Summary'!M$62:M$63)*(MONTH($E65)-1)/12)*$H65</f>
        <v>0</v>
      </c>
      <c r="S65" s="247">
        <f>(SUM('1.  LRAMVA Summary'!N$53:N$61)+SUM('1.  LRAMVA Summary'!N$62:N$63)*(MONTH($E65)-1)/12)*$H65</f>
        <v>0</v>
      </c>
      <c r="T65" s="247">
        <f>(SUM('1.  LRAMVA Summary'!O$53:O$61)+SUM('1.  LRAMVA Summary'!O$62:O$63)*(MONTH($E65)-1)/12)*$H65</f>
        <v>0</v>
      </c>
      <c r="U65" s="247">
        <f>(SUM('1.  LRAMVA Summary'!P$53:P$61)+SUM('1.  LRAMVA Summary'!P$62:P$63)*(MONTH($E65)-1)/12)*$H65</f>
        <v>0</v>
      </c>
      <c r="V65" s="247">
        <f>(SUM('1.  LRAMVA Summary'!Q$53:Q$61)+SUM('1.  LRAMVA Summary'!Q$62:Q$63)*(MONTH($E65)-1)/12)*$H65</f>
        <v>0</v>
      </c>
      <c r="W65" s="248">
        <f t="shared" si="15"/>
        <v>660.03029225906323</v>
      </c>
    </row>
    <row r="66" spans="2:23" s="9" customFormat="1">
      <c r="B66" s="68"/>
      <c r="E66" s="231">
        <v>41821</v>
      </c>
      <c r="F66" s="231" t="s">
        <v>181</v>
      </c>
      <c r="G66" s="232" t="s">
        <v>68</v>
      </c>
      <c r="H66" s="249">
        <f>C$29/12</f>
        <v>1.225E-3</v>
      </c>
      <c r="I66" s="247">
        <f>(SUM('1.  LRAMVA Summary'!D$53:D$61)+SUM('1.  LRAMVA Summary'!D$62:D$63)*(MONTH($E66)-1)/12)*$H66</f>
        <v>280.28615202398021</v>
      </c>
      <c r="J66" s="247">
        <f>(SUM('1.  LRAMVA Summary'!E$53:E$61)+SUM('1.  LRAMVA Summary'!E$62:E$63)*(MONTH($E66)-1)/12)*$H66</f>
        <v>94.839610603411259</v>
      </c>
      <c r="K66" s="247">
        <f>(SUM('1.  LRAMVA Summary'!F$53:F$61)+SUM('1.  LRAMVA Summary'!F$62:F$63)*(MONTH($E66)-1)/12)*$H66</f>
        <v>245.56315448721563</v>
      </c>
      <c r="L66" s="247">
        <f>(SUM('1.  LRAMVA Summary'!G$53:G$61)+SUM('1.  LRAMVA Summary'!G$62:G$63)*(MONTH($E66)-1)/12)*$H66</f>
        <v>99.938444276694014</v>
      </c>
      <c r="M66" s="247">
        <f>(SUM('1.  LRAMVA Summary'!H$53:H$61)+SUM('1.  LRAMVA Summary'!H$62:H$63)*(MONTH($E66)-1)/12)*$H66</f>
        <v>0</v>
      </c>
      <c r="N66" s="247">
        <f>(SUM('1.  LRAMVA Summary'!I$53:I$61)+SUM('1.  LRAMVA Summary'!I$62:I$63)*(MONTH($E66)-1)/12)*$H66</f>
        <v>0</v>
      </c>
      <c r="O66" s="247">
        <f>(SUM('1.  LRAMVA Summary'!J$53:J$61)+SUM('1.  LRAMVA Summary'!J$62:J$63)*(MONTH($E66)-1)/12)*$H66</f>
        <v>0</v>
      </c>
      <c r="P66" s="247">
        <f>(SUM('1.  LRAMVA Summary'!K$53:K$61)+SUM('1.  LRAMVA Summary'!K$62:K$63)*(MONTH($E66)-1)/12)*$H66</f>
        <v>0</v>
      </c>
      <c r="Q66" s="247">
        <f>(SUM('1.  LRAMVA Summary'!L$53:L$61)+SUM('1.  LRAMVA Summary'!L$62:L$63)*(MONTH($E66)-1)/12)*$H66</f>
        <v>0</v>
      </c>
      <c r="R66" s="247">
        <f>(SUM('1.  LRAMVA Summary'!M$53:M$61)+SUM('1.  LRAMVA Summary'!M$62:M$63)*(MONTH($E66)-1)/12)*$H66</f>
        <v>0</v>
      </c>
      <c r="S66" s="247">
        <f>(SUM('1.  LRAMVA Summary'!N$53:N$61)+SUM('1.  LRAMVA Summary'!N$62:N$63)*(MONTH($E66)-1)/12)*$H66</f>
        <v>0</v>
      </c>
      <c r="T66" s="247">
        <f>(SUM('1.  LRAMVA Summary'!O$53:O$61)+SUM('1.  LRAMVA Summary'!O$62:O$63)*(MONTH($E66)-1)/12)*$H66</f>
        <v>0</v>
      </c>
      <c r="U66" s="247">
        <f>(SUM('1.  LRAMVA Summary'!P$53:P$61)+SUM('1.  LRAMVA Summary'!P$62:P$63)*(MONTH($E66)-1)/12)*$H66</f>
        <v>0</v>
      </c>
      <c r="V66" s="247">
        <f>(SUM('1.  LRAMVA Summary'!Q$53:Q$61)+SUM('1.  LRAMVA Summary'!Q$62:Q$63)*(MONTH($E66)-1)/12)*$H66</f>
        <v>0</v>
      </c>
      <c r="W66" s="248">
        <f t="shared" si="15"/>
        <v>720.62736139130106</v>
      </c>
    </row>
    <row r="67" spans="2:23" s="9" customFormat="1">
      <c r="B67" s="68"/>
      <c r="E67" s="231">
        <v>41852</v>
      </c>
      <c r="F67" s="231" t="s">
        <v>181</v>
      </c>
      <c r="G67" s="232" t="s">
        <v>68</v>
      </c>
      <c r="H67" s="246">
        <f>C$29/12</f>
        <v>1.225E-3</v>
      </c>
      <c r="I67" s="247">
        <f>(SUM('1.  LRAMVA Summary'!D$53:D$61)+SUM('1.  LRAMVA Summary'!D$62:D$63)*(MONTH($E67)-1)/12)*$H67</f>
        <v>309.66778700622922</v>
      </c>
      <c r="J67" s="247">
        <f>(SUM('1.  LRAMVA Summary'!E$53:E$61)+SUM('1.  LRAMVA Summary'!E$62:E$63)*(MONTH($E67)-1)/12)*$H67</f>
        <v>102.80651709565134</v>
      </c>
      <c r="K67" s="247">
        <f>(SUM('1.  LRAMVA Summary'!F$53:F$61)+SUM('1.  LRAMVA Summary'!F$62:F$63)*(MONTH($E67)-1)/12)*$H67</f>
        <v>262.63356010982676</v>
      </c>
      <c r="L67" s="247">
        <f>(SUM('1.  LRAMVA Summary'!G$53:G$61)+SUM('1.  LRAMVA Summary'!G$62:G$63)*(MONTH($E67)-1)/12)*$H67</f>
        <v>106.11656631183169</v>
      </c>
      <c r="M67" s="247">
        <f>(SUM('1.  LRAMVA Summary'!H$53:H$61)+SUM('1.  LRAMVA Summary'!H$62:H$63)*(MONTH($E67)-1)/12)*$H67</f>
        <v>0</v>
      </c>
      <c r="N67" s="247">
        <f>(SUM('1.  LRAMVA Summary'!I$53:I$61)+SUM('1.  LRAMVA Summary'!I$62:I$63)*(MONTH($E67)-1)/12)*$H67</f>
        <v>0</v>
      </c>
      <c r="O67" s="247">
        <f>(SUM('1.  LRAMVA Summary'!J$53:J$61)+SUM('1.  LRAMVA Summary'!J$62:J$63)*(MONTH($E67)-1)/12)*$H67</f>
        <v>0</v>
      </c>
      <c r="P67" s="247">
        <f>(SUM('1.  LRAMVA Summary'!K$53:K$61)+SUM('1.  LRAMVA Summary'!K$62:K$63)*(MONTH($E67)-1)/12)*$H67</f>
        <v>0</v>
      </c>
      <c r="Q67" s="247">
        <f>(SUM('1.  LRAMVA Summary'!L$53:L$61)+SUM('1.  LRAMVA Summary'!L$62:L$63)*(MONTH($E67)-1)/12)*$H67</f>
        <v>0</v>
      </c>
      <c r="R67" s="247">
        <f>(SUM('1.  LRAMVA Summary'!M$53:M$61)+SUM('1.  LRAMVA Summary'!M$62:M$63)*(MONTH($E67)-1)/12)*$H67</f>
        <v>0</v>
      </c>
      <c r="S67" s="247">
        <f>(SUM('1.  LRAMVA Summary'!N$53:N$61)+SUM('1.  LRAMVA Summary'!N$62:N$63)*(MONTH($E67)-1)/12)*$H67</f>
        <v>0</v>
      </c>
      <c r="T67" s="247">
        <f>(SUM('1.  LRAMVA Summary'!O$53:O$61)+SUM('1.  LRAMVA Summary'!O$62:O$63)*(MONTH($E67)-1)/12)*$H67</f>
        <v>0</v>
      </c>
      <c r="U67" s="247">
        <f>(SUM('1.  LRAMVA Summary'!P$53:P$61)+SUM('1.  LRAMVA Summary'!P$62:P$63)*(MONTH($E67)-1)/12)*$H67</f>
        <v>0</v>
      </c>
      <c r="V67" s="247">
        <f>(SUM('1.  LRAMVA Summary'!Q$53:Q$61)+SUM('1.  LRAMVA Summary'!Q$62:Q$63)*(MONTH($E67)-1)/12)*$H67</f>
        <v>0</v>
      </c>
      <c r="W67" s="248">
        <f t="shared" si="15"/>
        <v>781.2244305235389</v>
      </c>
    </row>
    <row r="68" spans="2:23" s="9" customFormat="1">
      <c r="B68" s="68"/>
      <c r="E68" s="231">
        <v>41883</v>
      </c>
      <c r="F68" s="231" t="s">
        <v>181</v>
      </c>
      <c r="G68" s="232" t="s">
        <v>68</v>
      </c>
      <c r="H68" s="246">
        <f>C$29/12</f>
        <v>1.225E-3</v>
      </c>
      <c r="I68" s="247">
        <f>(SUM('1.  LRAMVA Summary'!D$53:D$61)+SUM('1.  LRAMVA Summary'!D$62:D$63)*(MONTH($E68)-1)/12)*$H68</f>
        <v>339.04942198847812</v>
      </c>
      <c r="J68" s="247">
        <f>(SUM('1.  LRAMVA Summary'!E$53:E$61)+SUM('1.  LRAMVA Summary'!E$62:E$63)*(MONTH($E68)-1)/12)*$H68</f>
        <v>110.7734235878914</v>
      </c>
      <c r="K68" s="247">
        <f>(SUM('1.  LRAMVA Summary'!F$53:F$61)+SUM('1.  LRAMVA Summary'!F$62:F$63)*(MONTH($E68)-1)/12)*$H68</f>
        <v>279.70396573243784</v>
      </c>
      <c r="L68" s="247">
        <f>(SUM('1.  LRAMVA Summary'!G$53:G$61)+SUM('1.  LRAMVA Summary'!G$62:G$63)*(MONTH($E68)-1)/12)*$H68</f>
        <v>112.29468834696937</v>
      </c>
      <c r="M68" s="247">
        <f>(SUM('1.  LRAMVA Summary'!H$53:H$61)+SUM('1.  LRAMVA Summary'!H$62:H$63)*(MONTH($E68)-1)/12)*$H68</f>
        <v>0</v>
      </c>
      <c r="N68" s="247">
        <f>(SUM('1.  LRAMVA Summary'!I$53:I$61)+SUM('1.  LRAMVA Summary'!I$62:I$63)*(MONTH($E68)-1)/12)*$H68</f>
        <v>0</v>
      </c>
      <c r="O68" s="247">
        <f>(SUM('1.  LRAMVA Summary'!J$53:J$61)+SUM('1.  LRAMVA Summary'!J$62:J$63)*(MONTH($E68)-1)/12)*$H68</f>
        <v>0</v>
      </c>
      <c r="P68" s="247">
        <f>(SUM('1.  LRAMVA Summary'!K$53:K$61)+SUM('1.  LRAMVA Summary'!K$62:K$63)*(MONTH($E68)-1)/12)*$H68</f>
        <v>0</v>
      </c>
      <c r="Q68" s="247">
        <f>(SUM('1.  LRAMVA Summary'!L$53:L$61)+SUM('1.  LRAMVA Summary'!L$62:L$63)*(MONTH($E68)-1)/12)*$H68</f>
        <v>0</v>
      </c>
      <c r="R68" s="247">
        <f>(SUM('1.  LRAMVA Summary'!M$53:M$61)+SUM('1.  LRAMVA Summary'!M$62:M$63)*(MONTH($E68)-1)/12)*$H68</f>
        <v>0</v>
      </c>
      <c r="S68" s="247">
        <f>(SUM('1.  LRAMVA Summary'!N$53:N$61)+SUM('1.  LRAMVA Summary'!N$62:N$63)*(MONTH($E68)-1)/12)*$H68</f>
        <v>0</v>
      </c>
      <c r="T68" s="247">
        <f>(SUM('1.  LRAMVA Summary'!O$53:O$61)+SUM('1.  LRAMVA Summary'!O$62:O$63)*(MONTH($E68)-1)/12)*$H68</f>
        <v>0</v>
      </c>
      <c r="U68" s="247">
        <f>(SUM('1.  LRAMVA Summary'!P$53:P$61)+SUM('1.  LRAMVA Summary'!P$62:P$63)*(MONTH($E68)-1)/12)*$H68</f>
        <v>0</v>
      </c>
      <c r="V68" s="247">
        <f>(SUM('1.  LRAMVA Summary'!Q$53:Q$61)+SUM('1.  LRAMVA Summary'!Q$62:Q$63)*(MONTH($E68)-1)/12)*$H68</f>
        <v>0</v>
      </c>
      <c r="W68" s="248">
        <f t="shared" si="15"/>
        <v>841.82149965577662</v>
      </c>
    </row>
    <row r="69" spans="2:23" s="9" customFormat="1">
      <c r="B69" s="68"/>
      <c r="E69" s="231">
        <v>41913</v>
      </c>
      <c r="F69" s="231" t="s">
        <v>181</v>
      </c>
      <c r="G69" s="232" t="s">
        <v>69</v>
      </c>
      <c r="H69" s="249">
        <f>C$30/12</f>
        <v>1.225E-3</v>
      </c>
      <c r="I69" s="247">
        <f>(SUM('1.  LRAMVA Summary'!D$53:D$61)+SUM('1.  LRAMVA Summary'!D$62:D$63)*(MONTH($E69)-1)/12)*$H69</f>
        <v>368.43105697072713</v>
      </c>
      <c r="J69" s="247">
        <f>(SUM('1.  LRAMVA Summary'!E$53:E$61)+SUM('1.  LRAMVA Summary'!E$62:E$63)*(MONTH($E69)-1)/12)*$H69</f>
        <v>118.74033008013146</v>
      </c>
      <c r="K69" s="247">
        <f>(SUM('1.  LRAMVA Summary'!F$53:F$61)+SUM('1.  LRAMVA Summary'!F$62:F$63)*(MONTH($E69)-1)/12)*$H69</f>
        <v>296.77437135504903</v>
      </c>
      <c r="L69" s="247">
        <f>(SUM('1.  LRAMVA Summary'!G$53:G$61)+SUM('1.  LRAMVA Summary'!G$62:G$63)*(MONTH($E69)-1)/12)*$H69</f>
        <v>118.47281038210704</v>
      </c>
      <c r="M69" s="247">
        <f>(SUM('1.  LRAMVA Summary'!H$53:H$61)+SUM('1.  LRAMVA Summary'!H$62:H$63)*(MONTH($E69)-1)/12)*$H69</f>
        <v>0</v>
      </c>
      <c r="N69" s="247">
        <f>(SUM('1.  LRAMVA Summary'!I$53:I$61)+SUM('1.  LRAMVA Summary'!I$62:I$63)*(MONTH($E69)-1)/12)*$H69</f>
        <v>0</v>
      </c>
      <c r="O69" s="247">
        <f>(SUM('1.  LRAMVA Summary'!J$53:J$61)+SUM('1.  LRAMVA Summary'!J$62:J$63)*(MONTH($E69)-1)/12)*$H69</f>
        <v>0</v>
      </c>
      <c r="P69" s="247">
        <f>(SUM('1.  LRAMVA Summary'!K$53:K$61)+SUM('1.  LRAMVA Summary'!K$62:K$63)*(MONTH($E69)-1)/12)*$H69</f>
        <v>0</v>
      </c>
      <c r="Q69" s="247">
        <f>(SUM('1.  LRAMVA Summary'!L$53:L$61)+SUM('1.  LRAMVA Summary'!L$62:L$63)*(MONTH($E69)-1)/12)*$H69</f>
        <v>0</v>
      </c>
      <c r="R69" s="247">
        <f>(SUM('1.  LRAMVA Summary'!M$53:M$61)+SUM('1.  LRAMVA Summary'!M$62:M$63)*(MONTH($E69)-1)/12)*$H69</f>
        <v>0</v>
      </c>
      <c r="S69" s="247">
        <f>(SUM('1.  LRAMVA Summary'!N$53:N$61)+SUM('1.  LRAMVA Summary'!N$62:N$63)*(MONTH($E69)-1)/12)*$H69</f>
        <v>0</v>
      </c>
      <c r="T69" s="247">
        <f>(SUM('1.  LRAMVA Summary'!O$53:O$61)+SUM('1.  LRAMVA Summary'!O$62:O$63)*(MONTH($E69)-1)/12)*$H69</f>
        <v>0</v>
      </c>
      <c r="U69" s="247">
        <f>(SUM('1.  LRAMVA Summary'!P$53:P$61)+SUM('1.  LRAMVA Summary'!P$62:P$63)*(MONTH($E69)-1)/12)*$H69</f>
        <v>0</v>
      </c>
      <c r="V69" s="247">
        <f>(SUM('1.  LRAMVA Summary'!Q$53:Q$61)+SUM('1.  LRAMVA Summary'!Q$62:Q$63)*(MONTH($E69)-1)/12)*$H69</f>
        <v>0</v>
      </c>
      <c r="W69" s="248">
        <f t="shared" si="15"/>
        <v>902.41856878801457</v>
      </c>
    </row>
    <row r="70" spans="2:23" s="9" customFormat="1">
      <c r="B70" s="68"/>
      <c r="E70" s="231">
        <v>41944</v>
      </c>
      <c r="F70" s="231" t="s">
        <v>181</v>
      </c>
      <c r="G70" s="232" t="s">
        <v>69</v>
      </c>
      <c r="H70" s="246">
        <f>C$30/12</f>
        <v>1.225E-3</v>
      </c>
      <c r="I70" s="247">
        <f>(SUM('1.  LRAMVA Summary'!D$53:D$61)+SUM('1.  LRAMVA Summary'!D$62:D$63)*(MONTH($E70)-1)/12)*$H70</f>
        <v>397.81269195297608</v>
      </c>
      <c r="J70" s="247">
        <f>(SUM('1.  LRAMVA Summary'!E$53:E$61)+SUM('1.  LRAMVA Summary'!E$62:E$63)*(MONTH($E70)-1)/12)*$H70</f>
        <v>126.70723657237151</v>
      </c>
      <c r="K70" s="247">
        <f>(SUM('1.  LRAMVA Summary'!F$53:F$61)+SUM('1.  LRAMVA Summary'!F$62:F$63)*(MONTH($E70)-1)/12)*$H70</f>
        <v>313.8447769776601</v>
      </c>
      <c r="L70" s="247">
        <f>(SUM('1.  LRAMVA Summary'!G$53:G$61)+SUM('1.  LRAMVA Summary'!G$62:G$63)*(MONTH($E70)-1)/12)*$H70</f>
        <v>124.65093241724472</v>
      </c>
      <c r="M70" s="247">
        <f>(SUM('1.  LRAMVA Summary'!H$53:H$61)+SUM('1.  LRAMVA Summary'!H$62:H$63)*(MONTH($E70)-1)/12)*$H70</f>
        <v>0</v>
      </c>
      <c r="N70" s="247">
        <f>(SUM('1.  LRAMVA Summary'!I$53:I$61)+SUM('1.  LRAMVA Summary'!I$62:I$63)*(MONTH($E70)-1)/12)*$H70</f>
        <v>0</v>
      </c>
      <c r="O70" s="247">
        <f>(SUM('1.  LRAMVA Summary'!J$53:J$61)+SUM('1.  LRAMVA Summary'!J$62:J$63)*(MONTH($E70)-1)/12)*$H70</f>
        <v>0</v>
      </c>
      <c r="P70" s="247">
        <f>(SUM('1.  LRAMVA Summary'!K$53:K$61)+SUM('1.  LRAMVA Summary'!K$62:K$63)*(MONTH($E70)-1)/12)*$H70</f>
        <v>0</v>
      </c>
      <c r="Q70" s="247">
        <f>(SUM('1.  LRAMVA Summary'!L$53:L$61)+SUM('1.  LRAMVA Summary'!L$62:L$63)*(MONTH($E70)-1)/12)*$H70</f>
        <v>0</v>
      </c>
      <c r="R70" s="247">
        <f>(SUM('1.  LRAMVA Summary'!M$53:M$61)+SUM('1.  LRAMVA Summary'!M$62:M$63)*(MONTH($E70)-1)/12)*$H70</f>
        <v>0</v>
      </c>
      <c r="S70" s="247">
        <f>(SUM('1.  LRAMVA Summary'!N$53:N$61)+SUM('1.  LRAMVA Summary'!N$62:N$63)*(MONTH($E70)-1)/12)*$H70</f>
        <v>0</v>
      </c>
      <c r="T70" s="247">
        <f>(SUM('1.  LRAMVA Summary'!O$53:O$61)+SUM('1.  LRAMVA Summary'!O$62:O$63)*(MONTH($E70)-1)/12)*$H70</f>
        <v>0</v>
      </c>
      <c r="U70" s="247">
        <f>(SUM('1.  LRAMVA Summary'!P$53:P$61)+SUM('1.  LRAMVA Summary'!P$62:P$63)*(MONTH($E70)-1)/12)*$H70</f>
        <v>0</v>
      </c>
      <c r="V70" s="247">
        <f>(SUM('1.  LRAMVA Summary'!Q$53:Q$61)+SUM('1.  LRAMVA Summary'!Q$62:Q$63)*(MONTH($E70)-1)/12)*$H70</f>
        <v>0</v>
      </c>
      <c r="W70" s="248">
        <f t="shared" si="15"/>
        <v>963.0156379202524</v>
      </c>
    </row>
    <row r="71" spans="2:23" s="9" customFormat="1">
      <c r="B71" s="68"/>
      <c r="E71" s="231">
        <v>41974</v>
      </c>
      <c r="F71" s="231" t="s">
        <v>181</v>
      </c>
      <c r="G71" s="232" t="s">
        <v>69</v>
      </c>
      <c r="H71" s="246">
        <f>C$30/12</f>
        <v>1.225E-3</v>
      </c>
      <c r="I71" s="247">
        <f>(SUM('1.  LRAMVA Summary'!D$53:D$61)+SUM('1.  LRAMVA Summary'!D$62:D$63)*(MONTH($E71)-1)/12)*$H71</f>
        <v>427.19432693522504</v>
      </c>
      <c r="J71" s="247">
        <f>(SUM('1.  LRAMVA Summary'!E$53:E$61)+SUM('1.  LRAMVA Summary'!E$62:E$63)*(MONTH($E71)-1)/12)*$H71</f>
        <v>134.6741430646116</v>
      </c>
      <c r="K71" s="247">
        <f>(SUM('1.  LRAMVA Summary'!F$53:F$61)+SUM('1.  LRAMVA Summary'!F$62:F$63)*(MONTH($E71)-1)/12)*$H71</f>
        <v>330.91518260027129</v>
      </c>
      <c r="L71" s="247">
        <f>(SUM('1.  LRAMVA Summary'!G$53:G$61)+SUM('1.  LRAMVA Summary'!G$62:G$63)*(MONTH($E71)-1)/12)*$H71</f>
        <v>130.82905445238239</v>
      </c>
      <c r="M71" s="247">
        <f>(SUM('1.  LRAMVA Summary'!H$53:H$61)+SUM('1.  LRAMVA Summary'!H$62:H$63)*(MONTH($E71)-1)/12)*$H71</f>
        <v>0</v>
      </c>
      <c r="N71" s="247">
        <f>(SUM('1.  LRAMVA Summary'!I$53:I$61)+SUM('1.  LRAMVA Summary'!I$62:I$63)*(MONTH($E71)-1)/12)*$H71</f>
        <v>0</v>
      </c>
      <c r="O71" s="247">
        <f>(SUM('1.  LRAMVA Summary'!J$53:J$61)+SUM('1.  LRAMVA Summary'!J$62:J$63)*(MONTH($E71)-1)/12)*$H71</f>
        <v>0</v>
      </c>
      <c r="P71" s="247">
        <f>(SUM('1.  LRAMVA Summary'!K$53:K$61)+SUM('1.  LRAMVA Summary'!K$62:K$63)*(MONTH($E71)-1)/12)*$H71</f>
        <v>0</v>
      </c>
      <c r="Q71" s="247">
        <f>(SUM('1.  LRAMVA Summary'!L$53:L$61)+SUM('1.  LRAMVA Summary'!L$62:L$63)*(MONTH($E71)-1)/12)*$H71</f>
        <v>0</v>
      </c>
      <c r="R71" s="247">
        <f>(SUM('1.  LRAMVA Summary'!M$53:M$61)+SUM('1.  LRAMVA Summary'!M$62:M$63)*(MONTH($E71)-1)/12)*$H71</f>
        <v>0</v>
      </c>
      <c r="S71" s="247">
        <f>(SUM('1.  LRAMVA Summary'!N$53:N$61)+SUM('1.  LRAMVA Summary'!N$62:N$63)*(MONTH($E71)-1)/12)*$H71</f>
        <v>0</v>
      </c>
      <c r="T71" s="247">
        <f>(SUM('1.  LRAMVA Summary'!O$53:O$61)+SUM('1.  LRAMVA Summary'!O$62:O$63)*(MONTH($E71)-1)/12)*$H71</f>
        <v>0</v>
      </c>
      <c r="U71" s="247">
        <f>(SUM('1.  LRAMVA Summary'!P$53:P$61)+SUM('1.  LRAMVA Summary'!P$62:P$63)*(MONTH($E71)-1)/12)*$H71</f>
        <v>0</v>
      </c>
      <c r="V71" s="247">
        <f>(SUM('1.  LRAMVA Summary'!Q$53:Q$61)+SUM('1.  LRAMVA Summary'!Q$62:Q$63)*(MONTH($E71)-1)/12)*$H71</f>
        <v>0</v>
      </c>
      <c r="W71" s="248">
        <f t="shared" si="15"/>
        <v>1023.6127070524902</v>
      </c>
    </row>
    <row r="72" spans="2:23" s="9" customFormat="1" ht="15.75" thickBot="1">
      <c r="B72" s="68"/>
      <c r="E72" s="233" t="s">
        <v>469</v>
      </c>
      <c r="F72" s="233"/>
      <c r="G72" s="234"/>
      <c r="H72" s="235"/>
      <c r="I72" s="236">
        <f>SUM(I59:I71)</f>
        <v>3759.1238961119443</v>
      </c>
      <c r="J72" s="236">
        <f t="shared" ref="J72:V72" si="16">SUM(J59:J71)</f>
        <v>1348.9838323623349</v>
      </c>
      <c r="K72" s="236">
        <f t="shared" si="16"/>
        <v>3631.6093842444393</v>
      </c>
      <c r="L72" s="236">
        <f t="shared" si="16"/>
        <v>1507.9760154717762</v>
      </c>
      <c r="M72" s="236">
        <f t="shared" si="16"/>
        <v>0</v>
      </c>
      <c r="N72" s="236">
        <f t="shared" si="16"/>
        <v>0</v>
      </c>
      <c r="O72" s="236">
        <f t="shared" si="16"/>
        <v>0</v>
      </c>
      <c r="P72" s="236">
        <f t="shared" si="16"/>
        <v>0</v>
      </c>
      <c r="Q72" s="236">
        <f t="shared" si="16"/>
        <v>0</v>
      </c>
      <c r="R72" s="236">
        <f t="shared" si="16"/>
        <v>0</v>
      </c>
      <c r="S72" s="236">
        <f t="shared" si="16"/>
        <v>0</v>
      </c>
      <c r="T72" s="236">
        <f t="shared" si="16"/>
        <v>0</v>
      </c>
      <c r="U72" s="236">
        <f t="shared" si="16"/>
        <v>0</v>
      </c>
      <c r="V72" s="236">
        <f t="shared" si="16"/>
        <v>0</v>
      </c>
      <c r="W72" s="236">
        <f>SUM(W59:W71)</f>
        <v>10247.693128190494</v>
      </c>
    </row>
    <row r="73" spans="2:23" s="9" customFormat="1" ht="15.75" thickTop="1">
      <c r="B73" s="68"/>
      <c r="E73" s="237" t="s">
        <v>67</v>
      </c>
      <c r="F73" s="237"/>
      <c r="G73" s="238"/>
      <c r="H73" s="239"/>
      <c r="I73" s="240"/>
      <c r="J73" s="240"/>
      <c r="K73" s="240"/>
      <c r="L73" s="240"/>
      <c r="M73" s="240"/>
      <c r="N73" s="240"/>
      <c r="O73" s="240"/>
      <c r="P73" s="240"/>
      <c r="Q73" s="240"/>
      <c r="R73" s="240"/>
      <c r="S73" s="240"/>
      <c r="T73" s="240"/>
      <c r="U73" s="240"/>
      <c r="V73" s="240"/>
      <c r="W73" s="241"/>
    </row>
    <row r="74" spans="2:23" s="9" customFormat="1">
      <c r="B74" s="68"/>
      <c r="E74" s="242" t="s">
        <v>432</v>
      </c>
      <c r="F74" s="242"/>
      <c r="G74" s="243"/>
      <c r="H74" s="244"/>
      <c r="I74" s="245">
        <f>I72+I73</f>
        <v>3759.1238961119443</v>
      </c>
      <c r="J74" s="245">
        <f t="shared" ref="J74:O74" si="17">J72+J73</f>
        <v>1348.9838323623349</v>
      </c>
      <c r="K74" s="245">
        <f t="shared" si="17"/>
        <v>3631.6093842444393</v>
      </c>
      <c r="L74" s="245">
        <f t="shared" si="17"/>
        <v>1507.9760154717762</v>
      </c>
      <c r="M74" s="245">
        <f t="shared" si="17"/>
        <v>0</v>
      </c>
      <c r="N74" s="245">
        <f t="shared" si="17"/>
        <v>0</v>
      </c>
      <c r="O74" s="245">
        <f t="shared" si="17"/>
        <v>0</v>
      </c>
      <c r="P74" s="245">
        <f t="shared" ref="P74:V74" si="18">P72+P73</f>
        <v>0</v>
      </c>
      <c r="Q74" s="245">
        <f t="shared" si="18"/>
        <v>0</v>
      </c>
      <c r="R74" s="245">
        <f t="shared" si="18"/>
        <v>0</v>
      </c>
      <c r="S74" s="245">
        <f t="shared" si="18"/>
        <v>0</v>
      </c>
      <c r="T74" s="245">
        <f t="shared" si="18"/>
        <v>0</v>
      </c>
      <c r="U74" s="245">
        <f t="shared" si="18"/>
        <v>0</v>
      </c>
      <c r="V74" s="245">
        <f t="shared" si="18"/>
        <v>0</v>
      </c>
      <c r="W74" s="245">
        <f>W72+W73</f>
        <v>10247.693128190494</v>
      </c>
    </row>
    <row r="75" spans="2:23" s="9" customFormat="1">
      <c r="B75" s="68"/>
      <c r="E75" s="231">
        <v>42005</v>
      </c>
      <c r="F75" s="231" t="s">
        <v>182</v>
      </c>
      <c r="G75" s="232" t="s">
        <v>65</v>
      </c>
      <c r="H75" s="246">
        <f>C$31/12</f>
        <v>1.225E-3</v>
      </c>
      <c r="I75" s="247">
        <f>(SUM('1.  LRAMVA Summary'!D$53:D$64)+SUM('1.  LRAMVA Summary'!D$65:D$66)*(MONTH($E75)-1)/12)*$H75</f>
        <v>456.57596191747405</v>
      </c>
      <c r="J75" s="247">
        <f>(SUM('1.  LRAMVA Summary'!E$53:E$64)+SUM('1.  LRAMVA Summary'!E$65:E$66)*(MONTH($E75)-1)/12)*$H75</f>
        <v>142.64104955685164</v>
      </c>
      <c r="K75" s="247">
        <f>(SUM('1.  LRAMVA Summary'!F$53:F$64)+SUM('1.  LRAMVA Summary'!F$65:F$66)*(MONTH($E75)-1)/12)*$H75</f>
        <v>347.98558822288237</v>
      </c>
      <c r="L75" s="247">
        <f>(SUM('1.  LRAMVA Summary'!G$53:G$64)+SUM('1.  LRAMVA Summary'!G$65:G$66)*(MONTH($E75)-1)/12)*$H75</f>
        <v>137.00717648752007</v>
      </c>
      <c r="M75" s="247">
        <f>(SUM('1.  LRAMVA Summary'!H$53:H$64)+SUM('1.  LRAMVA Summary'!H$65:H$66)*(MONTH($E75)-1)/12)*$H75</f>
        <v>0</v>
      </c>
      <c r="N75" s="247">
        <f>(SUM('1.  LRAMVA Summary'!I$53:I$64)+SUM('1.  LRAMVA Summary'!I$65:I$66)*(MONTH($E75)-1)/12)*$H75</f>
        <v>0</v>
      </c>
      <c r="O75" s="247">
        <f>(SUM('1.  LRAMVA Summary'!J$53:J$64)+SUM('1.  LRAMVA Summary'!J$65:J$66)*(MONTH($E75)-1)/12)*$H75</f>
        <v>0</v>
      </c>
      <c r="P75" s="247">
        <f>(SUM('1.  LRAMVA Summary'!K$53:K$64)+SUM('1.  LRAMVA Summary'!K$65:K$66)*(MONTH($E75)-1)/12)*$H75</f>
        <v>0</v>
      </c>
      <c r="Q75" s="247">
        <f>(SUM('1.  LRAMVA Summary'!L$53:L$64)+SUM('1.  LRAMVA Summary'!L$65:L$66)*(MONTH($E75)-1)/12)*$H75</f>
        <v>0</v>
      </c>
      <c r="R75" s="247">
        <f>(SUM('1.  LRAMVA Summary'!M$53:M$64)+SUM('1.  LRAMVA Summary'!M$65:M$66)*(MONTH($E75)-1)/12)*$H75</f>
        <v>0</v>
      </c>
      <c r="S75" s="247">
        <f>(SUM('1.  LRAMVA Summary'!N$53:N$64)+SUM('1.  LRAMVA Summary'!N$65:N$66)*(MONTH($E75)-1)/12)*$H75</f>
        <v>0</v>
      </c>
      <c r="T75" s="247">
        <f>(SUM('1.  LRAMVA Summary'!O$53:O$64)+SUM('1.  LRAMVA Summary'!O$65:O$66)*(MONTH($E75)-1)/12)*$H75</f>
        <v>0</v>
      </c>
      <c r="U75" s="247">
        <f>(SUM('1.  LRAMVA Summary'!P$53:P$64)+SUM('1.  LRAMVA Summary'!P$65:P$66)*(MONTH($E75)-1)/12)*$H75</f>
        <v>0</v>
      </c>
      <c r="V75" s="247">
        <f>(SUM('1.  LRAMVA Summary'!Q$53:Q$64)+SUM('1.  LRAMVA Summary'!Q$65:Q$66)*(MONTH($E75)-1)/12)*$H75</f>
        <v>0</v>
      </c>
      <c r="W75" s="248">
        <f>SUM(I75:V75)</f>
        <v>1084.2097761847281</v>
      </c>
    </row>
    <row r="76" spans="2:23" s="255" customFormat="1">
      <c r="B76" s="254"/>
      <c r="E76" s="231">
        <v>42036</v>
      </c>
      <c r="F76" s="231" t="s">
        <v>182</v>
      </c>
      <c r="G76" s="232" t="s">
        <v>65</v>
      </c>
      <c r="H76" s="246">
        <f t="shared" ref="H76:H77" si="19">C$31/12</f>
        <v>1.225E-3</v>
      </c>
      <c r="I76" s="247">
        <f>(SUM('1.  LRAMVA Summary'!D$53:D$64)+SUM('1.  LRAMVA Summary'!D$65:D$66)*(MONTH($E76)-1)/12)*$H76</f>
        <v>473.91702572893234</v>
      </c>
      <c r="J76" s="247">
        <f>(SUM('1.  LRAMVA Summary'!E$53:E$64)+SUM('1.  LRAMVA Summary'!E$65:E$66)*(MONTH($E76)-1)/12)*$H76</f>
        <v>160.44919915950578</v>
      </c>
      <c r="K76" s="247">
        <f>(SUM('1.  LRAMVA Summary'!F$53:F$64)+SUM('1.  LRAMVA Summary'!F$65:F$66)*(MONTH($E76)-1)/12)*$H76</f>
        <v>346.26069268023241</v>
      </c>
      <c r="L76" s="247">
        <f>(SUM('1.  LRAMVA Summary'!G$53:G$64)+SUM('1.  LRAMVA Summary'!G$65:G$66)*(MONTH($E76)-1)/12)*$H76</f>
        <v>137.19851413752008</v>
      </c>
      <c r="M76" s="247">
        <f>(SUM('1.  LRAMVA Summary'!H$53:H$64)+SUM('1.  LRAMVA Summary'!H$65:H$66)*(MONTH($E76)-1)/12)*$H76</f>
        <v>0.92115197999999987</v>
      </c>
      <c r="N76" s="247">
        <f>(SUM('1.  LRAMVA Summary'!I$53:I$64)+SUM('1.  LRAMVA Summary'!I$65:I$66)*(MONTH($E76)-1)/12)*$H76</f>
        <v>8.5994360305000033</v>
      </c>
      <c r="O76" s="247">
        <f>(SUM('1.  LRAMVA Summary'!J$53:J$64)+SUM('1.  LRAMVA Summary'!J$65:J$66)*(MONTH($E76)-1)/12)*$H76</f>
        <v>0</v>
      </c>
      <c r="P76" s="247">
        <f>(SUM('1.  LRAMVA Summary'!K$53:K$64)+SUM('1.  LRAMVA Summary'!K$65:K$66)*(MONTH($E76)-1)/12)*$H76</f>
        <v>0</v>
      </c>
      <c r="Q76" s="247">
        <f>(SUM('1.  LRAMVA Summary'!L$53:L$64)+SUM('1.  LRAMVA Summary'!L$65:L$66)*(MONTH($E76)-1)/12)*$H76</f>
        <v>0</v>
      </c>
      <c r="R76" s="247">
        <f>(SUM('1.  LRAMVA Summary'!M$53:M$64)+SUM('1.  LRAMVA Summary'!M$65:M$66)*(MONTH($E76)-1)/12)*$H76</f>
        <v>0</v>
      </c>
      <c r="S76" s="247">
        <f>(SUM('1.  LRAMVA Summary'!N$53:N$64)+SUM('1.  LRAMVA Summary'!N$65:N$66)*(MONTH($E76)-1)/12)*$H76</f>
        <v>0</v>
      </c>
      <c r="T76" s="247">
        <f>(SUM('1.  LRAMVA Summary'!O$53:O$64)+SUM('1.  LRAMVA Summary'!O$65:O$66)*(MONTH($E76)-1)/12)*$H76</f>
        <v>0</v>
      </c>
      <c r="U76" s="247">
        <f>(SUM('1.  LRAMVA Summary'!P$53:P$64)+SUM('1.  LRAMVA Summary'!P$65:P$66)*(MONTH($E76)-1)/12)*$H76</f>
        <v>0</v>
      </c>
      <c r="V76" s="247">
        <f>(SUM('1.  LRAMVA Summary'!Q$53:Q$64)+SUM('1.  LRAMVA Summary'!Q$65:Q$66)*(MONTH($E76)-1)/12)*$H76</f>
        <v>0</v>
      </c>
      <c r="W76" s="248">
        <f>SUM(I76:V76)</f>
        <v>1127.3460197166908</v>
      </c>
    </row>
    <row r="77" spans="2:23" s="9" customFormat="1">
      <c r="B77" s="68"/>
      <c r="E77" s="231">
        <v>42064</v>
      </c>
      <c r="F77" s="231" t="s">
        <v>182</v>
      </c>
      <c r="G77" s="232" t="s">
        <v>65</v>
      </c>
      <c r="H77" s="246">
        <f t="shared" si="19"/>
        <v>1.225E-3</v>
      </c>
      <c r="I77" s="247">
        <f>(SUM('1.  LRAMVA Summary'!D$53:D$64)+SUM('1.  LRAMVA Summary'!D$65:D$66)*(MONTH($E77)-1)/12)*$H77</f>
        <v>491.25808954039064</v>
      </c>
      <c r="J77" s="247">
        <f>(SUM('1.  LRAMVA Summary'!E$53:E$64)+SUM('1.  LRAMVA Summary'!E$65:E$66)*(MONTH($E77)-1)/12)*$H77</f>
        <v>178.25734876215989</v>
      </c>
      <c r="K77" s="247">
        <f>(SUM('1.  LRAMVA Summary'!F$53:F$64)+SUM('1.  LRAMVA Summary'!F$65:F$66)*(MONTH($E77)-1)/12)*$H77</f>
        <v>344.53579713758239</v>
      </c>
      <c r="L77" s="247">
        <f>(SUM('1.  LRAMVA Summary'!G$53:G$64)+SUM('1.  LRAMVA Summary'!G$65:G$66)*(MONTH($E77)-1)/12)*$H77</f>
        <v>137.38985178752006</v>
      </c>
      <c r="M77" s="247">
        <f>(SUM('1.  LRAMVA Summary'!H$53:H$64)+SUM('1.  LRAMVA Summary'!H$65:H$66)*(MONTH($E77)-1)/12)*$H77</f>
        <v>1.8423039599999997</v>
      </c>
      <c r="N77" s="247">
        <f>(SUM('1.  LRAMVA Summary'!I$53:I$64)+SUM('1.  LRAMVA Summary'!I$65:I$66)*(MONTH($E77)-1)/12)*$H77</f>
        <v>17.198872061000007</v>
      </c>
      <c r="O77" s="247">
        <f>(SUM('1.  LRAMVA Summary'!J$53:J$64)+SUM('1.  LRAMVA Summary'!J$65:J$66)*(MONTH($E77)-1)/12)*$H77</f>
        <v>0</v>
      </c>
      <c r="P77" s="247">
        <f>(SUM('1.  LRAMVA Summary'!K$53:K$64)+SUM('1.  LRAMVA Summary'!K$65:K$66)*(MONTH($E77)-1)/12)*$H77</f>
        <v>0</v>
      </c>
      <c r="Q77" s="247">
        <f>(SUM('1.  LRAMVA Summary'!L$53:L$64)+SUM('1.  LRAMVA Summary'!L$65:L$66)*(MONTH($E77)-1)/12)*$H77</f>
        <v>0</v>
      </c>
      <c r="R77" s="247">
        <f>(SUM('1.  LRAMVA Summary'!M$53:M$64)+SUM('1.  LRAMVA Summary'!M$65:M$66)*(MONTH($E77)-1)/12)*$H77</f>
        <v>0</v>
      </c>
      <c r="S77" s="247">
        <f>(SUM('1.  LRAMVA Summary'!N$53:N$64)+SUM('1.  LRAMVA Summary'!N$65:N$66)*(MONTH($E77)-1)/12)*$H77</f>
        <v>0</v>
      </c>
      <c r="T77" s="247">
        <f>(SUM('1.  LRAMVA Summary'!O$53:O$64)+SUM('1.  LRAMVA Summary'!O$65:O$66)*(MONTH($E77)-1)/12)*$H77</f>
        <v>0</v>
      </c>
      <c r="U77" s="247">
        <f>(SUM('1.  LRAMVA Summary'!P$53:P$64)+SUM('1.  LRAMVA Summary'!P$65:P$66)*(MONTH($E77)-1)/12)*$H77</f>
        <v>0</v>
      </c>
      <c r="V77" s="247">
        <f>(SUM('1.  LRAMVA Summary'!Q$53:Q$64)+SUM('1.  LRAMVA Summary'!Q$65:Q$66)*(MONTH($E77)-1)/12)*$H77</f>
        <v>0</v>
      </c>
      <c r="W77" s="248">
        <f>SUM(I77:V77)</f>
        <v>1170.482263248653</v>
      </c>
    </row>
    <row r="78" spans="2:23" s="9" customFormat="1">
      <c r="B78" s="68"/>
      <c r="E78" s="231">
        <v>42095</v>
      </c>
      <c r="F78" s="231" t="s">
        <v>182</v>
      </c>
      <c r="G78" s="232" t="s">
        <v>66</v>
      </c>
      <c r="H78" s="246">
        <f>C$32/12</f>
        <v>9.1666666666666665E-4</v>
      </c>
      <c r="I78" s="247">
        <f>(SUM('1.  LRAMVA Summary'!D$53:D$64)+SUM('1.  LRAMVA Summary'!D$65:D$66)*(MONTH($E78)-1)/12)*$H78</f>
        <v>380.58440046737007</v>
      </c>
      <c r="J78" s="247">
        <f>(SUM('1.  LRAMVA Summary'!E$53:E$64)+SUM('1.  LRAMVA Summary'!E$65:E$66)*(MONTH($E78)-1)/12)*$H78</f>
        <v>146.71567904850031</v>
      </c>
      <c r="K78" s="247">
        <f>(SUM('1.  LRAMVA Summary'!F$53:F$64)+SUM('1.  LRAMVA Summary'!F$65:F$66)*(MONTH($E78)-1)/12)*$H78</f>
        <v>256.52516445879297</v>
      </c>
      <c r="L78" s="247">
        <f>(SUM('1.  LRAMVA Summary'!G$53:G$64)+SUM('1.  LRAMVA Summary'!G$65:G$66)*(MONTH($E78)-1)/12)*$H78</f>
        <v>102.95191046345039</v>
      </c>
      <c r="M78" s="247">
        <f>(SUM('1.  LRAMVA Summary'!H$53:H$64)+SUM('1.  LRAMVA Summary'!H$65:H$66)*(MONTH($E78)-1)/12)*$H78</f>
        <v>2.0678921999999997</v>
      </c>
      <c r="N78" s="247">
        <f>(SUM('1.  LRAMVA Summary'!I$53:I$64)+SUM('1.  LRAMVA Summary'!I$65:I$66)*(MONTH($E78)-1)/12)*$H78</f>
        <v>19.304856395000005</v>
      </c>
      <c r="O78" s="247">
        <f>(SUM('1.  LRAMVA Summary'!J$53:J$64)+SUM('1.  LRAMVA Summary'!J$65:J$66)*(MONTH($E78)-1)/12)*$H78</f>
        <v>0</v>
      </c>
      <c r="P78" s="247">
        <f>(SUM('1.  LRAMVA Summary'!K$53:K$64)+SUM('1.  LRAMVA Summary'!K$65:K$66)*(MONTH($E78)-1)/12)*$H78</f>
        <v>0</v>
      </c>
      <c r="Q78" s="247">
        <f>(SUM('1.  LRAMVA Summary'!L$53:L$64)+SUM('1.  LRAMVA Summary'!L$65:L$66)*(MONTH($E78)-1)/12)*$H78</f>
        <v>0</v>
      </c>
      <c r="R78" s="247">
        <f>(SUM('1.  LRAMVA Summary'!M$53:M$64)+SUM('1.  LRAMVA Summary'!M$65:M$66)*(MONTH($E78)-1)/12)*$H78</f>
        <v>0</v>
      </c>
      <c r="S78" s="247">
        <f>(SUM('1.  LRAMVA Summary'!N$53:N$64)+SUM('1.  LRAMVA Summary'!N$65:N$66)*(MONTH($E78)-1)/12)*$H78</f>
        <v>0</v>
      </c>
      <c r="T78" s="247">
        <f>(SUM('1.  LRAMVA Summary'!O$53:O$64)+SUM('1.  LRAMVA Summary'!O$65:O$66)*(MONTH($E78)-1)/12)*$H78</f>
        <v>0</v>
      </c>
      <c r="U78" s="247">
        <f>(SUM('1.  LRAMVA Summary'!P$53:P$64)+SUM('1.  LRAMVA Summary'!P$65:P$66)*(MONTH($E78)-1)/12)*$H78</f>
        <v>0</v>
      </c>
      <c r="V78" s="247">
        <f>(SUM('1.  LRAMVA Summary'!Q$53:Q$64)+SUM('1.  LRAMVA Summary'!Q$65:Q$66)*(MONTH($E78)-1)/12)*$H78</f>
        <v>0</v>
      </c>
      <c r="W78" s="248">
        <f t="shared" ref="W78:W86" si="20">SUM(I78:V78)</f>
        <v>908.14990303311379</v>
      </c>
    </row>
    <row r="79" spans="2:23" s="9" customFormat="1">
      <c r="B79" s="68"/>
      <c r="E79" s="231">
        <v>42125</v>
      </c>
      <c r="F79" s="231" t="s">
        <v>182</v>
      </c>
      <c r="G79" s="232" t="s">
        <v>66</v>
      </c>
      <c r="H79" s="246">
        <f t="shared" ref="H79:H80" si="21">C$32/12</f>
        <v>9.1666666666666665E-4</v>
      </c>
      <c r="I79" s="247">
        <f>(SUM('1.  LRAMVA Summary'!D$53:D$64)+SUM('1.  LRAMVA Summary'!D$65:D$66)*(MONTH($E79)-1)/12)*$H79</f>
        <v>393.56070672084223</v>
      </c>
      <c r="J79" s="247">
        <f>(SUM('1.  LRAMVA Summary'!E$53:E$64)+SUM('1.  LRAMVA Summary'!E$65:E$66)*(MONTH($E79)-1)/12)*$H79</f>
        <v>160.04150528177891</v>
      </c>
      <c r="K79" s="247">
        <f>(SUM('1.  LRAMVA Summary'!F$53:F$64)+SUM('1.  LRAMVA Summary'!F$65:F$66)*(MONTH($E79)-1)/12)*$H79</f>
        <v>255.23442629762627</v>
      </c>
      <c r="L79" s="247">
        <f>(SUM('1.  LRAMVA Summary'!G$53:G$64)+SUM('1.  LRAMVA Summary'!G$65:G$66)*(MONTH($E79)-1)/12)*$H79</f>
        <v>103.09508829678371</v>
      </c>
      <c r="M79" s="247">
        <f>(SUM('1.  LRAMVA Summary'!H$53:H$64)+SUM('1.  LRAMVA Summary'!H$65:H$66)*(MONTH($E79)-1)/12)*$H79</f>
        <v>2.7571895999999998</v>
      </c>
      <c r="N79" s="247">
        <f>(SUM('1.  LRAMVA Summary'!I$53:I$64)+SUM('1.  LRAMVA Summary'!I$65:I$66)*(MONTH($E79)-1)/12)*$H79</f>
        <v>25.739808526666675</v>
      </c>
      <c r="O79" s="247">
        <f>(SUM('1.  LRAMVA Summary'!J$53:J$64)+SUM('1.  LRAMVA Summary'!J$65:J$66)*(MONTH($E79)-1)/12)*$H79</f>
        <v>0</v>
      </c>
      <c r="P79" s="247">
        <f>(SUM('1.  LRAMVA Summary'!K$53:K$64)+SUM('1.  LRAMVA Summary'!K$65:K$66)*(MONTH($E79)-1)/12)*$H79</f>
        <v>0</v>
      </c>
      <c r="Q79" s="247">
        <f>(SUM('1.  LRAMVA Summary'!L$53:L$64)+SUM('1.  LRAMVA Summary'!L$65:L$66)*(MONTH($E79)-1)/12)*$H79</f>
        <v>0</v>
      </c>
      <c r="R79" s="247">
        <f>(SUM('1.  LRAMVA Summary'!M$53:M$64)+SUM('1.  LRAMVA Summary'!M$65:M$66)*(MONTH($E79)-1)/12)*$H79</f>
        <v>0</v>
      </c>
      <c r="S79" s="247">
        <f>(SUM('1.  LRAMVA Summary'!N$53:N$64)+SUM('1.  LRAMVA Summary'!N$65:N$66)*(MONTH($E79)-1)/12)*$H79</f>
        <v>0</v>
      </c>
      <c r="T79" s="247">
        <f>(SUM('1.  LRAMVA Summary'!O$53:O$64)+SUM('1.  LRAMVA Summary'!O$65:O$66)*(MONTH($E79)-1)/12)*$H79</f>
        <v>0</v>
      </c>
      <c r="U79" s="247">
        <f>(SUM('1.  LRAMVA Summary'!P$53:P$64)+SUM('1.  LRAMVA Summary'!P$65:P$66)*(MONTH($E79)-1)/12)*$H79</f>
        <v>0</v>
      </c>
      <c r="V79" s="247">
        <f>(SUM('1.  LRAMVA Summary'!Q$53:Q$64)+SUM('1.  LRAMVA Summary'!Q$65:Q$66)*(MONTH($E79)-1)/12)*$H79</f>
        <v>0</v>
      </c>
      <c r="W79" s="248">
        <f t="shared" si="20"/>
        <v>940.42872472369777</v>
      </c>
    </row>
    <row r="80" spans="2:23" s="9" customFormat="1">
      <c r="B80" s="68"/>
      <c r="E80" s="231">
        <v>42156</v>
      </c>
      <c r="F80" s="231" t="s">
        <v>182</v>
      </c>
      <c r="G80" s="232" t="s">
        <v>66</v>
      </c>
      <c r="H80" s="246">
        <f t="shared" si="21"/>
        <v>9.1666666666666665E-4</v>
      </c>
      <c r="I80" s="247">
        <f>(SUM('1.  LRAMVA Summary'!D$53:D$64)+SUM('1.  LRAMVA Summary'!D$65:D$66)*(MONTH($E80)-1)/12)*$H80</f>
        <v>406.53701297431445</v>
      </c>
      <c r="J80" s="247">
        <f>(SUM('1.  LRAMVA Summary'!E$53:E$64)+SUM('1.  LRAMVA Summary'!E$65:E$66)*(MONTH($E80)-1)/12)*$H80</f>
        <v>173.36733151505751</v>
      </c>
      <c r="K80" s="247">
        <f>(SUM('1.  LRAMVA Summary'!F$53:F$64)+SUM('1.  LRAMVA Summary'!F$65:F$66)*(MONTH($E80)-1)/12)*$H80</f>
        <v>253.9436881364596</v>
      </c>
      <c r="L80" s="247">
        <f>(SUM('1.  LRAMVA Summary'!G$53:G$64)+SUM('1.  LRAMVA Summary'!G$65:G$66)*(MONTH($E80)-1)/12)*$H80</f>
        <v>103.23826613011705</v>
      </c>
      <c r="M80" s="247">
        <f>(SUM('1.  LRAMVA Summary'!H$53:H$64)+SUM('1.  LRAMVA Summary'!H$65:H$66)*(MONTH($E80)-1)/12)*$H80</f>
        <v>3.4464869999999999</v>
      </c>
      <c r="N80" s="247">
        <f>(SUM('1.  LRAMVA Summary'!I$53:I$64)+SUM('1.  LRAMVA Summary'!I$65:I$66)*(MONTH($E80)-1)/12)*$H80</f>
        <v>32.174760658333341</v>
      </c>
      <c r="O80" s="247">
        <f>(SUM('1.  LRAMVA Summary'!J$53:J$64)+SUM('1.  LRAMVA Summary'!J$65:J$66)*(MONTH($E80)-1)/12)*$H80</f>
        <v>0</v>
      </c>
      <c r="P80" s="247">
        <f>(SUM('1.  LRAMVA Summary'!K$53:K$64)+SUM('1.  LRAMVA Summary'!K$65:K$66)*(MONTH($E80)-1)/12)*$H80</f>
        <v>0</v>
      </c>
      <c r="Q80" s="247">
        <f>(SUM('1.  LRAMVA Summary'!L$53:L$64)+SUM('1.  LRAMVA Summary'!L$65:L$66)*(MONTH($E80)-1)/12)*$H80</f>
        <v>0</v>
      </c>
      <c r="R80" s="247">
        <f>(SUM('1.  LRAMVA Summary'!M$53:M$64)+SUM('1.  LRAMVA Summary'!M$65:M$66)*(MONTH($E80)-1)/12)*$H80</f>
        <v>0</v>
      </c>
      <c r="S80" s="247">
        <f>(SUM('1.  LRAMVA Summary'!N$53:N$64)+SUM('1.  LRAMVA Summary'!N$65:N$66)*(MONTH($E80)-1)/12)*$H80</f>
        <v>0</v>
      </c>
      <c r="T80" s="247">
        <f>(SUM('1.  LRAMVA Summary'!O$53:O$64)+SUM('1.  LRAMVA Summary'!O$65:O$66)*(MONTH($E80)-1)/12)*$H80</f>
        <v>0</v>
      </c>
      <c r="U80" s="247">
        <f>(SUM('1.  LRAMVA Summary'!P$53:P$64)+SUM('1.  LRAMVA Summary'!P$65:P$66)*(MONTH($E80)-1)/12)*$H80</f>
        <v>0</v>
      </c>
      <c r="V80" s="247">
        <f>(SUM('1.  LRAMVA Summary'!Q$53:Q$64)+SUM('1.  LRAMVA Summary'!Q$65:Q$66)*(MONTH($E80)-1)/12)*$H80</f>
        <v>0</v>
      </c>
      <c r="W80" s="248">
        <f t="shared" si="20"/>
        <v>972.70754641428198</v>
      </c>
    </row>
    <row r="81" spans="2:23" s="9" customFormat="1">
      <c r="B81" s="68"/>
      <c r="E81" s="231">
        <v>42186</v>
      </c>
      <c r="F81" s="231" t="s">
        <v>182</v>
      </c>
      <c r="G81" s="232" t="s">
        <v>68</v>
      </c>
      <c r="H81" s="246">
        <f>C$33/12</f>
        <v>9.1666666666666665E-4</v>
      </c>
      <c r="I81" s="247">
        <f>(SUM('1.  LRAMVA Summary'!D$53:D$64)+SUM('1.  LRAMVA Summary'!D$65:D$66)*(MONTH($E81)-1)/12)*$H81</f>
        <v>419.51331922778667</v>
      </c>
      <c r="J81" s="247">
        <f>(SUM('1.  LRAMVA Summary'!E$53:E$64)+SUM('1.  LRAMVA Summary'!E$65:E$66)*(MONTH($E81)-1)/12)*$H81</f>
        <v>186.69315774833609</v>
      </c>
      <c r="K81" s="247">
        <f>(SUM('1.  LRAMVA Summary'!F$53:F$64)+SUM('1.  LRAMVA Summary'!F$65:F$66)*(MONTH($E81)-1)/12)*$H81</f>
        <v>252.65294997529293</v>
      </c>
      <c r="L81" s="247">
        <f>(SUM('1.  LRAMVA Summary'!G$53:G$64)+SUM('1.  LRAMVA Summary'!G$65:G$66)*(MONTH($E81)-1)/12)*$H81</f>
        <v>103.38144396345039</v>
      </c>
      <c r="M81" s="247">
        <f>(SUM('1.  LRAMVA Summary'!H$53:H$64)+SUM('1.  LRAMVA Summary'!H$65:H$66)*(MONTH($E81)-1)/12)*$H81</f>
        <v>4.1357843999999995</v>
      </c>
      <c r="N81" s="247">
        <f>(SUM('1.  LRAMVA Summary'!I$53:I$64)+SUM('1.  LRAMVA Summary'!I$65:I$66)*(MONTH($E81)-1)/12)*$H81</f>
        <v>38.60971279000001</v>
      </c>
      <c r="O81" s="247">
        <f>(SUM('1.  LRAMVA Summary'!J$53:J$64)+SUM('1.  LRAMVA Summary'!J$65:J$66)*(MONTH($E81)-1)/12)*$H81</f>
        <v>0</v>
      </c>
      <c r="P81" s="247">
        <f>(SUM('1.  LRAMVA Summary'!K$53:K$64)+SUM('1.  LRAMVA Summary'!K$65:K$66)*(MONTH($E81)-1)/12)*$H81</f>
        <v>0</v>
      </c>
      <c r="Q81" s="247">
        <f>(SUM('1.  LRAMVA Summary'!L$53:L$64)+SUM('1.  LRAMVA Summary'!L$65:L$66)*(MONTH($E81)-1)/12)*$H81</f>
        <v>0</v>
      </c>
      <c r="R81" s="247">
        <f>(SUM('1.  LRAMVA Summary'!M$53:M$64)+SUM('1.  LRAMVA Summary'!M$65:M$66)*(MONTH($E81)-1)/12)*$H81</f>
        <v>0</v>
      </c>
      <c r="S81" s="247">
        <f>(SUM('1.  LRAMVA Summary'!N$53:N$64)+SUM('1.  LRAMVA Summary'!N$65:N$66)*(MONTH($E81)-1)/12)*$H81</f>
        <v>0</v>
      </c>
      <c r="T81" s="247">
        <f>(SUM('1.  LRAMVA Summary'!O$53:O$64)+SUM('1.  LRAMVA Summary'!O$65:O$66)*(MONTH($E81)-1)/12)*$H81</f>
        <v>0</v>
      </c>
      <c r="U81" s="247">
        <f>(SUM('1.  LRAMVA Summary'!P$53:P$64)+SUM('1.  LRAMVA Summary'!P$65:P$66)*(MONTH($E81)-1)/12)*$H81</f>
        <v>0</v>
      </c>
      <c r="V81" s="247">
        <f>(SUM('1.  LRAMVA Summary'!Q$53:Q$64)+SUM('1.  LRAMVA Summary'!Q$65:Q$66)*(MONTH($E81)-1)/12)*$H81</f>
        <v>0</v>
      </c>
      <c r="W81" s="248">
        <f t="shared" si="20"/>
        <v>1004.9863681048661</v>
      </c>
    </row>
    <row r="82" spans="2:23" s="9" customFormat="1">
      <c r="B82" s="68"/>
      <c r="E82" s="231">
        <v>42217</v>
      </c>
      <c r="F82" s="231" t="s">
        <v>182</v>
      </c>
      <c r="G82" s="232" t="s">
        <v>68</v>
      </c>
      <c r="H82" s="246">
        <f t="shared" ref="H82:H83" si="22">C$33/12</f>
        <v>9.1666666666666665E-4</v>
      </c>
      <c r="I82" s="247">
        <f>(SUM('1.  LRAMVA Summary'!D$53:D$64)+SUM('1.  LRAMVA Summary'!D$65:D$66)*(MONTH($E82)-1)/12)*$H82</f>
        <v>432.48962548125888</v>
      </c>
      <c r="J82" s="247">
        <f>(SUM('1.  LRAMVA Summary'!E$53:E$64)+SUM('1.  LRAMVA Summary'!E$65:E$66)*(MONTH($E82)-1)/12)*$H82</f>
        <v>200.0189839816147</v>
      </c>
      <c r="K82" s="247">
        <f>(SUM('1.  LRAMVA Summary'!F$53:F$64)+SUM('1.  LRAMVA Summary'!F$65:F$66)*(MONTH($E82)-1)/12)*$H82</f>
        <v>251.36221181412628</v>
      </c>
      <c r="L82" s="247">
        <f>(SUM('1.  LRAMVA Summary'!G$53:G$64)+SUM('1.  LRAMVA Summary'!G$65:G$66)*(MONTH($E82)-1)/12)*$H82</f>
        <v>103.52462179678372</v>
      </c>
      <c r="M82" s="247">
        <f>(SUM('1.  LRAMVA Summary'!H$53:H$64)+SUM('1.  LRAMVA Summary'!H$65:H$66)*(MONTH($E82)-1)/12)*$H82</f>
        <v>4.8250817999999995</v>
      </c>
      <c r="N82" s="247">
        <f>(SUM('1.  LRAMVA Summary'!I$53:I$64)+SUM('1.  LRAMVA Summary'!I$65:I$66)*(MONTH($E82)-1)/12)*$H82</f>
        <v>45.044664921666673</v>
      </c>
      <c r="O82" s="247">
        <f>(SUM('1.  LRAMVA Summary'!J$53:J$64)+SUM('1.  LRAMVA Summary'!J$65:J$66)*(MONTH($E82)-1)/12)*$H82</f>
        <v>0</v>
      </c>
      <c r="P82" s="247">
        <f>(SUM('1.  LRAMVA Summary'!K$53:K$64)+SUM('1.  LRAMVA Summary'!K$65:K$66)*(MONTH($E82)-1)/12)*$H82</f>
        <v>0</v>
      </c>
      <c r="Q82" s="247">
        <f>(SUM('1.  LRAMVA Summary'!L$53:L$64)+SUM('1.  LRAMVA Summary'!L$65:L$66)*(MONTH($E82)-1)/12)*$H82</f>
        <v>0</v>
      </c>
      <c r="R82" s="247">
        <f>(SUM('1.  LRAMVA Summary'!M$53:M$64)+SUM('1.  LRAMVA Summary'!M$65:M$66)*(MONTH($E82)-1)/12)*$H82</f>
        <v>0</v>
      </c>
      <c r="S82" s="247">
        <f>(SUM('1.  LRAMVA Summary'!N$53:N$64)+SUM('1.  LRAMVA Summary'!N$65:N$66)*(MONTH($E82)-1)/12)*$H82</f>
        <v>0</v>
      </c>
      <c r="T82" s="247">
        <f>(SUM('1.  LRAMVA Summary'!O$53:O$64)+SUM('1.  LRAMVA Summary'!O$65:O$66)*(MONTH($E82)-1)/12)*$H82</f>
        <v>0</v>
      </c>
      <c r="U82" s="247">
        <f>(SUM('1.  LRAMVA Summary'!P$53:P$64)+SUM('1.  LRAMVA Summary'!P$65:P$66)*(MONTH($E82)-1)/12)*$H82</f>
        <v>0</v>
      </c>
      <c r="V82" s="247">
        <f>(SUM('1.  LRAMVA Summary'!Q$53:Q$64)+SUM('1.  LRAMVA Summary'!Q$65:Q$66)*(MONTH($E82)-1)/12)*$H82</f>
        <v>0</v>
      </c>
      <c r="W82" s="248">
        <f t="shared" si="20"/>
        <v>1037.2651897954502</v>
      </c>
    </row>
    <row r="83" spans="2:23" s="9" customFormat="1">
      <c r="B83" s="68"/>
      <c r="E83" s="231">
        <v>42248</v>
      </c>
      <c r="F83" s="231" t="s">
        <v>182</v>
      </c>
      <c r="G83" s="232" t="s">
        <v>68</v>
      </c>
      <c r="H83" s="246">
        <f t="shared" si="22"/>
        <v>9.1666666666666665E-4</v>
      </c>
      <c r="I83" s="247">
        <f>(SUM('1.  LRAMVA Summary'!D$53:D$64)+SUM('1.  LRAMVA Summary'!D$65:D$66)*(MONTH($E83)-1)/12)*$H83</f>
        <v>445.46593173473116</v>
      </c>
      <c r="J83" s="247">
        <f>(SUM('1.  LRAMVA Summary'!E$53:E$64)+SUM('1.  LRAMVA Summary'!E$65:E$66)*(MONTH($E83)-1)/12)*$H83</f>
        <v>213.34481021489333</v>
      </c>
      <c r="K83" s="247">
        <f>(SUM('1.  LRAMVA Summary'!F$53:F$64)+SUM('1.  LRAMVA Summary'!F$65:F$66)*(MONTH($E83)-1)/12)*$H83</f>
        <v>250.07147365295961</v>
      </c>
      <c r="L83" s="247">
        <f>(SUM('1.  LRAMVA Summary'!G$53:G$64)+SUM('1.  LRAMVA Summary'!G$65:G$66)*(MONTH($E83)-1)/12)*$H83</f>
        <v>103.66779963011706</v>
      </c>
      <c r="M83" s="247">
        <f>(SUM('1.  LRAMVA Summary'!H$53:H$64)+SUM('1.  LRAMVA Summary'!H$65:H$66)*(MONTH($E83)-1)/12)*$H83</f>
        <v>5.5143791999999996</v>
      </c>
      <c r="N83" s="247">
        <f>(SUM('1.  LRAMVA Summary'!I$53:I$64)+SUM('1.  LRAMVA Summary'!I$65:I$66)*(MONTH($E83)-1)/12)*$H83</f>
        <v>51.479617053333349</v>
      </c>
      <c r="O83" s="247">
        <f>(SUM('1.  LRAMVA Summary'!J$53:J$64)+SUM('1.  LRAMVA Summary'!J$65:J$66)*(MONTH($E83)-1)/12)*$H83</f>
        <v>0</v>
      </c>
      <c r="P83" s="247">
        <f>(SUM('1.  LRAMVA Summary'!K$53:K$64)+SUM('1.  LRAMVA Summary'!K$65:K$66)*(MONTH($E83)-1)/12)*$H83</f>
        <v>0</v>
      </c>
      <c r="Q83" s="247">
        <f>(SUM('1.  LRAMVA Summary'!L$53:L$64)+SUM('1.  LRAMVA Summary'!L$65:L$66)*(MONTH($E83)-1)/12)*$H83</f>
        <v>0</v>
      </c>
      <c r="R83" s="247">
        <f>(SUM('1.  LRAMVA Summary'!M$53:M$64)+SUM('1.  LRAMVA Summary'!M$65:M$66)*(MONTH($E83)-1)/12)*$H83</f>
        <v>0</v>
      </c>
      <c r="S83" s="247">
        <f>(SUM('1.  LRAMVA Summary'!N$53:N$64)+SUM('1.  LRAMVA Summary'!N$65:N$66)*(MONTH($E83)-1)/12)*$H83</f>
        <v>0</v>
      </c>
      <c r="T83" s="247">
        <f>(SUM('1.  LRAMVA Summary'!O$53:O$64)+SUM('1.  LRAMVA Summary'!O$65:O$66)*(MONTH($E83)-1)/12)*$H83</f>
        <v>0</v>
      </c>
      <c r="U83" s="247">
        <f>(SUM('1.  LRAMVA Summary'!P$53:P$64)+SUM('1.  LRAMVA Summary'!P$65:P$66)*(MONTH($E83)-1)/12)*$H83</f>
        <v>0</v>
      </c>
      <c r="V83" s="247">
        <f>(SUM('1.  LRAMVA Summary'!Q$53:Q$64)+SUM('1.  LRAMVA Summary'!Q$65:Q$66)*(MONTH($E83)-1)/12)*$H83</f>
        <v>0</v>
      </c>
      <c r="W83" s="248">
        <f t="shared" si="20"/>
        <v>1069.5440114860346</v>
      </c>
    </row>
    <row r="84" spans="2:23" s="9" customFormat="1">
      <c r="B84" s="68"/>
      <c r="E84" s="231">
        <v>42278</v>
      </c>
      <c r="F84" s="231" t="s">
        <v>182</v>
      </c>
      <c r="G84" s="232" t="s">
        <v>69</v>
      </c>
      <c r="H84" s="246">
        <f>C$34/12</f>
        <v>9.1666666666666665E-4</v>
      </c>
      <c r="I84" s="247">
        <f>(SUM('1.  LRAMVA Summary'!D$53:D$64)+SUM('1.  LRAMVA Summary'!D$65:D$66)*(MONTH($E84)-1)/12)*$H84</f>
        <v>458.44223798820337</v>
      </c>
      <c r="J84" s="247">
        <f>(SUM('1.  LRAMVA Summary'!E$53:E$64)+SUM('1.  LRAMVA Summary'!E$65:E$66)*(MONTH($E84)-1)/12)*$H84</f>
        <v>226.6706364481719</v>
      </c>
      <c r="K84" s="247">
        <f>(SUM('1.  LRAMVA Summary'!F$53:F$64)+SUM('1.  LRAMVA Summary'!F$65:F$66)*(MONTH($E84)-1)/12)*$H84</f>
        <v>248.78073549179297</v>
      </c>
      <c r="L84" s="247">
        <f>(SUM('1.  LRAMVA Summary'!G$53:G$64)+SUM('1.  LRAMVA Summary'!G$65:G$66)*(MONTH($E84)-1)/12)*$H84</f>
        <v>103.81097746345039</v>
      </c>
      <c r="M84" s="247">
        <f>(SUM('1.  LRAMVA Summary'!H$53:H$64)+SUM('1.  LRAMVA Summary'!H$65:H$66)*(MONTH($E84)-1)/12)*$H84</f>
        <v>6.2036765999999997</v>
      </c>
      <c r="N84" s="247">
        <f>(SUM('1.  LRAMVA Summary'!I$53:I$64)+SUM('1.  LRAMVA Summary'!I$65:I$66)*(MONTH($E84)-1)/12)*$H84</f>
        <v>57.914569185000026</v>
      </c>
      <c r="O84" s="247">
        <f>(SUM('1.  LRAMVA Summary'!J$53:J$64)+SUM('1.  LRAMVA Summary'!J$65:J$66)*(MONTH($E84)-1)/12)*$H84</f>
        <v>0</v>
      </c>
      <c r="P84" s="247">
        <f>(SUM('1.  LRAMVA Summary'!K$53:K$64)+SUM('1.  LRAMVA Summary'!K$65:K$66)*(MONTH($E84)-1)/12)*$H84</f>
        <v>0</v>
      </c>
      <c r="Q84" s="247">
        <f>(SUM('1.  LRAMVA Summary'!L$53:L$64)+SUM('1.  LRAMVA Summary'!L$65:L$66)*(MONTH($E84)-1)/12)*$H84</f>
        <v>0</v>
      </c>
      <c r="R84" s="247">
        <f>(SUM('1.  LRAMVA Summary'!M$53:M$64)+SUM('1.  LRAMVA Summary'!M$65:M$66)*(MONTH($E84)-1)/12)*$H84</f>
        <v>0</v>
      </c>
      <c r="S84" s="247">
        <f>(SUM('1.  LRAMVA Summary'!N$53:N$64)+SUM('1.  LRAMVA Summary'!N$65:N$66)*(MONTH($E84)-1)/12)*$H84</f>
        <v>0</v>
      </c>
      <c r="T84" s="247">
        <f>(SUM('1.  LRAMVA Summary'!O$53:O$64)+SUM('1.  LRAMVA Summary'!O$65:O$66)*(MONTH($E84)-1)/12)*$H84</f>
        <v>0</v>
      </c>
      <c r="U84" s="247">
        <f>(SUM('1.  LRAMVA Summary'!P$53:P$64)+SUM('1.  LRAMVA Summary'!P$65:P$66)*(MONTH($E84)-1)/12)*$H84</f>
        <v>0</v>
      </c>
      <c r="V84" s="247">
        <f>(SUM('1.  LRAMVA Summary'!Q$53:Q$64)+SUM('1.  LRAMVA Summary'!Q$65:Q$66)*(MONTH($E84)-1)/12)*$H84</f>
        <v>0</v>
      </c>
      <c r="W84" s="248">
        <f t="shared" si="20"/>
        <v>1101.8228331766188</v>
      </c>
    </row>
    <row r="85" spans="2:23" s="9" customFormat="1">
      <c r="B85" s="68"/>
      <c r="E85" s="231">
        <v>42309</v>
      </c>
      <c r="F85" s="231" t="s">
        <v>182</v>
      </c>
      <c r="G85" s="232" t="s">
        <v>69</v>
      </c>
      <c r="H85" s="246">
        <f t="shared" ref="H85:H86" si="23">C$34/12</f>
        <v>9.1666666666666665E-4</v>
      </c>
      <c r="I85" s="247">
        <f>(SUM('1.  LRAMVA Summary'!D$53:D$64)+SUM('1.  LRAMVA Summary'!D$65:D$66)*(MONTH($E85)-1)/12)*$H85</f>
        <v>471.41854424167559</v>
      </c>
      <c r="J85" s="247">
        <f>(SUM('1.  LRAMVA Summary'!E$53:E$64)+SUM('1.  LRAMVA Summary'!E$65:E$66)*(MONTH($E85)-1)/12)*$H85</f>
        <v>239.99646268145051</v>
      </c>
      <c r="K85" s="247">
        <f>(SUM('1.  LRAMVA Summary'!F$53:F$64)+SUM('1.  LRAMVA Summary'!F$65:F$66)*(MONTH($E85)-1)/12)*$H85</f>
        <v>247.4899973306263</v>
      </c>
      <c r="L85" s="247">
        <f>(SUM('1.  LRAMVA Summary'!G$53:G$64)+SUM('1.  LRAMVA Summary'!G$65:G$66)*(MONTH($E85)-1)/12)*$H85</f>
        <v>103.95415529678372</v>
      </c>
      <c r="M85" s="247">
        <f>(SUM('1.  LRAMVA Summary'!H$53:H$64)+SUM('1.  LRAMVA Summary'!H$65:H$66)*(MONTH($E85)-1)/12)*$H85</f>
        <v>6.8929739999999997</v>
      </c>
      <c r="N85" s="247">
        <f>(SUM('1.  LRAMVA Summary'!I$53:I$64)+SUM('1.  LRAMVA Summary'!I$65:I$66)*(MONTH($E85)-1)/12)*$H85</f>
        <v>64.349521316666682</v>
      </c>
      <c r="O85" s="247">
        <f>(SUM('1.  LRAMVA Summary'!J$53:J$64)+SUM('1.  LRAMVA Summary'!J$65:J$66)*(MONTH($E85)-1)/12)*$H85</f>
        <v>0</v>
      </c>
      <c r="P85" s="247">
        <f>(SUM('1.  LRAMVA Summary'!K$53:K$64)+SUM('1.  LRAMVA Summary'!K$65:K$66)*(MONTH($E85)-1)/12)*$H85</f>
        <v>0</v>
      </c>
      <c r="Q85" s="247">
        <f>(SUM('1.  LRAMVA Summary'!L$53:L$64)+SUM('1.  LRAMVA Summary'!L$65:L$66)*(MONTH($E85)-1)/12)*$H85</f>
        <v>0</v>
      </c>
      <c r="R85" s="247">
        <f>(SUM('1.  LRAMVA Summary'!M$53:M$64)+SUM('1.  LRAMVA Summary'!M$65:M$66)*(MONTH($E85)-1)/12)*$H85</f>
        <v>0</v>
      </c>
      <c r="S85" s="247">
        <f>(SUM('1.  LRAMVA Summary'!N$53:N$64)+SUM('1.  LRAMVA Summary'!N$65:N$66)*(MONTH($E85)-1)/12)*$H85</f>
        <v>0</v>
      </c>
      <c r="T85" s="247">
        <f>(SUM('1.  LRAMVA Summary'!O$53:O$64)+SUM('1.  LRAMVA Summary'!O$65:O$66)*(MONTH($E85)-1)/12)*$H85</f>
        <v>0</v>
      </c>
      <c r="U85" s="247">
        <f>(SUM('1.  LRAMVA Summary'!P$53:P$64)+SUM('1.  LRAMVA Summary'!P$65:P$66)*(MONTH($E85)-1)/12)*$H85</f>
        <v>0</v>
      </c>
      <c r="V85" s="247">
        <f>(SUM('1.  LRAMVA Summary'!Q$53:Q$64)+SUM('1.  LRAMVA Summary'!Q$65:Q$66)*(MONTH($E85)-1)/12)*$H85</f>
        <v>0</v>
      </c>
      <c r="W85" s="248">
        <f t="shared" si="20"/>
        <v>1134.1016548672028</v>
      </c>
    </row>
    <row r="86" spans="2:23" s="9" customFormat="1">
      <c r="B86" s="68"/>
      <c r="E86" s="231">
        <v>42339</v>
      </c>
      <c r="F86" s="231" t="s">
        <v>182</v>
      </c>
      <c r="G86" s="232" t="s">
        <v>69</v>
      </c>
      <c r="H86" s="246">
        <f t="shared" si="23"/>
        <v>9.1666666666666665E-4</v>
      </c>
      <c r="I86" s="247">
        <f>(SUM('1.  LRAMVA Summary'!D$53:D$64)+SUM('1.  LRAMVA Summary'!D$65:D$66)*(MONTH($E86)-1)/12)*$H86</f>
        <v>484.39485049514786</v>
      </c>
      <c r="J86" s="247">
        <f>(SUM('1.  LRAMVA Summary'!E$53:E$64)+SUM('1.  LRAMVA Summary'!E$65:E$66)*(MONTH($E86)-1)/12)*$H86</f>
        <v>253.32228891472911</v>
      </c>
      <c r="K86" s="247">
        <f>(SUM('1.  LRAMVA Summary'!F$53:F$64)+SUM('1.  LRAMVA Summary'!F$65:F$66)*(MONTH($E86)-1)/12)*$H86</f>
        <v>246.19925916945965</v>
      </c>
      <c r="L86" s="247">
        <f>(SUM('1.  LRAMVA Summary'!G$53:G$64)+SUM('1.  LRAMVA Summary'!G$65:G$66)*(MONTH($E86)-1)/12)*$H86</f>
        <v>104.09733313011706</v>
      </c>
      <c r="M86" s="247">
        <f>(SUM('1.  LRAMVA Summary'!H$53:H$64)+SUM('1.  LRAMVA Summary'!H$65:H$66)*(MONTH($E86)-1)/12)*$H86</f>
        <v>7.5822713999999989</v>
      </c>
      <c r="N86" s="247">
        <f>(SUM('1.  LRAMVA Summary'!I$53:I$64)+SUM('1.  LRAMVA Summary'!I$65:I$66)*(MONTH($E86)-1)/12)*$H86</f>
        <v>70.784473448333358</v>
      </c>
      <c r="O86" s="247">
        <f>(SUM('1.  LRAMVA Summary'!J$53:J$64)+SUM('1.  LRAMVA Summary'!J$65:J$66)*(MONTH($E86)-1)/12)*$H86</f>
        <v>0</v>
      </c>
      <c r="P86" s="247">
        <f>(SUM('1.  LRAMVA Summary'!K$53:K$64)+SUM('1.  LRAMVA Summary'!K$65:K$66)*(MONTH($E86)-1)/12)*$H86</f>
        <v>0</v>
      </c>
      <c r="Q86" s="247">
        <f>(SUM('1.  LRAMVA Summary'!L$53:L$64)+SUM('1.  LRAMVA Summary'!L$65:L$66)*(MONTH($E86)-1)/12)*$H86</f>
        <v>0</v>
      </c>
      <c r="R86" s="247">
        <f>(SUM('1.  LRAMVA Summary'!M$53:M$64)+SUM('1.  LRAMVA Summary'!M$65:M$66)*(MONTH($E86)-1)/12)*$H86</f>
        <v>0</v>
      </c>
      <c r="S86" s="247">
        <f>(SUM('1.  LRAMVA Summary'!N$53:N$64)+SUM('1.  LRAMVA Summary'!N$65:N$66)*(MONTH($E86)-1)/12)*$H86</f>
        <v>0</v>
      </c>
      <c r="T86" s="247">
        <f>(SUM('1.  LRAMVA Summary'!O$53:O$64)+SUM('1.  LRAMVA Summary'!O$65:O$66)*(MONTH($E86)-1)/12)*$H86</f>
        <v>0</v>
      </c>
      <c r="U86" s="247">
        <f>(SUM('1.  LRAMVA Summary'!P$53:P$64)+SUM('1.  LRAMVA Summary'!P$65:P$66)*(MONTH($E86)-1)/12)*$H86</f>
        <v>0</v>
      </c>
      <c r="V86" s="247">
        <f>(SUM('1.  LRAMVA Summary'!Q$53:Q$64)+SUM('1.  LRAMVA Summary'!Q$65:Q$66)*(MONTH($E86)-1)/12)*$H86</f>
        <v>0</v>
      </c>
      <c r="W86" s="248">
        <f t="shared" si="20"/>
        <v>1166.380476557787</v>
      </c>
    </row>
    <row r="87" spans="2:23" s="9" customFormat="1" ht="15.75" thickBot="1">
      <c r="B87" s="68"/>
      <c r="E87" s="233" t="s">
        <v>470</v>
      </c>
      <c r="F87" s="233"/>
      <c r="G87" s="234"/>
      <c r="H87" s="235"/>
      <c r="I87" s="236">
        <f>SUM(I74:I86)</f>
        <v>9073.2816026300716</v>
      </c>
      <c r="J87" s="236">
        <f>SUM(J74:J86)</f>
        <v>3630.5022856753844</v>
      </c>
      <c r="K87" s="236">
        <f t="shared" ref="K87:O87" si="24">SUM(K74:K86)</f>
        <v>6932.6513686122762</v>
      </c>
      <c r="L87" s="236">
        <f t="shared" si="24"/>
        <v>2851.29315405539</v>
      </c>
      <c r="M87" s="236">
        <f t="shared" si="24"/>
        <v>46.189192139999996</v>
      </c>
      <c r="N87" s="236">
        <f t="shared" si="24"/>
        <v>431.20029238650017</v>
      </c>
      <c r="O87" s="236">
        <f t="shared" si="24"/>
        <v>0</v>
      </c>
      <c r="P87" s="236">
        <f t="shared" ref="P87:V87" si="25">SUM(P74:P86)</f>
        <v>0</v>
      </c>
      <c r="Q87" s="236">
        <f t="shared" si="25"/>
        <v>0</v>
      </c>
      <c r="R87" s="236">
        <f t="shared" si="25"/>
        <v>0</v>
      </c>
      <c r="S87" s="236">
        <f t="shared" si="25"/>
        <v>0</v>
      </c>
      <c r="T87" s="236">
        <f t="shared" si="25"/>
        <v>0</v>
      </c>
      <c r="U87" s="236">
        <f t="shared" si="25"/>
        <v>0</v>
      </c>
      <c r="V87" s="236">
        <f t="shared" si="25"/>
        <v>0</v>
      </c>
      <c r="W87" s="236">
        <f>SUM(W74:W86)</f>
        <v>22965.117895499621</v>
      </c>
    </row>
    <row r="88" spans="2:23" s="9" customFormat="1" ht="15.75" thickTop="1">
      <c r="B88" s="68"/>
      <c r="E88" s="237" t="s">
        <v>67</v>
      </c>
      <c r="F88" s="237"/>
      <c r="G88" s="238"/>
      <c r="H88" s="239"/>
      <c r="I88" s="240"/>
      <c r="J88" s="240"/>
      <c r="K88" s="240"/>
      <c r="L88" s="240"/>
      <c r="M88" s="240"/>
      <c r="N88" s="240"/>
      <c r="O88" s="240"/>
      <c r="P88" s="240"/>
      <c r="Q88" s="240"/>
      <c r="R88" s="240"/>
      <c r="S88" s="240"/>
      <c r="T88" s="240"/>
      <c r="U88" s="240"/>
      <c r="V88" s="240"/>
      <c r="W88" s="241"/>
    </row>
    <row r="89" spans="2:23" s="9" customFormat="1">
      <c r="B89" s="68"/>
      <c r="E89" s="242" t="s">
        <v>433</v>
      </c>
      <c r="F89" s="242"/>
      <c r="G89" s="243"/>
      <c r="H89" s="244"/>
      <c r="I89" s="245">
        <f>I87+I88</f>
        <v>9073.2816026300716</v>
      </c>
      <c r="J89" s="245">
        <f t="shared" ref="J89" si="26">J87+J88</f>
        <v>3630.5022856753844</v>
      </c>
      <c r="K89" s="245">
        <f t="shared" ref="K89" si="27">K87+K88</f>
        <v>6932.6513686122762</v>
      </c>
      <c r="L89" s="245">
        <f t="shared" ref="L89" si="28">L87+L88</f>
        <v>2851.29315405539</v>
      </c>
      <c r="M89" s="245">
        <f t="shared" ref="M89" si="29">M87+M88</f>
        <v>46.189192139999996</v>
      </c>
      <c r="N89" s="245">
        <f t="shared" ref="N89" si="30">N87+N88</f>
        <v>431.20029238650017</v>
      </c>
      <c r="O89" s="245">
        <f t="shared" ref="O89:U89" si="31">O87+O88</f>
        <v>0</v>
      </c>
      <c r="P89" s="245">
        <f t="shared" si="31"/>
        <v>0</v>
      </c>
      <c r="Q89" s="245">
        <f t="shared" si="31"/>
        <v>0</v>
      </c>
      <c r="R89" s="245">
        <f t="shared" si="31"/>
        <v>0</v>
      </c>
      <c r="S89" s="245">
        <f t="shared" si="31"/>
        <v>0</v>
      </c>
      <c r="T89" s="245">
        <f t="shared" si="31"/>
        <v>0</v>
      </c>
      <c r="U89" s="245">
        <f t="shared" si="31"/>
        <v>0</v>
      </c>
      <c r="V89" s="245">
        <f t="shared" ref="V89" si="32">V87+V88</f>
        <v>0</v>
      </c>
      <c r="W89" s="245">
        <f t="shared" ref="W89" si="33">W87+W88</f>
        <v>22965.117895499621</v>
      </c>
    </row>
    <row r="90" spans="2:23" s="9" customFormat="1">
      <c r="B90" s="68"/>
      <c r="E90" s="231">
        <v>42370</v>
      </c>
      <c r="F90" s="231" t="s">
        <v>184</v>
      </c>
      <c r="G90" s="232" t="s">
        <v>65</v>
      </c>
      <c r="H90" s="246">
        <f>$C$35/12</f>
        <v>9.1666666666666665E-4</v>
      </c>
      <c r="I90" s="247">
        <f>(SUM('1.  LRAMVA Summary'!D$53:D$67)+SUM('1.  LRAMVA Summary'!D$68:D$69)*(MONTH($E90)-1)/12)*$H90</f>
        <v>497.37115674862002</v>
      </c>
      <c r="J90" s="247">
        <f>(SUM('1.  LRAMVA Summary'!E$53:E$67)+SUM('1.  LRAMVA Summary'!E$68:E$69)*(MONTH($E90)-1)/12)*$H90</f>
        <v>266.64811514800772</v>
      </c>
      <c r="K90" s="247">
        <f>(SUM('1.  LRAMVA Summary'!F$53:F$67)+SUM('1.  LRAMVA Summary'!F$68:F$69)*(MONTH($E90)-1)/12)*$H90</f>
        <v>244.90852100829298</v>
      </c>
      <c r="L90" s="247">
        <f>(SUM('1.  LRAMVA Summary'!G$53:G$67)+SUM('1.  LRAMVA Summary'!G$68:G$69)*(MONTH($E90)-1)/12)*$H90</f>
        <v>104.24051096345039</v>
      </c>
      <c r="M90" s="247">
        <f>(SUM('1.  LRAMVA Summary'!H$53:H$67)+SUM('1.  LRAMVA Summary'!H$68:H$69)*(MONTH($E90)-1)/12)*$H90</f>
        <v>8.2715687999999989</v>
      </c>
      <c r="N90" s="247">
        <f>(SUM('1.  LRAMVA Summary'!I$53:I$67)+SUM('1.  LRAMVA Summary'!I$68:I$69)*(MONTH($E90)-1)/12)*$H90</f>
        <v>77.219425580000021</v>
      </c>
      <c r="O90" s="247">
        <f>(SUM('1.  LRAMVA Summary'!J$53:J$67)+SUM('1.  LRAMVA Summary'!J$68:J$69)*(MONTH($E90)-1)/12)*$H90</f>
        <v>0</v>
      </c>
      <c r="P90" s="247">
        <f>(SUM('1.  LRAMVA Summary'!K$53:K$67)+SUM('1.  LRAMVA Summary'!K$68:K$69)*(MONTH($E90)-1)/12)*$H90</f>
        <v>0</v>
      </c>
      <c r="Q90" s="247">
        <f>(SUM('1.  LRAMVA Summary'!L$53:L$67)+SUM('1.  LRAMVA Summary'!L$68:L$69)*(MONTH($E90)-1)/12)*$H90</f>
        <v>0</v>
      </c>
      <c r="R90" s="247">
        <f>(SUM('1.  LRAMVA Summary'!M$53:M$67)+SUM('1.  LRAMVA Summary'!M$68:M$69)*(MONTH($E90)-1)/12)*$H90</f>
        <v>0</v>
      </c>
      <c r="S90" s="247">
        <f>(SUM('1.  LRAMVA Summary'!N$53:N$67)+SUM('1.  LRAMVA Summary'!N$68:N$69)*(MONTH($E90)-1)/12)*$H90</f>
        <v>0</v>
      </c>
      <c r="T90" s="247">
        <f>(SUM('1.  LRAMVA Summary'!O$53:O$67)+SUM('1.  LRAMVA Summary'!O$68:O$69)*(MONTH($E90)-1)/12)*$H90</f>
        <v>0</v>
      </c>
      <c r="U90" s="247">
        <f>(SUM('1.  LRAMVA Summary'!P$53:P$67)+SUM('1.  LRAMVA Summary'!P$68:P$69)*(MONTH($E90)-1)/12)*$H90</f>
        <v>0</v>
      </c>
      <c r="V90" s="247">
        <f>(SUM('1.  LRAMVA Summary'!Q$53:Q$67)+SUM('1.  LRAMVA Summary'!Q$68:Q$69)*(MONTH($E90)-1)/12)*$H90</f>
        <v>0</v>
      </c>
      <c r="W90" s="248">
        <f>SUM(I90:V90)</f>
        <v>1198.6592982483712</v>
      </c>
    </row>
    <row r="91" spans="2:23" s="9" customFormat="1">
      <c r="B91" s="68"/>
      <c r="E91" s="231">
        <v>42401</v>
      </c>
      <c r="F91" s="231" t="s">
        <v>184</v>
      </c>
      <c r="G91" s="232" t="s">
        <v>65</v>
      </c>
      <c r="H91" s="246">
        <f t="shared" ref="H91:H92" si="34">$C$35/12</f>
        <v>9.1666666666666665E-4</v>
      </c>
      <c r="I91" s="247">
        <f>(SUM('1.  LRAMVA Summary'!D$53:D$67)+SUM('1.  LRAMVA Summary'!D$68:D$69)*(MONTH($E91)-1)/12)*$H91</f>
        <v>497.37115674862002</v>
      </c>
      <c r="J91" s="247">
        <f>(SUM('1.  LRAMVA Summary'!E$53:E$67)+SUM('1.  LRAMVA Summary'!E$68:E$69)*(MONTH($E91)-1)/12)*$H91</f>
        <v>266.64811514800772</v>
      </c>
      <c r="K91" s="247">
        <f>(SUM('1.  LRAMVA Summary'!F$53:F$67)+SUM('1.  LRAMVA Summary'!F$68:F$69)*(MONTH($E91)-1)/12)*$H91</f>
        <v>244.90852100829298</v>
      </c>
      <c r="L91" s="247">
        <f>(SUM('1.  LRAMVA Summary'!G$53:G$67)+SUM('1.  LRAMVA Summary'!G$68:G$69)*(MONTH($E91)-1)/12)*$H91</f>
        <v>104.24051096345039</v>
      </c>
      <c r="M91" s="247">
        <f>(SUM('1.  LRAMVA Summary'!H$53:H$67)+SUM('1.  LRAMVA Summary'!H$68:H$69)*(MONTH($E91)-1)/12)*$H91</f>
        <v>8.2715687999999989</v>
      </c>
      <c r="N91" s="247">
        <f>(SUM('1.  LRAMVA Summary'!I$53:I$67)+SUM('1.  LRAMVA Summary'!I$68:I$69)*(MONTH($E91)-1)/12)*$H91</f>
        <v>77.219425580000021</v>
      </c>
      <c r="O91" s="247">
        <f>(SUM('1.  LRAMVA Summary'!J$53:J$67)+SUM('1.  LRAMVA Summary'!J$68:J$69)*(MONTH($E91)-1)/12)*$H91</f>
        <v>0</v>
      </c>
      <c r="P91" s="247">
        <f>(SUM('1.  LRAMVA Summary'!K$53:K$67)+SUM('1.  LRAMVA Summary'!K$68:K$69)*(MONTH($E91)-1)/12)*$H91</f>
        <v>0</v>
      </c>
      <c r="Q91" s="247">
        <f>(SUM('1.  LRAMVA Summary'!L$53:L$67)+SUM('1.  LRAMVA Summary'!L$68:L$69)*(MONTH($E91)-1)/12)*$H91</f>
        <v>0</v>
      </c>
      <c r="R91" s="247">
        <f>(SUM('1.  LRAMVA Summary'!M$53:M$67)+SUM('1.  LRAMVA Summary'!M$68:M$69)*(MONTH($E91)-1)/12)*$H91</f>
        <v>0</v>
      </c>
      <c r="S91" s="247">
        <f>(SUM('1.  LRAMVA Summary'!N$53:N$67)+SUM('1.  LRAMVA Summary'!N$68:N$69)*(MONTH($E91)-1)/12)*$H91</f>
        <v>0</v>
      </c>
      <c r="T91" s="247">
        <f>(SUM('1.  LRAMVA Summary'!O$53:O$67)+SUM('1.  LRAMVA Summary'!O$68:O$69)*(MONTH($E91)-1)/12)*$H91</f>
        <v>0</v>
      </c>
      <c r="U91" s="247">
        <f>(SUM('1.  LRAMVA Summary'!P$53:P$67)+SUM('1.  LRAMVA Summary'!P$68:P$69)*(MONTH($E91)-1)/12)*$H91</f>
        <v>0</v>
      </c>
      <c r="V91" s="247">
        <f>(SUM('1.  LRAMVA Summary'!Q$53:Q$67)+SUM('1.  LRAMVA Summary'!Q$68:Q$69)*(MONTH($E91)-1)/12)*$H91</f>
        <v>0</v>
      </c>
      <c r="W91" s="248">
        <f t="shared" ref="W91:W101" si="35">SUM(I91:V91)</f>
        <v>1198.6592982483712</v>
      </c>
    </row>
    <row r="92" spans="2:23" s="9" customFormat="1" ht="14.25" customHeight="1">
      <c r="B92" s="68"/>
      <c r="E92" s="231">
        <v>42430</v>
      </c>
      <c r="F92" s="231" t="s">
        <v>184</v>
      </c>
      <c r="G92" s="232" t="s">
        <v>65</v>
      </c>
      <c r="H92" s="246">
        <f t="shared" si="34"/>
        <v>9.1666666666666665E-4</v>
      </c>
      <c r="I92" s="247">
        <f>(SUM('1.  LRAMVA Summary'!D$53:D$67)+SUM('1.  LRAMVA Summary'!D$68:D$69)*(MONTH($E92)-1)/12)*$H92</f>
        <v>497.37115674862002</v>
      </c>
      <c r="J92" s="247">
        <f>(SUM('1.  LRAMVA Summary'!E$53:E$67)+SUM('1.  LRAMVA Summary'!E$68:E$69)*(MONTH($E92)-1)/12)*$H92</f>
        <v>266.64811514800772</v>
      </c>
      <c r="K92" s="247">
        <f>(SUM('1.  LRAMVA Summary'!F$53:F$67)+SUM('1.  LRAMVA Summary'!F$68:F$69)*(MONTH($E92)-1)/12)*$H92</f>
        <v>244.90852100829298</v>
      </c>
      <c r="L92" s="247">
        <f>(SUM('1.  LRAMVA Summary'!G$53:G$67)+SUM('1.  LRAMVA Summary'!G$68:G$69)*(MONTH($E92)-1)/12)*$H92</f>
        <v>104.24051096345039</v>
      </c>
      <c r="M92" s="247">
        <f>(SUM('1.  LRAMVA Summary'!H$53:H$67)+SUM('1.  LRAMVA Summary'!H$68:H$69)*(MONTH($E92)-1)/12)*$H92</f>
        <v>8.2715687999999989</v>
      </c>
      <c r="N92" s="247">
        <f>(SUM('1.  LRAMVA Summary'!I$53:I$67)+SUM('1.  LRAMVA Summary'!I$68:I$69)*(MONTH($E92)-1)/12)*$H92</f>
        <v>77.219425580000021</v>
      </c>
      <c r="O92" s="247">
        <f>(SUM('1.  LRAMVA Summary'!J$53:J$67)+SUM('1.  LRAMVA Summary'!J$68:J$69)*(MONTH($E92)-1)/12)*$H92</f>
        <v>0</v>
      </c>
      <c r="P92" s="247">
        <f>(SUM('1.  LRAMVA Summary'!K$53:K$67)+SUM('1.  LRAMVA Summary'!K$68:K$69)*(MONTH($E92)-1)/12)*$H92</f>
        <v>0</v>
      </c>
      <c r="Q92" s="247">
        <f>(SUM('1.  LRAMVA Summary'!L$53:L$67)+SUM('1.  LRAMVA Summary'!L$68:L$69)*(MONTH($E92)-1)/12)*$H92</f>
        <v>0</v>
      </c>
      <c r="R92" s="247">
        <f>(SUM('1.  LRAMVA Summary'!M$53:M$67)+SUM('1.  LRAMVA Summary'!M$68:M$69)*(MONTH($E92)-1)/12)*$H92</f>
        <v>0</v>
      </c>
      <c r="S92" s="247">
        <f>(SUM('1.  LRAMVA Summary'!N$53:N$67)+SUM('1.  LRAMVA Summary'!N$68:N$69)*(MONTH($E92)-1)/12)*$H92</f>
        <v>0</v>
      </c>
      <c r="T92" s="247">
        <f>(SUM('1.  LRAMVA Summary'!O$53:O$67)+SUM('1.  LRAMVA Summary'!O$68:O$69)*(MONTH($E92)-1)/12)*$H92</f>
        <v>0</v>
      </c>
      <c r="U92" s="247">
        <f>(SUM('1.  LRAMVA Summary'!P$53:P$67)+SUM('1.  LRAMVA Summary'!P$68:P$69)*(MONTH($E92)-1)/12)*$H92</f>
        <v>0</v>
      </c>
      <c r="V92" s="247">
        <f>(SUM('1.  LRAMVA Summary'!Q$53:Q$67)+SUM('1.  LRAMVA Summary'!Q$68:Q$69)*(MONTH($E92)-1)/12)*$H92</f>
        <v>0</v>
      </c>
      <c r="W92" s="248">
        <f t="shared" si="35"/>
        <v>1198.6592982483712</v>
      </c>
    </row>
    <row r="93" spans="2:23" s="8" customFormat="1">
      <c r="B93" s="256"/>
      <c r="D93" s="9"/>
      <c r="E93" s="231">
        <v>42461</v>
      </c>
      <c r="F93" s="231" t="s">
        <v>184</v>
      </c>
      <c r="G93" s="232" t="s">
        <v>66</v>
      </c>
      <c r="H93" s="246">
        <f>$C$36/12</f>
        <v>9.1666666666666665E-4</v>
      </c>
      <c r="I93" s="247">
        <f>(SUM('1.  LRAMVA Summary'!D$53:D$67)+SUM('1.  LRAMVA Summary'!D$68:D$69)*(MONTH($E93)-1)/12)*$H93</f>
        <v>497.37115674862002</v>
      </c>
      <c r="J93" s="247">
        <f>(SUM('1.  LRAMVA Summary'!E$53:E$67)+SUM('1.  LRAMVA Summary'!E$68:E$69)*(MONTH($E93)-1)/12)*$H93</f>
        <v>266.64811514800772</v>
      </c>
      <c r="K93" s="247">
        <f>(SUM('1.  LRAMVA Summary'!F$53:F$67)+SUM('1.  LRAMVA Summary'!F$68:F$69)*(MONTH($E93)-1)/12)*$H93</f>
        <v>244.90852100829298</v>
      </c>
      <c r="L93" s="247">
        <f>(SUM('1.  LRAMVA Summary'!G$53:G$67)+SUM('1.  LRAMVA Summary'!G$68:G$69)*(MONTH($E93)-1)/12)*$H93</f>
        <v>104.24051096345039</v>
      </c>
      <c r="M93" s="247">
        <f>(SUM('1.  LRAMVA Summary'!H$53:H$67)+SUM('1.  LRAMVA Summary'!H$68:H$69)*(MONTH($E93)-1)/12)*$H93</f>
        <v>8.2715687999999989</v>
      </c>
      <c r="N93" s="247">
        <f>(SUM('1.  LRAMVA Summary'!I$53:I$67)+SUM('1.  LRAMVA Summary'!I$68:I$69)*(MONTH($E93)-1)/12)*$H93</f>
        <v>77.219425580000021</v>
      </c>
      <c r="O93" s="247">
        <f>(SUM('1.  LRAMVA Summary'!J$53:J$67)+SUM('1.  LRAMVA Summary'!J$68:J$69)*(MONTH($E93)-1)/12)*$H93</f>
        <v>0</v>
      </c>
      <c r="P93" s="247">
        <f>(SUM('1.  LRAMVA Summary'!K$53:K$67)+SUM('1.  LRAMVA Summary'!K$68:K$69)*(MONTH($E93)-1)/12)*$H93</f>
        <v>0</v>
      </c>
      <c r="Q93" s="247">
        <f>(SUM('1.  LRAMVA Summary'!L$53:L$67)+SUM('1.  LRAMVA Summary'!L$68:L$69)*(MONTH($E93)-1)/12)*$H93</f>
        <v>0</v>
      </c>
      <c r="R93" s="247">
        <f>(SUM('1.  LRAMVA Summary'!M$53:M$67)+SUM('1.  LRAMVA Summary'!M$68:M$69)*(MONTH($E93)-1)/12)*$H93</f>
        <v>0</v>
      </c>
      <c r="S93" s="247">
        <f>(SUM('1.  LRAMVA Summary'!N$53:N$67)+SUM('1.  LRAMVA Summary'!N$68:N$69)*(MONTH($E93)-1)/12)*$H93</f>
        <v>0</v>
      </c>
      <c r="T93" s="247">
        <f>(SUM('1.  LRAMVA Summary'!O$53:O$67)+SUM('1.  LRAMVA Summary'!O$68:O$69)*(MONTH($E93)-1)/12)*$H93</f>
        <v>0</v>
      </c>
      <c r="U93" s="247">
        <f>(SUM('1.  LRAMVA Summary'!P$53:P$67)+SUM('1.  LRAMVA Summary'!P$68:P$69)*(MONTH($E93)-1)/12)*$H93</f>
        <v>0</v>
      </c>
      <c r="V93" s="247">
        <f>(SUM('1.  LRAMVA Summary'!Q$53:Q$67)+SUM('1.  LRAMVA Summary'!Q$68:Q$69)*(MONTH($E93)-1)/12)*$H93</f>
        <v>0</v>
      </c>
      <c r="W93" s="248">
        <f t="shared" si="35"/>
        <v>1198.6592982483712</v>
      </c>
    </row>
    <row r="94" spans="2:23" s="9" customFormat="1">
      <c r="B94" s="68"/>
      <c r="E94" s="231">
        <v>42491</v>
      </c>
      <c r="F94" s="231" t="s">
        <v>184</v>
      </c>
      <c r="G94" s="232" t="s">
        <v>66</v>
      </c>
      <c r="H94" s="246">
        <f t="shared" ref="H94:H95" si="36">$C$36/12</f>
        <v>9.1666666666666665E-4</v>
      </c>
      <c r="I94" s="247">
        <f>(SUM('1.  LRAMVA Summary'!D$53:D$67)+SUM('1.  LRAMVA Summary'!D$68:D$69)*(MONTH($E94)-1)/12)*$H94</f>
        <v>497.37115674862002</v>
      </c>
      <c r="J94" s="247">
        <f>(SUM('1.  LRAMVA Summary'!E$53:E$67)+SUM('1.  LRAMVA Summary'!E$68:E$69)*(MONTH($E94)-1)/12)*$H94</f>
        <v>266.64811514800772</v>
      </c>
      <c r="K94" s="247">
        <f>(SUM('1.  LRAMVA Summary'!F$53:F$67)+SUM('1.  LRAMVA Summary'!F$68:F$69)*(MONTH($E94)-1)/12)*$H94</f>
        <v>244.90852100829298</v>
      </c>
      <c r="L94" s="247">
        <f>(SUM('1.  LRAMVA Summary'!G$53:G$67)+SUM('1.  LRAMVA Summary'!G$68:G$69)*(MONTH($E94)-1)/12)*$H94</f>
        <v>104.24051096345039</v>
      </c>
      <c r="M94" s="247">
        <f>(SUM('1.  LRAMVA Summary'!H$53:H$67)+SUM('1.  LRAMVA Summary'!H$68:H$69)*(MONTH($E94)-1)/12)*$H94</f>
        <v>8.2715687999999989</v>
      </c>
      <c r="N94" s="247">
        <f>(SUM('1.  LRAMVA Summary'!I$53:I$67)+SUM('1.  LRAMVA Summary'!I$68:I$69)*(MONTH($E94)-1)/12)*$H94</f>
        <v>77.219425580000021</v>
      </c>
      <c r="O94" s="247">
        <f>(SUM('1.  LRAMVA Summary'!J$53:J$67)+SUM('1.  LRAMVA Summary'!J$68:J$69)*(MONTH($E94)-1)/12)*$H94</f>
        <v>0</v>
      </c>
      <c r="P94" s="247">
        <f>(SUM('1.  LRAMVA Summary'!K$53:K$67)+SUM('1.  LRAMVA Summary'!K$68:K$69)*(MONTH($E94)-1)/12)*$H94</f>
        <v>0</v>
      </c>
      <c r="Q94" s="247">
        <f>(SUM('1.  LRAMVA Summary'!L$53:L$67)+SUM('1.  LRAMVA Summary'!L$68:L$69)*(MONTH($E94)-1)/12)*$H94</f>
        <v>0</v>
      </c>
      <c r="R94" s="247">
        <f>(SUM('1.  LRAMVA Summary'!M$53:M$67)+SUM('1.  LRAMVA Summary'!M$68:M$69)*(MONTH($E94)-1)/12)*$H94</f>
        <v>0</v>
      </c>
      <c r="S94" s="247">
        <f>(SUM('1.  LRAMVA Summary'!N$53:N$67)+SUM('1.  LRAMVA Summary'!N$68:N$69)*(MONTH($E94)-1)/12)*$H94</f>
        <v>0</v>
      </c>
      <c r="T94" s="247">
        <f>(SUM('1.  LRAMVA Summary'!O$53:O$67)+SUM('1.  LRAMVA Summary'!O$68:O$69)*(MONTH($E94)-1)/12)*$H94</f>
        <v>0</v>
      </c>
      <c r="U94" s="247">
        <f>(SUM('1.  LRAMVA Summary'!P$53:P$67)+SUM('1.  LRAMVA Summary'!P$68:P$69)*(MONTH($E94)-1)/12)*$H94</f>
        <v>0</v>
      </c>
      <c r="V94" s="247">
        <f>(SUM('1.  LRAMVA Summary'!Q$53:Q$67)+SUM('1.  LRAMVA Summary'!Q$68:Q$69)*(MONTH($E94)-1)/12)*$H94</f>
        <v>0</v>
      </c>
      <c r="W94" s="248">
        <f t="shared" si="35"/>
        <v>1198.6592982483712</v>
      </c>
    </row>
    <row r="95" spans="2:23" s="255" customFormat="1">
      <c r="B95" s="254"/>
      <c r="D95" s="9"/>
      <c r="E95" s="231">
        <v>42522</v>
      </c>
      <c r="F95" s="231" t="s">
        <v>184</v>
      </c>
      <c r="G95" s="232" t="s">
        <v>66</v>
      </c>
      <c r="H95" s="246">
        <f t="shared" si="36"/>
        <v>9.1666666666666665E-4</v>
      </c>
      <c r="I95" s="247">
        <f>(SUM('1.  LRAMVA Summary'!D$53:D$67)+SUM('1.  LRAMVA Summary'!D$68:D$69)*(MONTH($E95)-1)/12)*$H95</f>
        <v>497.37115674862002</v>
      </c>
      <c r="J95" s="247">
        <f>(SUM('1.  LRAMVA Summary'!E$53:E$67)+SUM('1.  LRAMVA Summary'!E$68:E$69)*(MONTH($E95)-1)/12)*$H95</f>
        <v>266.64811514800772</v>
      </c>
      <c r="K95" s="247">
        <f>(SUM('1.  LRAMVA Summary'!F$53:F$67)+SUM('1.  LRAMVA Summary'!F$68:F$69)*(MONTH($E95)-1)/12)*$H95</f>
        <v>244.90852100829298</v>
      </c>
      <c r="L95" s="247">
        <f>(SUM('1.  LRAMVA Summary'!G$53:G$67)+SUM('1.  LRAMVA Summary'!G$68:G$69)*(MONTH($E95)-1)/12)*$H95</f>
        <v>104.24051096345039</v>
      </c>
      <c r="M95" s="247">
        <f>(SUM('1.  LRAMVA Summary'!H$53:H$67)+SUM('1.  LRAMVA Summary'!H$68:H$69)*(MONTH($E95)-1)/12)*$H95</f>
        <v>8.2715687999999989</v>
      </c>
      <c r="N95" s="247">
        <f>(SUM('1.  LRAMVA Summary'!I$53:I$67)+SUM('1.  LRAMVA Summary'!I$68:I$69)*(MONTH($E95)-1)/12)*$H95</f>
        <v>77.219425580000021</v>
      </c>
      <c r="O95" s="247">
        <f>(SUM('1.  LRAMVA Summary'!J$53:J$67)+SUM('1.  LRAMVA Summary'!J$68:J$69)*(MONTH($E95)-1)/12)*$H95</f>
        <v>0</v>
      </c>
      <c r="P95" s="247">
        <f>(SUM('1.  LRAMVA Summary'!K$53:K$67)+SUM('1.  LRAMVA Summary'!K$68:K$69)*(MONTH($E95)-1)/12)*$H95</f>
        <v>0</v>
      </c>
      <c r="Q95" s="247">
        <f>(SUM('1.  LRAMVA Summary'!L$53:L$67)+SUM('1.  LRAMVA Summary'!L$68:L$69)*(MONTH($E95)-1)/12)*$H95</f>
        <v>0</v>
      </c>
      <c r="R95" s="247">
        <f>(SUM('1.  LRAMVA Summary'!M$53:M$67)+SUM('1.  LRAMVA Summary'!M$68:M$69)*(MONTH($E95)-1)/12)*$H95</f>
        <v>0</v>
      </c>
      <c r="S95" s="247">
        <f>(SUM('1.  LRAMVA Summary'!N$53:N$67)+SUM('1.  LRAMVA Summary'!N$68:N$69)*(MONTH($E95)-1)/12)*$H95</f>
        <v>0</v>
      </c>
      <c r="T95" s="247">
        <f>(SUM('1.  LRAMVA Summary'!O$53:O$67)+SUM('1.  LRAMVA Summary'!O$68:O$69)*(MONTH($E95)-1)/12)*$H95</f>
        <v>0</v>
      </c>
      <c r="U95" s="247">
        <f>(SUM('1.  LRAMVA Summary'!P$53:P$67)+SUM('1.  LRAMVA Summary'!P$68:P$69)*(MONTH($E95)-1)/12)*$H95</f>
        <v>0</v>
      </c>
      <c r="V95" s="247">
        <f>(SUM('1.  LRAMVA Summary'!Q$53:Q$67)+SUM('1.  LRAMVA Summary'!Q$68:Q$69)*(MONTH($E95)-1)/12)*$H95</f>
        <v>0</v>
      </c>
      <c r="W95" s="248">
        <f t="shared" si="35"/>
        <v>1198.6592982483712</v>
      </c>
    </row>
    <row r="96" spans="2:23" s="9" customFormat="1">
      <c r="B96" s="68"/>
      <c r="E96" s="231">
        <v>42552</v>
      </c>
      <c r="F96" s="231" t="s">
        <v>184</v>
      </c>
      <c r="G96" s="232" t="s">
        <v>68</v>
      </c>
      <c r="H96" s="246">
        <f>$C$37/12</f>
        <v>9.1666666666666665E-4</v>
      </c>
      <c r="I96" s="247">
        <f>(SUM('1.  LRAMVA Summary'!D$53:D$67)+SUM('1.  LRAMVA Summary'!D$68:D$69)*(MONTH($E96)-1)/12)*$H96</f>
        <v>497.37115674862002</v>
      </c>
      <c r="J96" s="247">
        <f>(SUM('1.  LRAMVA Summary'!E$53:E$67)+SUM('1.  LRAMVA Summary'!E$68:E$69)*(MONTH($E96)-1)/12)*$H96</f>
        <v>266.64811514800772</v>
      </c>
      <c r="K96" s="247">
        <f>(SUM('1.  LRAMVA Summary'!F$53:F$67)+SUM('1.  LRAMVA Summary'!F$68:F$69)*(MONTH($E96)-1)/12)*$H96</f>
        <v>244.90852100829298</v>
      </c>
      <c r="L96" s="247">
        <f>(SUM('1.  LRAMVA Summary'!G$53:G$67)+SUM('1.  LRAMVA Summary'!G$68:G$69)*(MONTH($E96)-1)/12)*$H96</f>
        <v>104.24051096345039</v>
      </c>
      <c r="M96" s="247">
        <f>(SUM('1.  LRAMVA Summary'!H$53:H$67)+SUM('1.  LRAMVA Summary'!H$68:H$69)*(MONTH($E96)-1)/12)*$H96</f>
        <v>8.2715687999999989</v>
      </c>
      <c r="N96" s="247">
        <f>(SUM('1.  LRAMVA Summary'!I$53:I$67)+SUM('1.  LRAMVA Summary'!I$68:I$69)*(MONTH($E96)-1)/12)*$H96</f>
        <v>77.219425580000021</v>
      </c>
      <c r="O96" s="247">
        <f>(SUM('1.  LRAMVA Summary'!J$53:J$67)+SUM('1.  LRAMVA Summary'!J$68:J$69)*(MONTH($E96)-1)/12)*$H96</f>
        <v>0</v>
      </c>
      <c r="P96" s="247">
        <f>(SUM('1.  LRAMVA Summary'!K$53:K$67)+SUM('1.  LRAMVA Summary'!K$68:K$69)*(MONTH($E96)-1)/12)*$H96</f>
        <v>0</v>
      </c>
      <c r="Q96" s="247">
        <f>(SUM('1.  LRAMVA Summary'!L$53:L$67)+SUM('1.  LRAMVA Summary'!L$68:L$69)*(MONTH($E96)-1)/12)*$H96</f>
        <v>0</v>
      </c>
      <c r="R96" s="247">
        <f>(SUM('1.  LRAMVA Summary'!M$53:M$67)+SUM('1.  LRAMVA Summary'!M$68:M$69)*(MONTH($E96)-1)/12)*$H96</f>
        <v>0</v>
      </c>
      <c r="S96" s="247">
        <f>(SUM('1.  LRAMVA Summary'!N$53:N$67)+SUM('1.  LRAMVA Summary'!N$68:N$69)*(MONTH($E96)-1)/12)*$H96</f>
        <v>0</v>
      </c>
      <c r="T96" s="247">
        <f>(SUM('1.  LRAMVA Summary'!O$53:O$67)+SUM('1.  LRAMVA Summary'!O$68:O$69)*(MONTH($E96)-1)/12)*$H96</f>
        <v>0</v>
      </c>
      <c r="U96" s="247">
        <f>(SUM('1.  LRAMVA Summary'!P$53:P$67)+SUM('1.  LRAMVA Summary'!P$68:P$69)*(MONTH($E96)-1)/12)*$H96</f>
        <v>0</v>
      </c>
      <c r="V96" s="247">
        <f>(SUM('1.  LRAMVA Summary'!Q$53:Q$67)+SUM('1.  LRAMVA Summary'!Q$68:Q$69)*(MONTH($E96)-1)/12)*$H96</f>
        <v>0</v>
      </c>
      <c r="W96" s="248">
        <f t="shared" si="35"/>
        <v>1198.6592982483712</v>
      </c>
    </row>
    <row r="97" spans="2:23" s="9" customFormat="1">
      <c r="B97" s="68"/>
      <c r="E97" s="231">
        <v>42583</v>
      </c>
      <c r="F97" s="231" t="s">
        <v>184</v>
      </c>
      <c r="G97" s="232" t="s">
        <v>68</v>
      </c>
      <c r="H97" s="246">
        <f t="shared" ref="H97:H98" si="37">$C$37/12</f>
        <v>9.1666666666666665E-4</v>
      </c>
      <c r="I97" s="247">
        <f>(SUM('1.  LRAMVA Summary'!D$53:D$67)+SUM('1.  LRAMVA Summary'!D$68:D$69)*(MONTH($E97)-1)/12)*$H97</f>
        <v>497.37115674862002</v>
      </c>
      <c r="J97" s="247">
        <f>(SUM('1.  LRAMVA Summary'!E$53:E$67)+SUM('1.  LRAMVA Summary'!E$68:E$69)*(MONTH($E97)-1)/12)*$H97</f>
        <v>266.64811514800772</v>
      </c>
      <c r="K97" s="247">
        <f>(SUM('1.  LRAMVA Summary'!F$53:F$67)+SUM('1.  LRAMVA Summary'!F$68:F$69)*(MONTH($E97)-1)/12)*$H97</f>
        <v>244.90852100829298</v>
      </c>
      <c r="L97" s="247">
        <f>(SUM('1.  LRAMVA Summary'!G$53:G$67)+SUM('1.  LRAMVA Summary'!G$68:G$69)*(MONTH($E97)-1)/12)*$H97</f>
        <v>104.24051096345039</v>
      </c>
      <c r="M97" s="247">
        <f>(SUM('1.  LRAMVA Summary'!H$53:H$67)+SUM('1.  LRAMVA Summary'!H$68:H$69)*(MONTH($E97)-1)/12)*$H97</f>
        <v>8.2715687999999989</v>
      </c>
      <c r="N97" s="247">
        <f>(SUM('1.  LRAMVA Summary'!I$53:I$67)+SUM('1.  LRAMVA Summary'!I$68:I$69)*(MONTH($E97)-1)/12)*$H97</f>
        <v>77.219425580000021</v>
      </c>
      <c r="O97" s="247">
        <f>(SUM('1.  LRAMVA Summary'!J$53:J$67)+SUM('1.  LRAMVA Summary'!J$68:J$69)*(MONTH($E97)-1)/12)*$H97</f>
        <v>0</v>
      </c>
      <c r="P97" s="247">
        <f>(SUM('1.  LRAMVA Summary'!K$53:K$67)+SUM('1.  LRAMVA Summary'!K$68:K$69)*(MONTH($E97)-1)/12)*$H97</f>
        <v>0</v>
      </c>
      <c r="Q97" s="247">
        <f>(SUM('1.  LRAMVA Summary'!L$53:L$67)+SUM('1.  LRAMVA Summary'!L$68:L$69)*(MONTH($E97)-1)/12)*$H97</f>
        <v>0</v>
      </c>
      <c r="R97" s="247">
        <f>(SUM('1.  LRAMVA Summary'!M$53:M$67)+SUM('1.  LRAMVA Summary'!M$68:M$69)*(MONTH($E97)-1)/12)*$H97</f>
        <v>0</v>
      </c>
      <c r="S97" s="247">
        <f>(SUM('1.  LRAMVA Summary'!N$53:N$67)+SUM('1.  LRAMVA Summary'!N$68:N$69)*(MONTH($E97)-1)/12)*$H97</f>
        <v>0</v>
      </c>
      <c r="T97" s="247">
        <f>(SUM('1.  LRAMVA Summary'!O$53:O$67)+SUM('1.  LRAMVA Summary'!O$68:O$69)*(MONTH($E97)-1)/12)*$H97</f>
        <v>0</v>
      </c>
      <c r="U97" s="247">
        <f>(SUM('1.  LRAMVA Summary'!P$53:P$67)+SUM('1.  LRAMVA Summary'!P$68:P$69)*(MONTH($E97)-1)/12)*$H97</f>
        <v>0</v>
      </c>
      <c r="V97" s="247">
        <f>(SUM('1.  LRAMVA Summary'!Q$53:Q$67)+SUM('1.  LRAMVA Summary'!Q$68:Q$69)*(MONTH($E97)-1)/12)*$H97</f>
        <v>0</v>
      </c>
      <c r="W97" s="248">
        <f t="shared" si="35"/>
        <v>1198.6592982483712</v>
      </c>
    </row>
    <row r="98" spans="2:23" s="9" customFormat="1">
      <c r="B98" s="68"/>
      <c r="E98" s="231">
        <v>42614</v>
      </c>
      <c r="F98" s="231" t="s">
        <v>184</v>
      </c>
      <c r="G98" s="232" t="s">
        <v>68</v>
      </c>
      <c r="H98" s="246">
        <f t="shared" si="37"/>
        <v>9.1666666666666665E-4</v>
      </c>
      <c r="I98" s="247">
        <f>(SUM('1.  LRAMVA Summary'!D$53:D$67)+SUM('1.  LRAMVA Summary'!D$68:D$69)*(MONTH($E98)-1)/12)*$H98</f>
        <v>497.37115674862002</v>
      </c>
      <c r="J98" s="247">
        <f>(SUM('1.  LRAMVA Summary'!E$53:E$67)+SUM('1.  LRAMVA Summary'!E$68:E$69)*(MONTH($E98)-1)/12)*$H98</f>
        <v>266.64811514800772</v>
      </c>
      <c r="K98" s="247">
        <f>(SUM('1.  LRAMVA Summary'!F$53:F$67)+SUM('1.  LRAMVA Summary'!F$68:F$69)*(MONTH($E98)-1)/12)*$H98</f>
        <v>244.90852100829298</v>
      </c>
      <c r="L98" s="247">
        <f>(SUM('1.  LRAMVA Summary'!G$53:G$67)+SUM('1.  LRAMVA Summary'!G$68:G$69)*(MONTH($E98)-1)/12)*$H98</f>
        <v>104.24051096345039</v>
      </c>
      <c r="M98" s="247">
        <f>(SUM('1.  LRAMVA Summary'!H$53:H$67)+SUM('1.  LRAMVA Summary'!H$68:H$69)*(MONTH($E98)-1)/12)*$H98</f>
        <v>8.2715687999999989</v>
      </c>
      <c r="N98" s="247">
        <f>(SUM('1.  LRAMVA Summary'!I$53:I$67)+SUM('1.  LRAMVA Summary'!I$68:I$69)*(MONTH($E98)-1)/12)*$H98</f>
        <v>77.219425580000021</v>
      </c>
      <c r="O98" s="247">
        <f>(SUM('1.  LRAMVA Summary'!J$53:J$67)+SUM('1.  LRAMVA Summary'!J$68:J$69)*(MONTH($E98)-1)/12)*$H98</f>
        <v>0</v>
      </c>
      <c r="P98" s="247">
        <f>(SUM('1.  LRAMVA Summary'!K$53:K$67)+SUM('1.  LRAMVA Summary'!K$68:K$69)*(MONTH($E98)-1)/12)*$H98</f>
        <v>0</v>
      </c>
      <c r="Q98" s="247">
        <f>(SUM('1.  LRAMVA Summary'!L$53:L$67)+SUM('1.  LRAMVA Summary'!L$68:L$69)*(MONTH($E98)-1)/12)*$H98</f>
        <v>0</v>
      </c>
      <c r="R98" s="247">
        <f>(SUM('1.  LRAMVA Summary'!M$53:M$67)+SUM('1.  LRAMVA Summary'!M$68:M$69)*(MONTH($E98)-1)/12)*$H98</f>
        <v>0</v>
      </c>
      <c r="S98" s="247">
        <f>(SUM('1.  LRAMVA Summary'!N$53:N$67)+SUM('1.  LRAMVA Summary'!N$68:N$69)*(MONTH($E98)-1)/12)*$H98</f>
        <v>0</v>
      </c>
      <c r="T98" s="247">
        <f>(SUM('1.  LRAMVA Summary'!O$53:O$67)+SUM('1.  LRAMVA Summary'!O$68:O$69)*(MONTH($E98)-1)/12)*$H98</f>
        <v>0</v>
      </c>
      <c r="U98" s="247">
        <f>(SUM('1.  LRAMVA Summary'!P$53:P$67)+SUM('1.  LRAMVA Summary'!P$68:P$69)*(MONTH($E98)-1)/12)*$H98</f>
        <v>0</v>
      </c>
      <c r="V98" s="247">
        <f>(SUM('1.  LRAMVA Summary'!Q$53:Q$67)+SUM('1.  LRAMVA Summary'!Q$68:Q$69)*(MONTH($E98)-1)/12)*$H98</f>
        <v>0</v>
      </c>
      <c r="W98" s="248">
        <f t="shared" si="35"/>
        <v>1198.6592982483712</v>
      </c>
    </row>
    <row r="99" spans="2:23" s="9" customFormat="1">
      <c r="B99" s="68"/>
      <c r="E99" s="231">
        <v>42644</v>
      </c>
      <c r="F99" s="231" t="s">
        <v>184</v>
      </c>
      <c r="G99" s="232" t="s">
        <v>69</v>
      </c>
      <c r="H99" s="227">
        <f>$C$38/12</f>
        <v>9.1666666666666665E-4</v>
      </c>
      <c r="I99" s="247">
        <f>(SUM('1.  LRAMVA Summary'!D$53:D$67)+SUM('1.  LRAMVA Summary'!D$68:D$69)*(MONTH($E99)-1)/12)*$H99</f>
        <v>497.37115674862002</v>
      </c>
      <c r="J99" s="247">
        <f>(SUM('1.  LRAMVA Summary'!E$53:E$67)+SUM('1.  LRAMVA Summary'!E$68:E$69)*(MONTH($E99)-1)/12)*$H99</f>
        <v>266.64811514800772</v>
      </c>
      <c r="K99" s="247">
        <f>(SUM('1.  LRAMVA Summary'!F$53:F$67)+SUM('1.  LRAMVA Summary'!F$68:F$69)*(MONTH($E99)-1)/12)*$H99</f>
        <v>244.90852100829298</v>
      </c>
      <c r="L99" s="247">
        <f>(SUM('1.  LRAMVA Summary'!G$53:G$67)+SUM('1.  LRAMVA Summary'!G$68:G$69)*(MONTH($E99)-1)/12)*$H99</f>
        <v>104.24051096345039</v>
      </c>
      <c r="M99" s="247">
        <f>(SUM('1.  LRAMVA Summary'!H$53:H$67)+SUM('1.  LRAMVA Summary'!H$68:H$69)*(MONTH($E99)-1)/12)*$H99</f>
        <v>8.2715687999999989</v>
      </c>
      <c r="N99" s="247">
        <f>(SUM('1.  LRAMVA Summary'!I$53:I$67)+SUM('1.  LRAMVA Summary'!I$68:I$69)*(MONTH($E99)-1)/12)*$H99</f>
        <v>77.219425580000021</v>
      </c>
      <c r="O99" s="247">
        <f>(SUM('1.  LRAMVA Summary'!J$53:J$67)+SUM('1.  LRAMVA Summary'!J$68:J$69)*(MONTH($E99)-1)/12)*$H99</f>
        <v>0</v>
      </c>
      <c r="P99" s="247">
        <f>(SUM('1.  LRAMVA Summary'!K$53:K$67)+SUM('1.  LRAMVA Summary'!K$68:K$69)*(MONTH($E99)-1)/12)*$H99</f>
        <v>0</v>
      </c>
      <c r="Q99" s="247">
        <f>(SUM('1.  LRAMVA Summary'!L$53:L$67)+SUM('1.  LRAMVA Summary'!L$68:L$69)*(MONTH($E99)-1)/12)*$H99</f>
        <v>0</v>
      </c>
      <c r="R99" s="247">
        <f>(SUM('1.  LRAMVA Summary'!M$53:M$67)+SUM('1.  LRAMVA Summary'!M$68:M$69)*(MONTH($E99)-1)/12)*$H99</f>
        <v>0</v>
      </c>
      <c r="S99" s="247">
        <f>(SUM('1.  LRAMVA Summary'!N$53:N$67)+SUM('1.  LRAMVA Summary'!N$68:N$69)*(MONTH($E99)-1)/12)*$H99</f>
        <v>0</v>
      </c>
      <c r="T99" s="247">
        <f>(SUM('1.  LRAMVA Summary'!O$53:O$67)+SUM('1.  LRAMVA Summary'!O$68:O$69)*(MONTH($E99)-1)/12)*$H99</f>
        <v>0</v>
      </c>
      <c r="U99" s="247">
        <f>(SUM('1.  LRAMVA Summary'!P$53:P$67)+SUM('1.  LRAMVA Summary'!P$68:P$69)*(MONTH($E99)-1)/12)*$H99</f>
        <v>0</v>
      </c>
      <c r="V99" s="247">
        <f>(SUM('1.  LRAMVA Summary'!Q$53:Q$67)+SUM('1.  LRAMVA Summary'!Q$68:Q$69)*(MONTH($E99)-1)/12)*$H99</f>
        <v>0</v>
      </c>
      <c r="W99" s="248">
        <f t="shared" si="35"/>
        <v>1198.6592982483712</v>
      </c>
    </row>
    <row r="100" spans="2:23" s="9" customFormat="1">
      <c r="B100" s="68"/>
      <c r="E100" s="231">
        <v>42675</v>
      </c>
      <c r="F100" s="231" t="s">
        <v>184</v>
      </c>
      <c r="G100" s="232" t="s">
        <v>69</v>
      </c>
      <c r="H100" s="227">
        <f t="shared" ref="H100:H101" si="38">$C$38/12</f>
        <v>9.1666666666666665E-4</v>
      </c>
      <c r="I100" s="247">
        <f>(SUM('1.  LRAMVA Summary'!D$53:D$67)+SUM('1.  LRAMVA Summary'!D$68:D$69)*(MONTH($E100)-1)/12)*$H100</f>
        <v>497.37115674862002</v>
      </c>
      <c r="J100" s="247">
        <f>(SUM('1.  LRAMVA Summary'!E$53:E$67)+SUM('1.  LRAMVA Summary'!E$68:E$69)*(MONTH($E100)-1)/12)*$H100</f>
        <v>266.64811514800772</v>
      </c>
      <c r="K100" s="247">
        <f>(SUM('1.  LRAMVA Summary'!F$53:F$67)+SUM('1.  LRAMVA Summary'!F$68:F$69)*(MONTH($E100)-1)/12)*$H100</f>
        <v>244.90852100829298</v>
      </c>
      <c r="L100" s="247">
        <f>(SUM('1.  LRAMVA Summary'!G$53:G$67)+SUM('1.  LRAMVA Summary'!G$68:G$69)*(MONTH($E100)-1)/12)*$H100</f>
        <v>104.24051096345039</v>
      </c>
      <c r="M100" s="247">
        <f>(SUM('1.  LRAMVA Summary'!H$53:H$67)+SUM('1.  LRAMVA Summary'!H$68:H$69)*(MONTH($E100)-1)/12)*$H100</f>
        <v>8.2715687999999989</v>
      </c>
      <c r="N100" s="247">
        <f>(SUM('1.  LRAMVA Summary'!I$53:I$67)+SUM('1.  LRAMVA Summary'!I$68:I$69)*(MONTH($E100)-1)/12)*$H100</f>
        <v>77.219425580000021</v>
      </c>
      <c r="O100" s="247">
        <f>(SUM('1.  LRAMVA Summary'!J$53:J$67)+SUM('1.  LRAMVA Summary'!J$68:J$69)*(MONTH($E100)-1)/12)*$H100</f>
        <v>0</v>
      </c>
      <c r="P100" s="247">
        <f>(SUM('1.  LRAMVA Summary'!K$53:K$67)+SUM('1.  LRAMVA Summary'!K$68:K$69)*(MONTH($E100)-1)/12)*$H100</f>
        <v>0</v>
      </c>
      <c r="Q100" s="247">
        <f>(SUM('1.  LRAMVA Summary'!L$53:L$67)+SUM('1.  LRAMVA Summary'!L$68:L$69)*(MONTH($E100)-1)/12)*$H100</f>
        <v>0</v>
      </c>
      <c r="R100" s="247">
        <f>(SUM('1.  LRAMVA Summary'!M$53:M$67)+SUM('1.  LRAMVA Summary'!M$68:M$69)*(MONTH($E100)-1)/12)*$H100</f>
        <v>0</v>
      </c>
      <c r="S100" s="247">
        <f>(SUM('1.  LRAMVA Summary'!N$53:N$67)+SUM('1.  LRAMVA Summary'!N$68:N$69)*(MONTH($E100)-1)/12)*$H100</f>
        <v>0</v>
      </c>
      <c r="T100" s="247">
        <f>(SUM('1.  LRAMVA Summary'!O$53:O$67)+SUM('1.  LRAMVA Summary'!O$68:O$69)*(MONTH($E100)-1)/12)*$H100</f>
        <v>0</v>
      </c>
      <c r="U100" s="247">
        <f>(SUM('1.  LRAMVA Summary'!P$53:P$67)+SUM('1.  LRAMVA Summary'!P$68:P$69)*(MONTH($E100)-1)/12)*$H100</f>
        <v>0</v>
      </c>
      <c r="V100" s="247">
        <f>(SUM('1.  LRAMVA Summary'!Q$53:Q$67)+SUM('1.  LRAMVA Summary'!Q$68:Q$69)*(MONTH($E100)-1)/12)*$H100</f>
        <v>0</v>
      </c>
      <c r="W100" s="248">
        <f t="shared" si="35"/>
        <v>1198.6592982483712</v>
      </c>
    </row>
    <row r="101" spans="2:23" s="9" customFormat="1">
      <c r="B101" s="68"/>
      <c r="E101" s="231">
        <v>42705</v>
      </c>
      <c r="F101" s="231" t="s">
        <v>184</v>
      </c>
      <c r="G101" s="232" t="s">
        <v>69</v>
      </c>
      <c r="H101" s="227">
        <f t="shared" si="38"/>
        <v>9.1666666666666665E-4</v>
      </c>
      <c r="I101" s="247">
        <f>(SUM('1.  LRAMVA Summary'!D$53:D$67)+SUM('1.  LRAMVA Summary'!D$68:D$69)*(MONTH($E101)-1)/12)*$H101</f>
        <v>497.37115674862002</v>
      </c>
      <c r="J101" s="247">
        <f>(SUM('1.  LRAMVA Summary'!E$53:E$67)+SUM('1.  LRAMVA Summary'!E$68:E$69)*(MONTH($E101)-1)/12)*$H101</f>
        <v>266.64811514800772</v>
      </c>
      <c r="K101" s="247">
        <f>(SUM('1.  LRAMVA Summary'!F$53:F$67)+SUM('1.  LRAMVA Summary'!F$68:F$69)*(MONTH($E101)-1)/12)*$H101</f>
        <v>244.90852100829298</v>
      </c>
      <c r="L101" s="247">
        <f>(SUM('1.  LRAMVA Summary'!G$53:G$67)+SUM('1.  LRAMVA Summary'!G$68:G$69)*(MONTH($E101)-1)/12)*$H101</f>
        <v>104.24051096345039</v>
      </c>
      <c r="M101" s="247">
        <f>(SUM('1.  LRAMVA Summary'!H$53:H$67)+SUM('1.  LRAMVA Summary'!H$68:H$69)*(MONTH($E101)-1)/12)*$H101</f>
        <v>8.2715687999999989</v>
      </c>
      <c r="N101" s="247">
        <f>(SUM('1.  LRAMVA Summary'!I$53:I$67)+SUM('1.  LRAMVA Summary'!I$68:I$69)*(MONTH($E101)-1)/12)*$H101</f>
        <v>77.219425580000021</v>
      </c>
      <c r="O101" s="247">
        <f>(SUM('1.  LRAMVA Summary'!J$53:J$67)+SUM('1.  LRAMVA Summary'!J$68:J$69)*(MONTH($E101)-1)/12)*$H101</f>
        <v>0</v>
      </c>
      <c r="P101" s="247">
        <f>(SUM('1.  LRAMVA Summary'!K$53:K$67)+SUM('1.  LRAMVA Summary'!K$68:K$69)*(MONTH($E101)-1)/12)*$H101</f>
        <v>0</v>
      </c>
      <c r="Q101" s="247">
        <f>(SUM('1.  LRAMVA Summary'!L$53:L$67)+SUM('1.  LRAMVA Summary'!L$68:L$69)*(MONTH($E101)-1)/12)*$H101</f>
        <v>0</v>
      </c>
      <c r="R101" s="247">
        <f>(SUM('1.  LRAMVA Summary'!M$53:M$67)+SUM('1.  LRAMVA Summary'!M$68:M$69)*(MONTH($E101)-1)/12)*$H101</f>
        <v>0</v>
      </c>
      <c r="S101" s="247">
        <f>(SUM('1.  LRAMVA Summary'!N$53:N$67)+SUM('1.  LRAMVA Summary'!N$68:N$69)*(MONTH($E101)-1)/12)*$H101</f>
        <v>0</v>
      </c>
      <c r="T101" s="247">
        <f>(SUM('1.  LRAMVA Summary'!O$53:O$67)+SUM('1.  LRAMVA Summary'!O$68:O$69)*(MONTH($E101)-1)/12)*$H101</f>
        <v>0</v>
      </c>
      <c r="U101" s="247">
        <f>(SUM('1.  LRAMVA Summary'!P$53:P$67)+SUM('1.  LRAMVA Summary'!P$68:P$69)*(MONTH($E101)-1)/12)*$H101</f>
        <v>0</v>
      </c>
      <c r="V101" s="247">
        <f>(SUM('1.  LRAMVA Summary'!Q$53:Q$67)+SUM('1.  LRAMVA Summary'!Q$68:Q$69)*(MONTH($E101)-1)/12)*$H101</f>
        <v>0</v>
      </c>
      <c r="W101" s="248">
        <f t="shared" si="35"/>
        <v>1198.6592982483712</v>
      </c>
    </row>
    <row r="102" spans="2:23" s="9" customFormat="1" ht="15.75" thickBot="1">
      <c r="B102" s="68"/>
      <c r="E102" s="233" t="s">
        <v>471</v>
      </c>
      <c r="F102" s="233"/>
      <c r="G102" s="234"/>
      <c r="H102" s="235"/>
      <c r="I102" s="236">
        <f>SUM(I89:I101)</f>
        <v>15041.73548361352</v>
      </c>
      <c r="J102" s="236">
        <f>SUM(J89:J101)</f>
        <v>6830.2796674514748</v>
      </c>
      <c r="K102" s="236">
        <f t="shared" ref="K102:O102" si="39">SUM(K89:K101)</f>
        <v>9871.5536207117875</v>
      </c>
      <c r="L102" s="236">
        <f t="shared" si="39"/>
        <v>4102.1792856167967</v>
      </c>
      <c r="M102" s="236">
        <f t="shared" si="39"/>
        <v>145.44801774000001</v>
      </c>
      <c r="N102" s="236">
        <f t="shared" si="39"/>
        <v>1357.8333993465003</v>
      </c>
      <c r="O102" s="236">
        <f t="shared" si="39"/>
        <v>0</v>
      </c>
      <c r="P102" s="236">
        <f t="shared" ref="P102:V102" si="40">SUM(P89:P101)</f>
        <v>0</v>
      </c>
      <c r="Q102" s="236">
        <f t="shared" si="40"/>
        <v>0</v>
      </c>
      <c r="R102" s="236">
        <f t="shared" si="40"/>
        <v>0</v>
      </c>
      <c r="S102" s="236">
        <f t="shared" si="40"/>
        <v>0</v>
      </c>
      <c r="T102" s="236">
        <f t="shared" si="40"/>
        <v>0</v>
      </c>
      <c r="U102" s="236">
        <f t="shared" si="40"/>
        <v>0</v>
      </c>
      <c r="V102" s="236">
        <f t="shared" si="40"/>
        <v>0</v>
      </c>
      <c r="W102" s="236">
        <f>SUM(W89:W101)</f>
        <v>37349.02947448007</v>
      </c>
    </row>
    <row r="103" spans="2:23" s="9" customFormat="1" ht="15.75" thickTop="1">
      <c r="B103" s="68"/>
      <c r="E103" s="237" t="s">
        <v>67</v>
      </c>
      <c r="F103" s="237"/>
      <c r="G103" s="238"/>
      <c r="H103" s="239"/>
      <c r="I103" s="240"/>
      <c r="J103" s="240"/>
      <c r="K103" s="240"/>
      <c r="L103" s="240"/>
      <c r="M103" s="240"/>
      <c r="N103" s="240"/>
      <c r="O103" s="240"/>
      <c r="P103" s="240"/>
      <c r="Q103" s="240"/>
      <c r="R103" s="240"/>
      <c r="S103" s="240"/>
      <c r="T103" s="240"/>
      <c r="U103" s="240"/>
      <c r="V103" s="240"/>
      <c r="W103" s="241"/>
    </row>
    <row r="104" spans="2:23" s="9" customFormat="1">
      <c r="B104" s="68"/>
      <c r="E104" s="242" t="s">
        <v>434</v>
      </c>
      <c r="F104" s="242"/>
      <c r="G104" s="243"/>
      <c r="H104" s="244"/>
      <c r="I104" s="245">
        <f>I102+I103</f>
        <v>15041.73548361352</v>
      </c>
      <c r="J104" s="245">
        <f t="shared" ref="J104" si="41">J102+J103</f>
        <v>6830.2796674514748</v>
      </c>
      <c r="K104" s="245">
        <f t="shared" ref="K104" si="42">K102+K103</f>
        <v>9871.5536207117875</v>
      </c>
      <c r="L104" s="245">
        <f t="shared" ref="L104" si="43">L102+L103</f>
        <v>4102.1792856167967</v>
      </c>
      <c r="M104" s="245">
        <f t="shared" ref="M104" si="44">M102+M103</f>
        <v>145.44801774000001</v>
      </c>
      <c r="N104" s="245">
        <f t="shared" ref="N104" si="45">N102+N103</f>
        <v>1357.8333993465003</v>
      </c>
      <c r="O104" s="245">
        <f t="shared" ref="O104:V104" si="46">O102+O103</f>
        <v>0</v>
      </c>
      <c r="P104" s="245">
        <f t="shared" si="46"/>
        <v>0</v>
      </c>
      <c r="Q104" s="245">
        <f t="shared" si="46"/>
        <v>0</v>
      </c>
      <c r="R104" s="245">
        <f t="shared" si="46"/>
        <v>0</v>
      </c>
      <c r="S104" s="245">
        <f t="shared" si="46"/>
        <v>0</v>
      </c>
      <c r="T104" s="245">
        <f t="shared" si="46"/>
        <v>0</v>
      </c>
      <c r="U104" s="245">
        <f t="shared" si="46"/>
        <v>0</v>
      </c>
      <c r="V104" s="245">
        <f t="shared" si="46"/>
        <v>0</v>
      </c>
      <c r="W104" s="245">
        <f t="shared" ref="W104" si="47">W102+W103</f>
        <v>37349.02947448007</v>
      </c>
    </row>
    <row r="105" spans="2:23" s="9" customFormat="1">
      <c r="B105" s="68"/>
      <c r="E105" s="231">
        <v>42736</v>
      </c>
      <c r="F105" s="231" t="s">
        <v>185</v>
      </c>
      <c r="G105" s="232" t="s">
        <v>65</v>
      </c>
      <c r="H105" s="257">
        <f>$C$39/12</f>
        <v>9.1666666666666665E-4</v>
      </c>
      <c r="I105" s="247">
        <f>(SUM('1.  LRAMVA Summary'!D$53:D$70)+SUM('1.  LRAMVA Summary'!D$71:D$72)*(MONTH($E105)-1)/12)*$H105</f>
        <v>497.37115674862002</v>
      </c>
      <c r="J105" s="247">
        <f>(SUM('1.  LRAMVA Summary'!E$53:E$70)+SUM('1.  LRAMVA Summary'!E$71:E$72)*(MONTH($E105)-1)/12)*$H105</f>
        <v>266.64811514800772</v>
      </c>
      <c r="K105" s="247">
        <f>(SUM('1.  LRAMVA Summary'!F$53:F$70)+SUM('1.  LRAMVA Summary'!F$71:F$72)*(MONTH($E105)-1)/12)*$H105</f>
        <v>244.90852100829298</v>
      </c>
      <c r="L105" s="247">
        <f>(SUM('1.  LRAMVA Summary'!G$53:G$70)+SUM('1.  LRAMVA Summary'!G$71:G$72)*(MONTH($E105)-1)/12)*$H105</f>
        <v>104.24051096345039</v>
      </c>
      <c r="M105" s="247">
        <f>(SUM('1.  LRAMVA Summary'!H$53:H$70)+SUM('1.  LRAMVA Summary'!H$71:H$72)*(MONTH($E105)-1)/12)*$H105</f>
        <v>8.2715687999999989</v>
      </c>
      <c r="N105" s="247">
        <f>(SUM('1.  LRAMVA Summary'!I$53:I$70)+SUM('1.  LRAMVA Summary'!I$71:I$72)*(MONTH($E105)-1)/12)*$H105</f>
        <v>77.219425580000021</v>
      </c>
      <c r="O105" s="247">
        <f>(SUM('1.  LRAMVA Summary'!J$53:J$70)+SUM('1.  LRAMVA Summary'!J$71:J$72)*(MONTH($E105)-1)/12)*$H105</f>
        <v>0</v>
      </c>
      <c r="P105" s="247">
        <f>(SUM('1.  LRAMVA Summary'!K$53:K$70)+SUM('1.  LRAMVA Summary'!K$71:K$72)*(MONTH($E105)-1)/12)*$H105</f>
        <v>0</v>
      </c>
      <c r="Q105" s="247">
        <f>(SUM('1.  LRAMVA Summary'!L$53:L$70)+SUM('1.  LRAMVA Summary'!L$71:L$72)*(MONTH($E105)-1)/12)*$H105</f>
        <v>0</v>
      </c>
      <c r="R105" s="247">
        <f>(SUM('1.  LRAMVA Summary'!M$53:M$70)+SUM('1.  LRAMVA Summary'!M$71:M$72)*(MONTH($E105)-1)/12)*$H105</f>
        <v>0</v>
      </c>
      <c r="S105" s="247">
        <f>(SUM('1.  LRAMVA Summary'!N$53:N$70)+SUM('1.  LRAMVA Summary'!N$71:N$72)*(MONTH($E105)-1)/12)*$H105</f>
        <v>0</v>
      </c>
      <c r="T105" s="247">
        <f>(SUM('1.  LRAMVA Summary'!O$53:O$70)+SUM('1.  LRAMVA Summary'!O$71:O$72)*(MONTH($E105)-1)/12)*$H105</f>
        <v>0</v>
      </c>
      <c r="U105" s="247">
        <f>(SUM('1.  LRAMVA Summary'!P$53:P$70)+SUM('1.  LRAMVA Summary'!P$71:P$72)*(MONTH($E105)-1)/12)*$H105</f>
        <v>0</v>
      </c>
      <c r="V105" s="247">
        <f>(SUM('1.  LRAMVA Summary'!Q$53:Q$70)+SUM('1.  LRAMVA Summary'!Q$71:Q$72)*(MONTH($E105)-1)/12)*$H105</f>
        <v>0</v>
      </c>
      <c r="W105" s="248">
        <f>SUM(I105:V105)</f>
        <v>1198.6592982483712</v>
      </c>
    </row>
    <row r="106" spans="2:23" s="9" customFormat="1">
      <c r="B106" s="68"/>
      <c r="E106" s="231">
        <v>42767</v>
      </c>
      <c r="F106" s="231" t="s">
        <v>185</v>
      </c>
      <c r="G106" s="232" t="s">
        <v>65</v>
      </c>
      <c r="H106" s="257">
        <f t="shared" ref="H106:H107" si="48">$C$39/12</f>
        <v>9.1666666666666665E-4</v>
      </c>
      <c r="I106" s="247">
        <f>(SUM('1.  LRAMVA Summary'!D$53:D$70)+SUM('1.  LRAMVA Summary'!D$71:D$72)*(MONTH($E106)-1)/12)*$H106</f>
        <v>497.37115674862002</v>
      </c>
      <c r="J106" s="247">
        <f>(SUM('1.  LRAMVA Summary'!E$53:E$70)+SUM('1.  LRAMVA Summary'!E$71:E$72)*(MONTH($E106)-1)/12)*$H106</f>
        <v>266.64811514800772</v>
      </c>
      <c r="K106" s="247">
        <f>(SUM('1.  LRAMVA Summary'!F$53:F$70)+SUM('1.  LRAMVA Summary'!F$71:F$72)*(MONTH($E106)-1)/12)*$H106</f>
        <v>244.90852100829298</v>
      </c>
      <c r="L106" s="247">
        <f>(SUM('1.  LRAMVA Summary'!G$53:G$70)+SUM('1.  LRAMVA Summary'!G$71:G$72)*(MONTH($E106)-1)/12)*$H106</f>
        <v>104.24051096345039</v>
      </c>
      <c r="M106" s="247">
        <f>(SUM('1.  LRAMVA Summary'!H$53:H$70)+SUM('1.  LRAMVA Summary'!H$71:H$72)*(MONTH($E106)-1)/12)*$H106</f>
        <v>8.2715687999999989</v>
      </c>
      <c r="N106" s="247">
        <f>(SUM('1.  LRAMVA Summary'!I$53:I$70)+SUM('1.  LRAMVA Summary'!I$71:I$72)*(MONTH($E106)-1)/12)*$H106</f>
        <v>77.219425580000021</v>
      </c>
      <c r="O106" s="247">
        <f>(SUM('1.  LRAMVA Summary'!J$53:J$70)+SUM('1.  LRAMVA Summary'!J$71:J$72)*(MONTH($E106)-1)/12)*$H106</f>
        <v>0</v>
      </c>
      <c r="P106" s="247">
        <f>(SUM('1.  LRAMVA Summary'!K$53:K$70)+SUM('1.  LRAMVA Summary'!K$71:K$72)*(MONTH($E106)-1)/12)*$H106</f>
        <v>0</v>
      </c>
      <c r="Q106" s="247">
        <f>(SUM('1.  LRAMVA Summary'!L$53:L$70)+SUM('1.  LRAMVA Summary'!L$71:L$72)*(MONTH($E106)-1)/12)*$H106</f>
        <v>0</v>
      </c>
      <c r="R106" s="247">
        <f>(SUM('1.  LRAMVA Summary'!M$53:M$70)+SUM('1.  LRAMVA Summary'!M$71:M$72)*(MONTH($E106)-1)/12)*$H106</f>
        <v>0</v>
      </c>
      <c r="S106" s="247">
        <f>(SUM('1.  LRAMVA Summary'!N$53:N$70)+SUM('1.  LRAMVA Summary'!N$71:N$72)*(MONTH($E106)-1)/12)*$H106</f>
        <v>0</v>
      </c>
      <c r="T106" s="247">
        <f>(SUM('1.  LRAMVA Summary'!O$53:O$70)+SUM('1.  LRAMVA Summary'!O$71:O$72)*(MONTH($E106)-1)/12)*$H106</f>
        <v>0</v>
      </c>
      <c r="U106" s="247">
        <f>(SUM('1.  LRAMVA Summary'!P$53:P$70)+SUM('1.  LRAMVA Summary'!P$71:P$72)*(MONTH($E106)-1)/12)*$H106</f>
        <v>0</v>
      </c>
      <c r="V106" s="247">
        <f>(SUM('1.  LRAMVA Summary'!Q$53:Q$70)+SUM('1.  LRAMVA Summary'!Q$71:Q$72)*(MONTH($E106)-1)/12)*$H106</f>
        <v>0</v>
      </c>
      <c r="W106" s="248">
        <f t="shared" ref="W106:W116" si="49">SUM(I106:V106)</f>
        <v>1198.6592982483712</v>
      </c>
    </row>
    <row r="107" spans="2:23" s="9" customFormat="1">
      <c r="B107" s="68"/>
      <c r="E107" s="231">
        <v>42795</v>
      </c>
      <c r="F107" s="231" t="s">
        <v>185</v>
      </c>
      <c r="G107" s="232" t="s">
        <v>65</v>
      </c>
      <c r="H107" s="257">
        <f t="shared" si="48"/>
        <v>9.1666666666666665E-4</v>
      </c>
      <c r="I107" s="247">
        <f>(SUM('1.  LRAMVA Summary'!D$53:D$70)+SUM('1.  LRAMVA Summary'!D$71:D$72)*(MONTH($E107)-1)/12)*$H107</f>
        <v>497.37115674862002</v>
      </c>
      <c r="J107" s="247">
        <f>(SUM('1.  LRAMVA Summary'!E$53:E$70)+SUM('1.  LRAMVA Summary'!E$71:E$72)*(MONTH($E107)-1)/12)*$H107</f>
        <v>266.64811514800772</v>
      </c>
      <c r="K107" s="247">
        <f>(SUM('1.  LRAMVA Summary'!F$53:F$70)+SUM('1.  LRAMVA Summary'!F$71:F$72)*(MONTH($E107)-1)/12)*$H107</f>
        <v>244.90852100829298</v>
      </c>
      <c r="L107" s="247">
        <f>(SUM('1.  LRAMVA Summary'!G$53:G$70)+SUM('1.  LRAMVA Summary'!G$71:G$72)*(MONTH($E107)-1)/12)*$H107</f>
        <v>104.24051096345039</v>
      </c>
      <c r="M107" s="247">
        <f>(SUM('1.  LRAMVA Summary'!H$53:H$70)+SUM('1.  LRAMVA Summary'!H$71:H$72)*(MONTH($E107)-1)/12)*$H107</f>
        <v>8.2715687999999989</v>
      </c>
      <c r="N107" s="247">
        <f>(SUM('1.  LRAMVA Summary'!I$53:I$70)+SUM('1.  LRAMVA Summary'!I$71:I$72)*(MONTH($E107)-1)/12)*$H107</f>
        <v>77.219425580000021</v>
      </c>
      <c r="O107" s="247">
        <f>(SUM('1.  LRAMVA Summary'!J$53:J$70)+SUM('1.  LRAMVA Summary'!J$71:J$72)*(MONTH($E107)-1)/12)*$H107</f>
        <v>0</v>
      </c>
      <c r="P107" s="247">
        <f>(SUM('1.  LRAMVA Summary'!K$53:K$70)+SUM('1.  LRAMVA Summary'!K$71:K$72)*(MONTH($E107)-1)/12)*$H107</f>
        <v>0</v>
      </c>
      <c r="Q107" s="247">
        <f>(SUM('1.  LRAMVA Summary'!L$53:L$70)+SUM('1.  LRAMVA Summary'!L$71:L$72)*(MONTH($E107)-1)/12)*$H107</f>
        <v>0</v>
      </c>
      <c r="R107" s="247">
        <f>(SUM('1.  LRAMVA Summary'!M$53:M$70)+SUM('1.  LRAMVA Summary'!M$71:M$72)*(MONTH($E107)-1)/12)*$H107</f>
        <v>0</v>
      </c>
      <c r="S107" s="247">
        <f>(SUM('1.  LRAMVA Summary'!N$53:N$70)+SUM('1.  LRAMVA Summary'!N$71:N$72)*(MONTH($E107)-1)/12)*$H107</f>
        <v>0</v>
      </c>
      <c r="T107" s="247">
        <f>(SUM('1.  LRAMVA Summary'!O$53:O$70)+SUM('1.  LRAMVA Summary'!O$71:O$72)*(MONTH($E107)-1)/12)*$H107</f>
        <v>0</v>
      </c>
      <c r="U107" s="247">
        <f>(SUM('1.  LRAMVA Summary'!P$53:P$70)+SUM('1.  LRAMVA Summary'!P$71:P$72)*(MONTH($E107)-1)/12)*$H107</f>
        <v>0</v>
      </c>
      <c r="V107" s="247">
        <f>(SUM('1.  LRAMVA Summary'!Q$53:Q$70)+SUM('1.  LRAMVA Summary'!Q$71:Q$72)*(MONTH($E107)-1)/12)*$H107</f>
        <v>0</v>
      </c>
      <c r="W107" s="248">
        <f t="shared" si="49"/>
        <v>1198.6592982483712</v>
      </c>
    </row>
    <row r="108" spans="2:23" s="8" customFormat="1">
      <c r="B108" s="256"/>
      <c r="E108" s="231">
        <v>42826</v>
      </c>
      <c r="F108" s="231" t="s">
        <v>185</v>
      </c>
      <c r="G108" s="232" t="s">
        <v>66</v>
      </c>
      <c r="H108" s="257">
        <f>$C$40/12</f>
        <v>9.1666666666666665E-4</v>
      </c>
      <c r="I108" s="247">
        <f>(SUM('1.  LRAMVA Summary'!D$53:D$70)+SUM('1.  LRAMVA Summary'!D$71:D$72)*(MONTH($E108)-1)/12)*$H108</f>
        <v>497.37115674862002</v>
      </c>
      <c r="J108" s="247">
        <f>(SUM('1.  LRAMVA Summary'!E$53:E$70)+SUM('1.  LRAMVA Summary'!E$71:E$72)*(MONTH($E108)-1)/12)*$H108</f>
        <v>266.64811514800772</v>
      </c>
      <c r="K108" s="247">
        <f>(SUM('1.  LRAMVA Summary'!F$53:F$70)+SUM('1.  LRAMVA Summary'!F$71:F$72)*(MONTH($E108)-1)/12)*$H108</f>
        <v>244.90852100829298</v>
      </c>
      <c r="L108" s="247">
        <f>(SUM('1.  LRAMVA Summary'!G$53:G$70)+SUM('1.  LRAMVA Summary'!G$71:G$72)*(MONTH($E108)-1)/12)*$H108</f>
        <v>104.24051096345039</v>
      </c>
      <c r="M108" s="247">
        <f>(SUM('1.  LRAMVA Summary'!H$53:H$70)+SUM('1.  LRAMVA Summary'!H$71:H$72)*(MONTH($E108)-1)/12)*$H108</f>
        <v>8.2715687999999989</v>
      </c>
      <c r="N108" s="247">
        <f>(SUM('1.  LRAMVA Summary'!I$53:I$70)+SUM('1.  LRAMVA Summary'!I$71:I$72)*(MONTH($E108)-1)/12)*$H108</f>
        <v>77.219425580000021</v>
      </c>
      <c r="O108" s="247">
        <f>(SUM('1.  LRAMVA Summary'!J$53:J$70)+SUM('1.  LRAMVA Summary'!J$71:J$72)*(MONTH($E108)-1)/12)*$H108</f>
        <v>0</v>
      </c>
      <c r="P108" s="247">
        <f>(SUM('1.  LRAMVA Summary'!K$53:K$70)+SUM('1.  LRAMVA Summary'!K$71:K$72)*(MONTH($E108)-1)/12)*$H108</f>
        <v>0</v>
      </c>
      <c r="Q108" s="247">
        <f>(SUM('1.  LRAMVA Summary'!L$53:L$70)+SUM('1.  LRAMVA Summary'!L$71:L$72)*(MONTH($E108)-1)/12)*$H108</f>
        <v>0</v>
      </c>
      <c r="R108" s="247">
        <f>(SUM('1.  LRAMVA Summary'!M$53:M$70)+SUM('1.  LRAMVA Summary'!M$71:M$72)*(MONTH($E108)-1)/12)*$H108</f>
        <v>0</v>
      </c>
      <c r="S108" s="247">
        <f>(SUM('1.  LRAMVA Summary'!N$53:N$70)+SUM('1.  LRAMVA Summary'!N$71:N$72)*(MONTH($E108)-1)/12)*$H108</f>
        <v>0</v>
      </c>
      <c r="T108" s="247">
        <f>(SUM('1.  LRAMVA Summary'!O$53:O$70)+SUM('1.  LRAMVA Summary'!O$71:O$72)*(MONTH($E108)-1)/12)*$H108</f>
        <v>0</v>
      </c>
      <c r="U108" s="247">
        <f>(SUM('1.  LRAMVA Summary'!P$53:P$70)+SUM('1.  LRAMVA Summary'!P$71:P$72)*(MONTH($E108)-1)/12)*$H108</f>
        <v>0</v>
      </c>
      <c r="V108" s="247">
        <f>(SUM('1.  LRAMVA Summary'!Q$53:Q$70)+SUM('1.  LRAMVA Summary'!Q$71:Q$72)*(MONTH($E108)-1)/12)*$H108</f>
        <v>0</v>
      </c>
      <c r="W108" s="248">
        <f t="shared" si="49"/>
        <v>1198.6592982483712</v>
      </c>
    </row>
    <row r="109" spans="2:23" s="9" customFormat="1">
      <c r="B109" s="68"/>
      <c r="E109" s="231">
        <v>42856</v>
      </c>
      <c r="F109" s="231" t="s">
        <v>185</v>
      </c>
      <c r="G109" s="232" t="s">
        <v>66</v>
      </c>
      <c r="H109" s="257">
        <f t="shared" ref="H109:H110" si="50">$C$40/12</f>
        <v>9.1666666666666665E-4</v>
      </c>
      <c r="I109" s="247">
        <f>(SUM('1.  LRAMVA Summary'!D$53:D$70)+SUM('1.  LRAMVA Summary'!D$71:D$72)*(MONTH($E109)-1)/12)*$H109</f>
        <v>497.37115674862002</v>
      </c>
      <c r="J109" s="247">
        <f>(SUM('1.  LRAMVA Summary'!E$53:E$70)+SUM('1.  LRAMVA Summary'!E$71:E$72)*(MONTH($E109)-1)/12)*$H109</f>
        <v>266.64811514800772</v>
      </c>
      <c r="K109" s="247">
        <f>(SUM('1.  LRAMVA Summary'!F$53:F$70)+SUM('1.  LRAMVA Summary'!F$71:F$72)*(MONTH($E109)-1)/12)*$H109</f>
        <v>244.90852100829298</v>
      </c>
      <c r="L109" s="247">
        <f>(SUM('1.  LRAMVA Summary'!G$53:G$70)+SUM('1.  LRAMVA Summary'!G$71:G$72)*(MONTH($E109)-1)/12)*$H109</f>
        <v>104.24051096345039</v>
      </c>
      <c r="M109" s="247">
        <f>(SUM('1.  LRAMVA Summary'!H$53:H$70)+SUM('1.  LRAMVA Summary'!H$71:H$72)*(MONTH($E109)-1)/12)*$H109</f>
        <v>8.2715687999999989</v>
      </c>
      <c r="N109" s="247">
        <f>(SUM('1.  LRAMVA Summary'!I$53:I$70)+SUM('1.  LRAMVA Summary'!I$71:I$72)*(MONTH($E109)-1)/12)*$H109</f>
        <v>77.219425580000021</v>
      </c>
      <c r="O109" s="247">
        <f>(SUM('1.  LRAMVA Summary'!J$53:J$70)+SUM('1.  LRAMVA Summary'!J$71:J$72)*(MONTH($E109)-1)/12)*$H109</f>
        <v>0</v>
      </c>
      <c r="P109" s="247">
        <f>(SUM('1.  LRAMVA Summary'!K$53:K$70)+SUM('1.  LRAMVA Summary'!K$71:K$72)*(MONTH($E109)-1)/12)*$H109</f>
        <v>0</v>
      </c>
      <c r="Q109" s="247">
        <f>(SUM('1.  LRAMVA Summary'!L$53:L$70)+SUM('1.  LRAMVA Summary'!L$71:L$72)*(MONTH($E109)-1)/12)*$H109</f>
        <v>0</v>
      </c>
      <c r="R109" s="247">
        <f>(SUM('1.  LRAMVA Summary'!M$53:M$70)+SUM('1.  LRAMVA Summary'!M$71:M$72)*(MONTH($E109)-1)/12)*$H109</f>
        <v>0</v>
      </c>
      <c r="S109" s="247">
        <f>(SUM('1.  LRAMVA Summary'!N$53:N$70)+SUM('1.  LRAMVA Summary'!N$71:N$72)*(MONTH($E109)-1)/12)*$H109</f>
        <v>0</v>
      </c>
      <c r="T109" s="247">
        <f>(SUM('1.  LRAMVA Summary'!O$53:O$70)+SUM('1.  LRAMVA Summary'!O$71:O$72)*(MONTH($E109)-1)/12)*$H109</f>
        <v>0</v>
      </c>
      <c r="U109" s="247">
        <f>(SUM('1.  LRAMVA Summary'!P$53:P$70)+SUM('1.  LRAMVA Summary'!P$71:P$72)*(MONTH($E109)-1)/12)*$H109</f>
        <v>0</v>
      </c>
      <c r="V109" s="247">
        <f>(SUM('1.  LRAMVA Summary'!Q$53:Q$70)+SUM('1.  LRAMVA Summary'!Q$71:Q$72)*(MONTH($E109)-1)/12)*$H109</f>
        <v>0</v>
      </c>
      <c r="W109" s="248">
        <f t="shared" si="49"/>
        <v>1198.6592982483712</v>
      </c>
    </row>
    <row r="110" spans="2:23" s="255" customFormat="1">
      <c r="B110" s="254"/>
      <c r="E110" s="231">
        <v>42887</v>
      </c>
      <c r="F110" s="231" t="s">
        <v>185</v>
      </c>
      <c r="G110" s="232" t="s">
        <v>66</v>
      </c>
      <c r="H110" s="257">
        <f t="shared" si="50"/>
        <v>9.1666666666666665E-4</v>
      </c>
      <c r="I110" s="247">
        <f>(SUM('1.  LRAMVA Summary'!D$53:D$70)+SUM('1.  LRAMVA Summary'!D$71:D$72)*(MONTH($E110)-1)/12)*$H110</f>
        <v>497.37115674862002</v>
      </c>
      <c r="J110" s="247">
        <f>(SUM('1.  LRAMVA Summary'!E$53:E$70)+SUM('1.  LRAMVA Summary'!E$71:E$72)*(MONTH($E110)-1)/12)*$H110</f>
        <v>266.64811514800772</v>
      </c>
      <c r="K110" s="247">
        <f>(SUM('1.  LRAMVA Summary'!F$53:F$70)+SUM('1.  LRAMVA Summary'!F$71:F$72)*(MONTH($E110)-1)/12)*$H110</f>
        <v>244.90852100829298</v>
      </c>
      <c r="L110" s="247">
        <f>(SUM('1.  LRAMVA Summary'!G$53:G$70)+SUM('1.  LRAMVA Summary'!G$71:G$72)*(MONTH($E110)-1)/12)*$H110</f>
        <v>104.24051096345039</v>
      </c>
      <c r="M110" s="247">
        <f>(SUM('1.  LRAMVA Summary'!H$53:H$70)+SUM('1.  LRAMVA Summary'!H$71:H$72)*(MONTH($E110)-1)/12)*$H110</f>
        <v>8.2715687999999989</v>
      </c>
      <c r="N110" s="247">
        <f>(SUM('1.  LRAMVA Summary'!I$53:I$70)+SUM('1.  LRAMVA Summary'!I$71:I$72)*(MONTH($E110)-1)/12)*$H110</f>
        <v>77.219425580000021</v>
      </c>
      <c r="O110" s="247">
        <f>(SUM('1.  LRAMVA Summary'!J$53:J$70)+SUM('1.  LRAMVA Summary'!J$71:J$72)*(MONTH($E110)-1)/12)*$H110</f>
        <v>0</v>
      </c>
      <c r="P110" s="247">
        <f>(SUM('1.  LRAMVA Summary'!K$53:K$70)+SUM('1.  LRAMVA Summary'!K$71:K$72)*(MONTH($E110)-1)/12)*$H110</f>
        <v>0</v>
      </c>
      <c r="Q110" s="247">
        <f>(SUM('1.  LRAMVA Summary'!L$53:L$70)+SUM('1.  LRAMVA Summary'!L$71:L$72)*(MONTH($E110)-1)/12)*$H110</f>
        <v>0</v>
      </c>
      <c r="R110" s="247">
        <f>(SUM('1.  LRAMVA Summary'!M$53:M$70)+SUM('1.  LRAMVA Summary'!M$71:M$72)*(MONTH($E110)-1)/12)*$H110</f>
        <v>0</v>
      </c>
      <c r="S110" s="247">
        <f>(SUM('1.  LRAMVA Summary'!N$53:N$70)+SUM('1.  LRAMVA Summary'!N$71:N$72)*(MONTH($E110)-1)/12)*$H110</f>
        <v>0</v>
      </c>
      <c r="T110" s="247">
        <f>(SUM('1.  LRAMVA Summary'!O$53:O$70)+SUM('1.  LRAMVA Summary'!O$71:O$72)*(MONTH($E110)-1)/12)*$H110</f>
        <v>0</v>
      </c>
      <c r="U110" s="247">
        <f>(SUM('1.  LRAMVA Summary'!P$53:P$70)+SUM('1.  LRAMVA Summary'!P$71:P$72)*(MONTH($E110)-1)/12)*$H110</f>
        <v>0</v>
      </c>
      <c r="V110" s="247">
        <f>(SUM('1.  LRAMVA Summary'!Q$53:Q$70)+SUM('1.  LRAMVA Summary'!Q$71:Q$72)*(MONTH($E110)-1)/12)*$H110</f>
        <v>0</v>
      </c>
      <c r="W110" s="248">
        <f t="shared" si="49"/>
        <v>1198.6592982483712</v>
      </c>
    </row>
    <row r="111" spans="2:23" s="9" customFormat="1">
      <c r="B111" s="68"/>
      <c r="E111" s="231">
        <v>42917</v>
      </c>
      <c r="F111" s="231" t="s">
        <v>185</v>
      </c>
      <c r="G111" s="232" t="s">
        <v>68</v>
      </c>
      <c r="H111" s="257">
        <f>$C$41/12</f>
        <v>9.1666666666666665E-4</v>
      </c>
      <c r="I111" s="247">
        <f>(SUM('1.  LRAMVA Summary'!D$53:D$70)+SUM('1.  LRAMVA Summary'!D$71:D$72)*(MONTH($E111)-1)/12)*$H111</f>
        <v>497.37115674862002</v>
      </c>
      <c r="J111" s="247">
        <f>(SUM('1.  LRAMVA Summary'!E$53:E$70)+SUM('1.  LRAMVA Summary'!E$71:E$72)*(MONTH($E111)-1)/12)*$H111</f>
        <v>266.64811514800772</v>
      </c>
      <c r="K111" s="247">
        <f>(SUM('1.  LRAMVA Summary'!F$53:F$70)+SUM('1.  LRAMVA Summary'!F$71:F$72)*(MONTH($E111)-1)/12)*$H111</f>
        <v>244.90852100829298</v>
      </c>
      <c r="L111" s="247">
        <f>(SUM('1.  LRAMVA Summary'!G$53:G$70)+SUM('1.  LRAMVA Summary'!G$71:G$72)*(MONTH($E111)-1)/12)*$H111</f>
        <v>104.24051096345039</v>
      </c>
      <c r="M111" s="247">
        <f>(SUM('1.  LRAMVA Summary'!H$53:H$70)+SUM('1.  LRAMVA Summary'!H$71:H$72)*(MONTH($E111)-1)/12)*$H111</f>
        <v>8.2715687999999989</v>
      </c>
      <c r="N111" s="247">
        <f>(SUM('1.  LRAMVA Summary'!I$53:I$70)+SUM('1.  LRAMVA Summary'!I$71:I$72)*(MONTH($E111)-1)/12)*$H111</f>
        <v>77.219425580000021</v>
      </c>
      <c r="O111" s="247">
        <f>(SUM('1.  LRAMVA Summary'!J$53:J$70)+SUM('1.  LRAMVA Summary'!J$71:J$72)*(MONTH($E111)-1)/12)*$H111</f>
        <v>0</v>
      </c>
      <c r="P111" s="247">
        <f>(SUM('1.  LRAMVA Summary'!K$53:K$70)+SUM('1.  LRAMVA Summary'!K$71:K$72)*(MONTH($E111)-1)/12)*$H111</f>
        <v>0</v>
      </c>
      <c r="Q111" s="247">
        <f>(SUM('1.  LRAMVA Summary'!L$53:L$70)+SUM('1.  LRAMVA Summary'!L$71:L$72)*(MONTH($E111)-1)/12)*$H111</f>
        <v>0</v>
      </c>
      <c r="R111" s="247">
        <f>(SUM('1.  LRAMVA Summary'!M$53:M$70)+SUM('1.  LRAMVA Summary'!M$71:M$72)*(MONTH($E111)-1)/12)*$H111</f>
        <v>0</v>
      </c>
      <c r="S111" s="247">
        <f>(SUM('1.  LRAMVA Summary'!N$53:N$70)+SUM('1.  LRAMVA Summary'!N$71:N$72)*(MONTH($E111)-1)/12)*$H111</f>
        <v>0</v>
      </c>
      <c r="T111" s="247">
        <f>(SUM('1.  LRAMVA Summary'!O$53:O$70)+SUM('1.  LRAMVA Summary'!O$71:O$72)*(MONTH($E111)-1)/12)*$H111</f>
        <v>0</v>
      </c>
      <c r="U111" s="247">
        <f>(SUM('1.  LRAMVA Summary'!P$53:P$70)+SUM('1.  LRAMVA Summary'!P$71:P$72)*(MONTH($E111)-1)/12)*$H111</f>
        <v>0</v>
      </c>
      <c r="V111" s="247">
        <f>(SUM('1.  LRAMVA Summary'!Q$53:Q$70)+SUM('1.  LRAMVA Summary'!Q$71:Q$72)*(MONTH($E111)-1)/12)*$H111</f>
        <v>0</v>
      </c>
      <c r="W111" s="248">
        <f t="shared" si="49"/>
        <v>1198.6592982483712</v>
      </c>
    </row>
    <row r="112" spans="2:23" s="9" customFormat="1">
      <c r="B112" s="68"/>
      <c r="E112" s="231">
        <v>42948</v>
      </c>
      <c r="F112" s="231" t="s">
        <v>185</v>
      </c>
      <c r="G112" s="232" t="s">
        <v>68</v>
      </c>
      <c r="H112" s="257">
        <f t="shared" ref="H112:H113" si="51">$C$41/12</f>
        <v>9.1666666666666665E-4</v>
      </c>
      <c r="I112" s="247">
        <f>(SUM('1.  LRAMVA Summary'!D$53:D$70)+SUM('1.  LRAMVA Summary'!D$71:D$72)*(MONTH($E112)-1)/12)*$H112</f>
        <v>497.37115674862002</v>
      </c>
      <c r="J112" s="247">
        <f>(SUM('1.  LRAMVA Summary'!E$53:E$70)+SUM('1.  LRAMVA Summary'!E$71:E$72)*(MONTH($E112)-1)/12)*$H112</f>
        <v>266.64811514800772</v>
      </c>
      <c r="K112" s="247">
        <f>(SUM('1.  LRAMVA Summary'!F$53:F$70)+SUM('1.  LRAMVA Summary'!F$71:F$72)*(MONTH($E112)-1)/12)*$H112</f>
        <v>244.90852100829298</v>
      </c>
      <c r="L112" s="247">
        <f>(SUM('1.  LRAMVA Summary'!G$53:G$70)+SUM('1.  LRAMVA Summary'!G$71:G$72)*(MONTH($E112)-1)/12)*$H112</f>
        <v>104.24051096345039</v>
      </c>
      <c r="M112" s="247">
        <f>(SUM('1.  LRAMVA Summary'!H$53:H$70)+SUM('1.  LRAMVA Summary'!H$71:H$72)*(MONTH($E112)-1)/12)*$H112</f>
        <v>8.2715687999999989</v>
      </c>
      <c r="N112" s="247">
        <f>(SUM('1.  LRAMVA Summary'!I$53:I$70)+SUM('1.  LRAMVA Summary'!I$71:I$72)*(MONTH($E112)-1)/12)*$H112</f>
        <v>77.219425580000021</v>
      </c>
      <c r="O112" s="247">
        <f>(SUM('1.  LRAMVA Summary'!J$53:J$70)+SUM('1.  LRAMVA Summary'!J$71:J$72)*(MONTH($E112)-1)/12)*$H112</f>
        <v>0</v>
      </c>
      <c r="P112" s="247">
        <f>(SUM('1.  LRAMVA Summary'!K$53:K$70)+SUM('1.  LRAMVA Summary'!K$71:K$72)*(MONTH($E112)-1)/12)*$H112</f>
        <v>0</v>
      </c>
      <c r="Q112" s="247">
        <f>(SUM('1.  LRAMVA Summary'!L$53:L$70)+SUM('1.  LRAMVA Summary'!L$71:L$72)*(MONTH($E112)-1)/12)*$H112</f>
        <v>0</v>
      </c>
      <c r="R112" s="247">
        <f>(SUM('1.  LRAMVA Summary'!M$53:M$70)+SUM('1.  LRAMVA Summary'!M$71:M$72)*(MONTH($E112)-1)/12)*$H112</f>
        <v>0</v>
      </c>
      <c r="S112" s="247">
        <f>(SUM('1.  LRAMVA Summary'!N$53:N$70)+SUM('1.  LRAMVA Summary'!N$71:N$72)*(MONTH($E112)-1)/12)*$H112</f>
        <v>0</v>
      </c>
      <c r="T112" s="247">
        <f>(SUM('1.  LRAMVA Summary'!O$53:O$70)+SUM('1.  LRAMVA Summary'!O$71:O$72)*(MONTH($E112)-1)/12)*$H112</f>
        <v>0</v>
      </c>
      <c r="U112" s="247">
        <f>(SUM('1.  LRAMVA Summary'!P$53:P$70)+SUM('1.  LRAMVA Summary'!P$71:P$72)*(MONTH($E112)-1)/12)*$H112</f>
        <v>0</v>
      </c>
      <c r="V112" s="247">
        <f>(SUM('1.  LRAMVA Summary'!Q$53:Q$70)+SUM('1.  LRAMVA Summary'!Q$71:Q$72)*(MONTH($E112)-1)/12)*$H112</f>
        <v>0</v>
      </c>
      <c r="W112" s="248">
        <f t="shared" si="49"/>
        <v>1198.6592982483712</v>
      </c>
    </row>
    <row r="113" spans="2:23" s="9" customFormat="1">
      <c r="B113" s="68"/>
      <c r="E113" s="231">
        <v>42979</v>
      </c>
      <c r="F113" s="231" t="s">
        <v>185</v>
      </c>
      <c r="G113" s="232" t="s">
        <v>68</v>
      </c>
      <c r="H113" s="257">
        <f t="shared" si="51"/>
        <v>9.1666666666666665E-4</v>
      </c>
      <c r="I113" s="247">
        <f>(SUM('1.  LRAMVA Summary'!D$53:D$70)+SUM('1.  LRAMVA Summary'!D$71:D$72)*(MONTH($E113)-1)/12)*$H113</f>
        <v>497.37115674862002</v>
      </c>
      <c r="J113" s="247">
        <f>(SUM('1.  LRAMVA Summary'!E$53:E$70)+SUM('1.  LRAMVA Summary'!E$71:E$72)*(MONTH($E113)-1)/12)*$H113</f>
        <v>266.64811514800772</v>
      </c>
      <c r="K113" s="247">
        <f>(SUM('1.  LRAMVA Summary'!F$53:F$70)+SUM('1.  LRAMVA Summary'!F$71:F$72)*(MONTH($E113)-1)/12)*$H113</f>
        <v>244.90852100829298</v>
      </c>
      <c r="L113" s="247">
        <f>(SUM('1.  LRAMVA Summary'!G$53:G$70)+SUM('1.  LRAMVA Summary'!G$71:G$72)*(MONTH($E113)-1)/12)*$H113</f>
        <v>104.24051096345039</v>
      </c>
      <c r="M113" s="247">
        <f>(SUM('1.  LRAMVA Summary'!H$53:H$70)+SUM('1.  LRAMVA Summary'!H$71:H$72)*(MONTH($E113)-1)/12)*$H113</f>
        <v>8.2715687999999989</v>
      </c>
      <c r="N113" s="247">
        <f>(SUM('1.  LRAMVA Summary'!I$53:I$70)+SUM('1.  LRAMVA Summary'!I$71:I$72)*(MONTH($E113)-1)/12)*$H113</f>
        <v>77.219425580000021</v>
      </c>
      <c r="O113" s="247">
        <f>(SUM('1.  LRAMVA Summary'!J$53:J$70)+SUM('1.  LRAMVA Summary'!J$71:J$72)*(MONTH($E113)-1)/12)*$H113</f>
        <v>0</v>
      </c>
      <c r="P113" s="247">
        <f>(SUM('1.  LRAMVA Summary'!K$53:K$70)+SUM('1.  LRAMVA Summary'!K$71:K$72)*(MONTH($E113)-1)/12)*$H113</f>
        <v>0</v>
      </c>
      <c r="Q113" s="247">
        <f>(SUM('1.  LRAMVA Summary'!L$53:L$70)+SUM('1.  LRAMVA Summary'!L$71:L$72)*(MONTH($E113)-1)/12)*$H113</f>
        <v>0</v>
      </c>
      <c r="R113" s="247">
        <f>(SUM('1.  LRAMVA Summary'!M$53:M$70)+SUM('1.  LRAMVA Summary'!M$71:M$72)*(MONTH($E113)-1)/12)*$H113</f>
        <v>0</v>
      </c>
      <c r="S113" s="247">
        <f>(SUM('1.  LRAMVA Summary'!N$53:N$70)+SUM('1.  LRAMVA Summary'!N$71:N$72)*(MONTH($E113)-1)/12)*$H113</f>
        <v>0</v>
      </c>
      <c r="T113" s="247">
        <f>(SUM('1.  LRAMVA Summary'!O$53:O$70)+SUM('1.  LRAMVA Summary'!O$71:O$72)*(MONTH($E113)-1)/12)*$H113</f>
        <v>0</v>
      </c>
      <c r="U113" s="247">
        <f>(SUM('1.  LRAMVA Summary'!P$53:P$70)+SUM('1.  LRAMVA Summary'!P$71:P$72)*(MONTH($E113)-1)/12)*$H113</f>
        <v>0</v>
      </c>
      <c r="V113" s="247">
        <f>(SUM('1.  LRAMVA Summary'!Q$53:Q$70)+SUM('1.  LRAMVA Summary'!Q$71:Q$72)*(MONTH($E113)-1)/12)*$H113</f>
        <v>0</v>
      </c>
      <c r="W113" s="248">
        <f t="shared" si="49"/>
        <v>1198.6592982483712</v>
      </c>
    </row>
    <row r="114" spans="2:23" s="9" customFormat="1">
      <c r="B114" s="68"/>
      <c r="E114" s="231">
        <v>43009</v>
      </c>
      <c r="F114" s="231" t="s">
        <v>185</v>
      </c>
      <c r="G114" s="232" t="s">
        <v>69</v>
      </c>
      <c r="H114" s="257">
        <f>$C$42/12</f>
        <v>9.1666666666666665E-4</v>
      </c>
      <c r="I114" s="247">
        <f>(SUM('1.  LRAMVA Summary'!D$53:D$70)+SUM('1.  LRAMVA Summary'!D$71:D$72)*(MONTH($E114)-1)/12)*$H114</f>
        <v>497.37115674862002</v>
      </c>
      <c r="J114" s="247">
        <f>(SUM('1.  LRAMVA Summary'!E$53:E$70)+SUM('1.  LRAMVA Summary'!E$71:E$72)*(MONTH($E114)-1)/12)*$H114</f>
        <v>266.64811514800772</v>
      </c>
      <c r="K114" s="247">
        <f>(SUM('1.  LRAMVA Summary'!F$53:F$70)+SUM('1.  LRAMVA Summary'!F$71:F$72)*(MONTH($E114)-1)/12)*$H114</f>
        <v>244.90852100829298</v>
      </c>
      <c r="L114" s="247">
        <f>(SUM('1.  LRAMVA Summary'!G$53:G$70)+SUM('1.  LRAMVA Summary'!G$71:G$72)*(MONTH($E114)-1)/12)*$H114</f>
        <v>104.24051096345039</v>
      </c>
      <c r="M114" s="247">
        <f>(SUM('1.  LRAMVA Summary'!H$53:H$70)+SUM('1.  LRAMVA Summary'!H$71:H$72)*(MONTH($E114)-1)/12)*$H114</f>
        <v>8.2715687999999989</v>
      </c>
      <c r="N114" s="247">
        <f>(SUM('1.  LRAMVA Summary'!I$53:I$70)+SUM('1.  LRAMVA Summary'!I$71:I$72)*(MONTH($E114)-1)/12)*$H114</f>
        <v>77.219425580000021</v>
      </c>
      <c r="O114" s="247">
        <f>(SUM('1.  LRAMVA Summary'!J$53:J$70)+SUM('1.  LRAMVA Summary'!J$71:J$72)*(MONTH($E114)-1)/12)*$H114</f>
        <v>0</v>
      </c>
      <c r="P114" s="247">
        <f>(SUM('1.  LRAMVA Summary'!K$53:K$70)+SUM('1.  LRAMVA Summary'!K$71:K$72)*(MONTH($E114)-1)/12)*$H114</f>
        <v>0</v>
      </c>
      <c r="Q114" s="247">
        <f>(SUM('1.  LRAMVA Summary'!L$53:L$70)+SUM('1.  LRAMVA Summary'!L$71:L$72)*(MONTH($E114)-1)/12)*$H114</f>
        <v>0</v>
      </c>
      <c r="R114" s="247">
        <f>(SUM('1.  LRAMVA Summary'!M$53:M$70)+SUM('1.  LRAMVA Summary'!M$71:M$72)*(MONTH($E114)-1)/12)*$H114</f>
        <v>0</v>
      </c>
      <c r="S114" s="247">
        <f>(SUM('1.  LRAMVA Summary'!N$53:N$70)+SUM('1.  LRAMVA Summary'!N$71:N$72)*(MONTH($E114)-1)/12)*$H114</f>
        <v>0</v>
      </c>
      <c r="T114" s="247">
        <f>(SUM('1.  LRAMVA Summary'!O$53:O$70)+SUM('1.  LRAMVA Summary'!O$71:O$72)*(MONTH($E114)-1)/12)*$H114</f>
        <v>0</v>
      </c>
      <c r="U114" s="247">
        <f>(SUM('1.  LRAMVA Summary'!P$53:P$70)+SUM('1.  LRAMVA Summary'!P$71:P$72)*(MONTH($E114)-1)/12)*$H114</f>
        <v>0</v>
      </c>
      <c r="V114" s="247">
        <f>(SUM('1.  LRAMVA Summary'!Q$53:Q$70)+SUM('1.  LRAMVA Summary'!Q$71:Q$72)*(MONTH($E114)-1)/12)*$H114</f>
        <v>0</v>
      </c>
      <c r="W114" s="248">
        <f t="shared" si="49"/>
        <v>1198.6592982483712</v>
      </c>
    </row>
    <row r="115" spans="2:23" s="9" customFormat="1">
      <c r="B115" s="68"/>
      <c r="E115" s="231">
        <v>43040</v>
      </c>
      <c r="F115" s="231" t="s">
        <v>185</v>
      </c>
      <c r="G115" s="232" t="s">
        <v>69</v>
      </c>
      <c r="H115" s="257">
        <f t="shared" ref="H115:H116" si="52">$C$42/12</f>
        <v>9.1666666666666665E-4</v>
      </c>
      <c r="I115" s="247">
        <f>(SUM('1.  LRAMVA Summary'!D$53:D$70)+SUM('1.  LRAMVA Summary'!D$71:D$72)*(MONTH($E115)-1)/12)*$H115</f>
        <v>497.37115674862002</v>
      </c>
      <c r="J115" s="247">
        <f>(SUM('1.  LRAMVA Summary'!E$53:E$70)+SUM('1.  LRAMVA Summary'!E$71:E$72)*(MONTH($E115)-1)/12)*$H115</f>
        <v>266.64811514800772</v>
      </c>
      <c r="K115" s="247">
        <f>(SUM('1.  LRAMVA Summary'!F$53:F$70)+SUM('1.  LRAMVA Summary'!F$71:F$72)*(MONTH($E115)-1)/12)*$H115</f>
        <v>244.90852100829298</v>
      </c>
      <c r="L115" s="247">
        <f>(SUM('1.  LRAMVA Summary'!G$53:G$70)+SUM('1.  LRAMVA Summary'!G$71:G$72)*(MONTH($E115)-1)/12)*$H115</f>
        <v>104.24051096345039</v>
      </c>
      <c r="M115" s="247">
        <f>(SUM('1.  LRAMVA Summary'!H$53:H$70)+SUM('1.  LRAMVA Summary'!H$71:H$72)*(MONTH($E115)-1)/12)*$H115</f>
        <v>8.2715687999999989</v>
      </c>
      <c r="N115" s="247">
        <f>(SUM('1.  LRAMVA Summary'!I$53:I$70)+SUM('1.  LRAMVA Summary'!I$71:I$72)*(MONTH($E115)-1)/12)*$H115</f>
        <v>77.219425580000021</v>
      </c>
      <c r="O115" s="247">
        <f>(SUM('1.  LRAMVA Summary'!J$53:J$70)+SUM('1.  LRAMVA Summary'!J$71:J$72)*(MONTH($E115)-1)/12)*$H115</f>
        <v>0</v>
      </c>
      <c r="P115" s="247">
        <f>(SUM('1.  LRAMVA Summary'!K$53:K$70)+SUM('1.  LRAMVA Summary'!K$71:K$72)*(MONTH($E115)-1)/12)*$H115</f>
        <v>0</v>
      </c>
      <c r="Q115" s="247">
        <f>(SUM('1.  LRAMVA Summary'!L$53:L$70)+SUM('1.  LRAMVA Summary'!L$71:L$72)*(MONTH($E115)-1)/12)*$H115</f>
        <v>0</v>
      </c>
      <c r="R115" s="247">
        <f>(SUM('1.  LRAMVA Summary'!M$53:M$70)+SUM('1.  LRAMVA Summary'!M$71:M$72)*(MONTH($E115)-1)/12)*$H115</f>
        <v>0</v>
      </c>
      <c r="S115" s="247">
        <f>(SUM('1.  LRAMVA Summary'!N$53:N$70)+SUM('1.  LRAMVA Summary'!N$71:N$72)*(MONTH($E115)-1)/12)*$H115</f>
        <v>0</v>
      </c>
      <c r="T115" s="247">
        <f>(SUM('1.  LRAMVA Summary'!O$53:O$70)+SUM('1.  LRAMVA Summary'!O$71:O$72)*(MONTH($E115)-1)/12)*$H115</f>
        <v>0</v>
      </c>
      <c r="U115" s="247">
        <f>(SUM('1.  LRAMVA Summary'!P$53:P$70)+SUM('1.  LRAMVA Summary'!P$71:P$72)*(MONTH($E115)-1)/12)*$H115</f>
        <v>0</v>
      </c>
      <c r="V115" s="247">
        <f>(SUM('1.  LRAMVA Summary'!Q$53:Q$70)+SUM('1.  LRAMVA Summary'!Q$71:Q$72)*(MONTH($E115)-1)/12)*$H115</f>
        <v>0</v>
      </c>
      <c r="W115" s="248">
        <f t="shared" si="49"/>
        <v>1198.6592982483712</v>
      </c>
    </row>
    <row r="116" spans="2:23" s="9" customFormat="1">
      <c r="B116" s="68"/>
      <c r="E116" s="231">
        <v>43070</v>
      </c>
      <c r="F116" s="231" t="s">
        <v>185</v>
      </c>
      <c r="G116" s="232" t="s">
        <v>69</v>
      </c>
      <c r="H116" s="257">
        <f t="shared" si="52"/>
        <v>9.1666666666666665E-4</v>
      </c>
      <c r="I116" s="247">
        <f>(SUM('1.  LRAMVA Summary'!D$53:D$70)+SUM('1.  LRAMVA Summary'!D$71:D$72)*(MONTH($E116)-1)/12)*$H116</f>
        <v>497.37115674862002</v>
      </c>
      <c r="J116" s="247">
        <f>(SUM('1.  LRAMVA Summary'!E$53:E$70)+SUM('1.  LRAMVA Summary'!E$71:E$72)*(MONTH($E116)-1)/12)*$H116</f>
        <v>266.64811514800772</v>
      </c>
      <c r="K116" s="247">
        <f>(SUM('1.  LRAMVA Summary'!F$53:F$70)+SUM('1.  LRAMVA Summary'!F$71:F$72)*(MONTH($E116)-1)/12)*$H116</f>
        <v>244.90852100829298</v>
      </c>
      <c r="L116" s="247">
        <f>(SUM('1.  LRAMVA Summary'!G$53:G$70)+SUM('1.  LRAMVA Summary'!G$71:G$72)*(MONTH($E116)-1)/12)*$H116</f>
        <v>104.24051096345039</v>
      </c>
      <c r="M116" s="247">
        <f>(SUM('1.  LRAMVA Summary'!H$53:H$70)+SUM('1.  LRAMVA Summary'!H$71:H$72)*(MONTH($E116)-1)/12)*$H116</f>
        <v>8.2715687999999989</v>
      </c>
      <c r="N116" s="247">
        <f>(SUM('1.  LRAMVA Summary'!I$53:I$70)+SUM('1.  LRAMVA Summary'!I$71:I$72)*(MONTH($E116)-1)/12)*$H116</f>
        <v>77.219425580000021</v>
      </c>
      <c r="O116" s="247">
        <f>(SUM('1.  LRAMVA Summary'!J$53:J$70)+SUM('1.  LRAMVA Summary'!J$71:J$72)*(MONTH($E116)-1)/12)*$H116</f>
        <v>0</v>
      </c>
      <c r="P116" s="247">
        <f>(SUM('1.  LRAMVA Summary'!K$53:K$70)+SUM('1.  LRAMVA Summary'!K$71:K$72)*(MONTH($E116)-1)/12)*$H116</f>
        <v>0</v>
      </c>
      <c r="Q116" s="247">
        <f>(SUM('1.  LRAMVA Summary'!L$53:L$70)+SUM('1.  LRAMVA Summary'!L$71:L$72)*(MONTH($E116)-1)/12)*$H116</f>
        <v>0</v>
      </c>
      <c r="R116" s="247">
        <f>(SUM('1.  LRAMVA Summary'!M$53:M$70)+SUM('1.  LRAMVA Summary'!M$71:M$72)*(MONTH($E116)-1)/12)*$H116</f>
        <v>0</v>
      </c>
      <c r="S116" s="247">
        <f>(SUM('1.  LRAMVA Summary'!N$53:N$70)+SUM('1.  LRAMVA Summary'!N$71:N$72)*(MONTH($E116)-1)/12)*$H116</f>
        <v>0</v>
      </c>
      <c r="T116" s="247">
        <f>(SUM('1.  LRAMVA Summary'!O$53:O$70)+SUM('1.  LRAMVA Summary'!O$71:O$72)*(MONTH($E116)-1)/12)*$H116</f>
        <v>0</v>
      </c>
      <c r="U116" s="247">
        <f>(SUM('1.  LRAMVA Summary'!P$53:P$70)+SUM('1.  LRAMVA Summary'!P$71:P$72)*(MONTH($E116)-1)/12)*$H116</f>
        <v>0</v>
      </c>
      <c r="V116" s="247">
        <f>(SUM('1.  LRAMVA Summary'!Q$53:Q$70)+SUM('1.  LRAMVA Summary'!Q$71:Q$72)*(MONTH($E116)-1)/12)*$H116</f>
        <v>0</v>
      </c>
      <c r="W116" s="248">
        <f t="shared" si="49"/>
        <v>1198.6592982483712</v>
      </c>
    </row>
    <row r="117" spans="2:23" s="9" customFormat="1" ht="15.75" thickBot="1">
      <c r="B117" s="68"/>
      <c r="E117" s="233" t="s">
        <v>472</v>
      </c>
      <c r="F117" s="233"/>
      <c r="G117" s="234"/>
      <c r="H117" s="235"/>
      <c r="I117" s="236">
        <f>SUM(I104:I116)</f>
        <v>21010.189364596969</v>
      </c>
      <c r="J117" s="236">
        <f>SUM(J104:J116)</f>
        <v>10030.057049227566</v>
      </c>
      <c r="K117" s="236">
        <f t="shared" ref="K117:O117" si="53">SUM(K104:K116)</f>
        <v>12810.455872811293</v>
      </c>
      <c r="L117" s="236">
        <f t="shared" si="53"/>
        <v>5353.065417178198</v>
      </c>
      <c r="M117" s="236">
        <f t="shared" si="53"/>
        <v>244.70684334000015</v>
      </c>
      <c r="N117" s="236">
        <f t="shared" si="53"/>
        <v>2284.4665063065004</v>
      </c>
      <c r="O117" s="236">
        <f t="shared" si="53"/>
        <v>0</v>
      </c>
      <c r="P117" s="236">
        <f t="shared" ref="P117:V117" si="54">SUM(P104:P116)</f>
        <v>0</v>
      </c>
      <c r="Q117" s="236">
        <f t="shared" si="54"/>
        <v>0</v>
      </c>
      <c r="R117" s="236">
        <f t="shared" si="54"/>
        <v>0</v>
      </c>
      <c r="S117" s="236">
        <f t="shared" si="54"/>
        <v>0</v>
      </c>
      <c r="T117" s="236">
        <f t="shared" si="54"/>
        <v>0</v>
      </c>
      <c r="U117" s="236">
        <f t="shared" si="54"/>
        <v>0</v>
      </c>
      <c r="V117" s="236">
        <f t="shared" si="54"/>
        <v>0</v>
      </c>
      <c r="W117" s="236">
        <f>SUM(W104:W116)</f>
        <v>51732.941053460519</v>
      </c>
    </row>
    <row r="118" spans="2:23" s="9" customFormat="1" ht="15.75" thickTop="1">
      <c r="B118" s="68"/>
      <c r="E118" s="237" t="s">
        <v>67</v>
      </c>
      <c r="F118" s="237"/>
      <c r="G118" s="238"/>
      <c r="H118" s="239"/>
      <c r="I118" s="240"/>
      <c r="J118" s="240"/>
      <c r="K118" s="240"/>
      <c r="L118" s="240"/>
      <c r="M118" s="240"/>
      <c r="N118" s="240"/>
      <c r="O118" s="240"/>
      <c r="P118" s="240"/>
      <c r="Q118" s="240"/>
      <c r="R118" s="240"/>
      <c r="S118" s="240"/>
      <c r="T118" s="240"/>
      <c r="U118" s="240"/>
      <c r="V118" s="240"/>
      <c r="W118" s="241"/>
    </row>
    <row r="119" spans="2:23" s="9" customFormat="1">
      <c r="B119" s="68"/>
      <c r="E119" s="242" t="s">
        <v>435</v>
      </c>
      <c r="F119" s="242"/>
      <c r="G119" s="243"/>
      <c r="H119" s="244"/>
      <c r="I119" s="245">
        <f>I117+I118</f>
        <v>21010.189364596969</v>
      </c>
      <c r="J119" s="245">
        <f t="shared" ref="J119" si="55">J117+J118</f>
        <v>10030.057049227566</v>
      </c>
      <c r="K119" s="245">
        <f t="shared" ref="K119" si="56">K117+K118</f>
        <v>12810.455872811293</v>
      </c>
      <c r="L119" s="245">
        <f t="shared" ref="L119" si="57">L117+L118</f>
        <v>5353.065417178198</v>
      </c>
      <c r="M119" s="245">
        <f t="shared" ref="M119" si="58">M117+M118</f>
        <v>244.70684334000015</v>
      </c>
      <c r="N119" s="245">
        <f t="shared" ref="N119" si="59">N117+N118</f>
        <v>2284.4665063065004</v>
      </c>
      <c r="O119" s="245">
        <f t="shared" ref="O119:V119" si="60">O117+O118</f>
        <v>0</v>
      </c>
      <c r="P119" s="245">
        <f t="shared" si="60"/>
        <v>0</v>
      </c>
      <c r="Q119" s="245">
        <f t="shared" si="60"/>
        <v>0</v>
      </c>
      <c r="R119" s="245">
        <f t="shared" si="60"/>
        <v>0</v>
      </c>
      <c r="S119" s="245">
        <f t="shared" si="60"/>
        <v>0</v>
      </c>
      <c r="T119" s="245">
        <f t="shared" si="60"/>
        <v>0</v>
      </c>
      <c r="U119" s="245">
        <f t="shared" si="60"/>
        <v>0</v>
      </c>
      <c r="V119" s="245">
        <f t="shared" si="60"/>
        <v>0</v>
      </c>
      <c r="W119" s="245">
        <f t="shared" ref="W119" si="61">W117+W118</f>
        <v>51732.941053460519</v>
      </c>
    </row>
    <row r="120" spans="2:23" s="9" customFormat="1">
      <c r="B120" s="68"/>
      <c r="E120" s="231">
        <v>43101</v>
      </c>
      <c r="F120" s="231" t="s">
        <v>186</v>
      </c>
      <c r="G120" s="232" t="s">
        <v>65</v>
      </c>
      <c r="H120" s="257">
        <f>$C$43/12</f>
        <v>0</v>
      </c>
      <c r="I120" s="247">
        <f>(SUM('1.  LRAMVA Summary'!D$53:D$73)+SUM('1.  LRAMVA Summary'!D$74:D$75)*(MONTH($E120)-1)/12)*$H120</f>
        <v>0</v>
      </c>
      <c r="J120" s="247">
        <f>(SUM('1.  LRAMVA Summary'!E$53:E$73)+SUM('1.  LRAMVA Summary'!E$74:E$75)*(MONTH($E120)-1)/12)*$H120</f>
        <v>0</v>
      </c>
      <c r="K120" s="247">
        <f>(SUM('1.  LRAMVA Summary'!F$53:F$73)+SUM('1.  LRAMVA Summary'!F$74:F$75)*(MONTH($E120)-1)/12)*$H120</f>
        <v>0</v>
      </c>
      <c r="L120" s="247">
        <f>(SUM('1.  LRAMVA Summary'!G$53:G$73)+SUM('1.  LRAMVA Summary'!G$74:G$75)*(MONTH($E120)-1)/12)*$H120</f>
        <v>0</v>
      </c>
      <c r="M120" s="247">
        <f>(SUM('1.  LRAMVA Summary'!H$53:H$73)+SUM('1.  LRAMVA Summary'!H$74:H$75)*(MONTH($E120)-1)/12)*$H120</f>
        <v>0</v>
      </c>
      <c r="N120" s="247">
        <f>(SUM('1.  LRAMVA Summary'!I$53:I$73)+SUM('1.  LRAMVA Summary'!I$74:I$75)*(MONTH($E120)-1)/12)*$H120</f>
        <v>0</v>
      </c>
      <c r="O120" s="247">
        <f>(SUM('1.  LRAMVA Summary'!J$53:J$73)+SUM('1.  LRAMVA Summary'!J$74:J$75)*(MONTH($E120)-1)/12)*$H120</f>
        <v>0</v>
      </c>
      <c r="P120" s="247">
        <f>(SUM('1.  LRAMVA Summary'!K$53:K$73)+SUM('1.  LRAMVA Summary'!K$74:K$75)*(MONTH($E120)-1)/12)*$H120</f>
        <v>0</v>
      </c>
      <c r="Q120" s="247">
        <f>(SUM('1.  LRAMVA Summary'!L$53:L$73)+SUM('1.  LRAMVA Summary'!L$74:L$75)*(MONTH($E120)-1)/12)*$H120</f>
        <v>0</v>
      </c>
      <c r="R120" s="247">
        <f>(SUM('1.  LRAMVA Summary'!M$53:M$73)+SUM('1.  LRAMVA Summary'!M$74:M$75)*(MONTH($E120)-1)/12)*$H120</f>
        <v>0</v>
      </c>
      <c r="S120" s="247">
        <f>(SUM('1.  LRAMVA Summary'!N$53:N$73)+SUM('1.  LRAMVA Summary'!N$74:N$75)*(MONTH($E120)-1)/12)*$H120</f>
        <v>0</v>
      </c>
      <c r="T120" s="247">
        <f>(SUM('1.  LRAMVA Summary'!O$53:O$73)+SUM('1.  LRAMVA Summary'!O$74:O$75)*(MONTH($E120)-1)/12)*$H120</f>
        <v>0</v>
      </c>
      <c r="U120" s="247">
        <f>(SUM('1.  LRAMVA Summary'!P$53:P$73)+SUM('1.  LRAMVA Summary'!P$74:P$75)*(MONTH($E120)-1)/12)*$H120</f>
        <v>0</v>
      </c>
      <c r="V120" s="247">
        <f>(SUM('1.  LRAMVA Summary'!Q$53:Q$73)+SUM('1.  LRAMVA Summary'!Q$74:Q$75)*(MONTH($E120)-1)/12)*$H120</f>
        <v>0</v>
      </c>
      <c r="W120" s="248">
        <f>SUM(I120:V120)</f>
        <v>0</v>
      </c>
    </row>
    <row r="121" spans="2:23" s="9" customFormat="1">
      <c r="B121" s="68"/>
      <c r="E121" s="231">
        <v>43132</v>
      </c>
      <c r="F121" s="231" t="s">
        <v>186</v>
      </c>
      <c r="G121" s="232" t="s">
        <v>65</v>
      </c>
      <c r="H121" s="257">
        <f t="shared" ref="H121:H122" si="62">$C$43/12</f>
        <v>0</v>
      </c>
      <c r="I121" s="247">
        <f>(SUM('1.  LRAMVA Summary'!D$53:D$73)+SUM('1.  LRAMVA Summary'!D$74:D$75)*(MONTH($E121)-1)/12)*$H121</f>
        <v>0</v>
      </c>
      <c r="J121" s="247">
        <f>(SUM('1.  LRAMVA Summary'!E$53:E$73)+SUM('1.  LRAMVA Summary'!E$74:E$75)*(MONTH($E121)-1)/12)*$H121</f>
        <v>0</v>
      </c>
      <c r="K121" s="247">
        <f>(SUM('1.  LRAMVA Summary'!F$53:F$73)+SUM('1.  LRAMVA Summary'!F$74:F$75)*(MONTH($E121)-1)/12)*$H121</f>
        <v>0</v>
      </c>
      <c r="L121" s="247">
        <f>(SUM('1.  LRAMVA Summary'!G$53:G$73)+SUM('1.  LRAMVA Summary'!G$74:G$75)*(MONTH($E121)-1)/12)*$H121</f>
        <v>0</v>
      </c>
      <c r="M121" s="247">
        <f>(SUM('1.  LRAMVA Summary'!H$53:H$73)+SUM('1.  LRAMVA Summary'!H$74:H$75)*(MONTH($E121)-1)/12)*$H121</f>
        <v>0</v>
      </c>
      <c r="N121" s="247">
        <f>(SUM('1.  LRAMVA Summary'!I$53:I$73)+SUM('1.  LRAMVA Summary'!I$74:I$75)*(MONTH($E121)-1)/12)*$H121</f>
        <v>0</v>
      </c>
      <c r="O121" s="247">
        <f>(SUM('1.  LRAMVA Summary'!J$53:J$73)+SUM('1.  LRAMVA Summary'!J$74:J$75)*(MONTH($E121)-1)/12)*$H121</f>
        <v>0</v>
      </c>
      <c r="P121" s="247">
        <f>(SUM('1.  LRAMVA Summary'!K$53:K$73)+SUM('1.  LRAMVA Summary'!K$74:K$75)*(MONTH($E121)-1)/12)*$H121</f>
        <v>0</v>
      </c>
      <c r="Q121" s="247">
        <f>(SUM('1.  LRAMVA Summary'!L$53:L$73)+SUM('1.  LRAMVA Summary'!L$74:L$75)*(MONTH($E121)-1)/12)*$H121</f>
        <v>0</v>
      </c>
      <c r="R121" s="247">
        <f>(SUM('1.  LRAMVA Summary'!M$53:M$73)+SUM('1.  LRAMVA Summary'!M$74:M$75)*(MONTH($E121)-1)/12)*$H121</f>
        <v>0</v>
      </c>
      <c r="S121" s="247">
        <f>(SUM('1.  LRAMVA Summary'!N$53:N$73)+SUM('1.  LRAMVA Summary'!N$74:N$75)*(MONTH($E121)-1)/12)*$H121</f>
        <v>0</v>
      </c>
      <c r="T121" s="247">
        <f>(SUM('1.  LRAMVA Summary'!O$53:O$73)+SUM('1.  LRAMVA Summary'!O$74:O$75)*(MONTH($E121)-1)/12)*$H121</f>
        <v>0</v>
      </c>
      <c r="U121" s="247">
        <f>(SUM('1.  LRAMVA Summary'!P$53:P$73)+SUM('1.  LRAMVA Summary'!P$74:P$75)*(MONTH($E121)-1)/12)*$H121</f>
        <v>0</v>
      </c>
      <c r="V121" s="247">
        <f>(SUM('1.  LRAMVA Summary'!Q$53:Q$73)+SUM('1.  LRAMVA Summary'!Q$74:Q$75)*(MONTH($E121)-1)/12)*$H121</f>
        <v>0</v>
      </c>
      <c r="W121" s="248">
        <f t="shared" ref="W121:W131" si="63">SUM(I121:V121)</f>
        <v>0</v>
      </c>
    </row>
    <row r="122" spans="2:23" s="9" customFormat="1">
      <c r="B122" s="68"/>
      <c r="E122" s="231">
        <v>43160</v>
      </c>
      <c r="F122" s="231" t="s">
        <v>186</v>
      </c>
      <c r="G122" s="232" t="s">
        <v>65</v>
      </c>
      <c r="H122" s="257">
        <f t="shared" si="62"/>
        <v>0</v>
      </c>
      <c r="I122" s="247">
        <f>(SUM('1.  LRAMVA Summary'!D$53:D$73)+SUM('1.  LRAMVA Summary'!D$74:D$75)*(MONTH($E122)-1)/12)*$H122</f>
        <v>0</v>
      </c>
      <c r="J122" s="247">
        <f>(SUM('1.  LRAMVA Summary'!E$53:E$73)+SUM('1.  LRAMVA Summary'!E$74:E$75)*(MONTH($E122)-1)/12)*$H122</f>
        <v>0</v>
      </c>
      <c r="K122" s="247">
        <f>(SUM('1.  LRAMVA Summary'!F$53:F$73)+SUM('1.  LRAMVA Summary'!F$74:F$75)*(MONTH($E122)-1)/12)*$H122</f>
        <v>0</v>
      </c>
      <c r="L122" s="247">
        <f>(SUM('1.  LRAMVA Summary'!G$53:G$73)+SUM('1.  LRAMVA Summary'!G$74:G$75)*(MONTH($E122)-1)/12)*$H122</f>
        <v>0</v>
      </c>
      <c r="M122" s="247">
        <f>(SUM('1.  LRAMVA Summary'!H$53:H$73)+SUM('1.  LRAMVA Summary'!H$74:H$75)*(MONTH($E122)-1)/12)*$H122</f>
        <v>0</v>
      </c>
      <c r="N122" s="247">
        <f>(SUM('1.  LRAMVA Summary'!I$53:I$73)+SUM('1.  LRAMVA Summary'!I$74:I$75)*(MONTH($E122)-1)/12)*$H122</f>
        <v>0</v>
      </c>
      <c r="O122" s="247">
        <f>(SUM('1.  LRAMVA Summary'!J$53:J$73)+SUM('1.  LRAMVA Summary'!J$74:J$75)*(MONTH($E122)-1)/12)*$H122</f>
        <v>0</v>
      </c>
      <c r="P122" s="247">
        <f>(SUM('1.  LRAMVA Summary'!K$53:K$73)+SUM('1.  LRAMVA Summary'!K$74:K$75)*(MONTH($E122)-1)/12)*$H122</f>
        <v>0</v>
      </c>
      <c r="Q122" s="247">
        <f>(SUM('1.  LRAMVA Summary'!L$53:L$73)+SUM('1.  LRAMVA Summary'!L$74:L$75)*(MONTH($E122)-1)/12)*$H122</f>
        <v>0</v>
      </c>
      <c r="R122" s="247">
        <f>(SUM('1.  LRAMVA Summary'!M$53:M$73)+SUM('1.  LRAMVA Summary'!M$74:M$75)*(MONTH($E122)-1)/12)*$H122</f>
        <v>0</v>
      </c>
      <c r="S122" s="247">
        <f>(SUM('1.  LRAMVA Summary'!N$53:N$73)+SUM('1.  LRAMVA Summary'!N$74:N$75)*(MONTH($E122)-1)/12)*$H122</f>
        <v>0</v>
      </c>
      <c r="T122" s="247">
        <f>(SUM('1.  LRAMVA Summary'!O$53:O$73)+SUM('1.  LRAMVA Summary'!O$74:O$75)*(MONTH($E122)-1)/12)*$H122</f>
        <v>0</v>
      </c>
      <c r="U122" s="247">
        <f>(SUM('1.  LRAMVA Summary'!P$53:P$73)+SUM('1.  LRAMVA Summary'!P$74:P$75)*(MONTH($E122)-1)/12)*$H122</f>
        <v>0</v>
      </c>
      <c r="V122" s="247">
        <f>(SUM('1.  LRAMVA Summary'!Q$53:Q$73)+SUM('1.  LRAMVA Summary'!Q$74:Q$75)*(MONTH($E122)-1)/12)*$H122</f>
        <v>0</v>
      </c>
      <c r="W122" s="248">
        <f t="shared" si="63"/>
        <v>0</v>
      </c>
    </row>
    <row r="123" spans="2:23" s="8" customFormat="1">
      <c r="B123" s="256"/>
      <c r="E123" s="231">
        <v>43191</v>
      </c>
      <c r="F123" s="231" t="s">
        <v>186</v>
      </c>
      <c r="G123" s="232" t="s">
        <v>66</v>
      </c>
      <c r="H123" s="257">
        <f>$C$44/12</f>
        <v>0</v>
      </c>
      <c r="I123" s="247">
        <f>(SUM('1.  LRAMVA Summary'!D$53:D$73)+SUM('1.  LRAMVA Summary'!D$74:D$75)*(MONTH($E123)-1)/12)*$H123</f>
        <v>0</v>
      </c>
      <c r="J123" s="247">
        <f>(SUM('1.  LRAMVA Summary'!E$53:E$73)+SUM('1.  LRAMVA Summary'!E$74:E$75)*(MONTH($E123)-1)/12)*$H123</f>
        <v>0</v>
      </c>
      <c r="K123" s="247">
        <f>(SUM('1.  LRAMVA Summary'!F$53:F$73)+SUM('1.  LRAMVA Summary'!F$74:F$75)*(MONTH($E123)-1)/12)*$H123</f>
        <v>0</v>
      </c>
      <c r="L123" s="247">
        <f>(SUM('1.  LRAMVA Summary'!G$53:G$73)+SUM('1.  LRAMVA Summary'!G$74:G$75)*(MONTH($E123)-1)/12)*$H123</f>
        <v>0</v>
      </c>
      <c r="M123" s="247">
        <f>(SUM('1.  LRAMVA Summary'!H$53:H$73)+SUM('1.  LRAMVA Summary'!H$74:H$75)*(MONTH($E123)-1)/12)*$H123</f>
        <v>0</v>
      </c>
      <c r="N123" s="247">
        <f>(SUM('1.  LRAMVA Summary'!I$53:I$73)+SUM('1.  LRAMVA Summary'!I$74:I$75)*(MONTH($E123)-1)/12)*$H123</f>
        <v>0</v>
      </c>
      <c r="O123" s="247">
        <f>(SUM('1.  LRAMVA Summary'!J$53:J$73)+SUM('1.  LRAMVA Summary'!J$74:J$75)*(MONTH($E123)-1)/12)*$H123</f>
        <v>0</v>
      </c>
      <c r="P123" s="247">
        <f>(SUM('1.  LRAMVA Summary'!K$53:K$73)+SUM('1.  LRAMVA Summary'!K$74:K$75)*(MONTH($E123)-1)/12)*$H123</f>
        <v>0</v>
      </c>
      <c r="Q123" s="247">
        <f>(SUM('1.  LRAMVA Summary'!L$53:L$73)+SUM('1.  LRAMVA Summary'!L$74:L$75)*(MONTH($E123)-1)/12)*$H123</f>
        <v>0</v>
      </c>
      <c r="R123" s="247">
        <f>(SUM('1.  LRAMVA Summary'!M$53:M$73)+SUM('1.  LRAMVA Summary'!M$74:M$75)*(MONTH($E123)-1)/12)*$H123</f>
        <v>0</v>
      </c>
      <c r="S123" s="247">
        <f>(SUM('1.  LRAMVA Summary'!N$53:N$73)+SUM('1.  LRAMVA Summary'!N$74:N$75)*(MONTH($E123)-1)/12)*$H123</f>
        <v>0</v>
      </c>
      <c r="T123" s="247">
        <f>(SUM('1.  LRAMVA Summary'!O$53:O$73)+SUM('1.  LRAMVA Summary'!O$74:O$75)*(MONTH($E123)-1)/12)*$H123</f>
        <v>0</v>
      </c>
      <c r="U123" s="247">
        <f>(SUM('1.  LRAMVA Summary'!P$53:P$73)+SUM('1.  LRAMVA Summary'!P$74:P$75)*(MONTH($E123)-1)/12)*$H123</f>
        <v>0</v>
      </c>
      <c r="V123" s="247">
        <f>(SUM('1.  LRAMVA Summary'!Q$53:Q$73)+SUM('1.  LRAMVA Summary'!Q$74:Q$75)*(MONTH($E123)-1)/12)*$H123</f>
        <v>0</v>
      </c>
      <c r="W123" s="248">
        <f t="shared" si="63"/>
        <v>0</v>
      </c>
    </row>
    <row r="124" spans="2:23" s="9" customFormat="1">
      <c r="B124" s="68"/>
      <c r="E124" s="231">
        <v>43221</v>
      </c>
      <c r="F124" s="231" t="s">
        <v>186</v>
      </c>
      <c r="G124" s="232" t="s">
        <v>66</v>
      </c>
      <c r="H124" s="257">
        <f t="shared" ref="H124:H125" si="64">$C$44/12</f>
        <v>0</v>
      </c>
      <c r="I124" s="247">
        <f>(SUM('1.  LRAMVA Summary'!D$53:D$73)+SUM('1.  LRAMVA Summary'!D$74:D$75)*(MONTH($E124)-1)/12)*$H124</f>
        <v>0</v>
      </c>
      <c r="J124" s="247">
        <f>(SUM('1.  LRAMVA Summary'!E$53:E$73)+SUM('1.  LRAMVA Summary'!E$74:E$75)*(MONTH($E124)-1)/12)*$H124</f>
        <v>0</v>
      </c>
      <c r="K124" s="247">
        <f>(SUM('1.  LRAMVA Summary'!F$53:F$73)+SUM('1.  LRAMVA Summary'!F$74:F$75)*(MONTH($E124)-1)/12)*$H124</f>
        <v>0</v>
      </c>
      <c r="L124" s="247">
        <f>(SUM('1.  LRAMVA Summary'!G$53:G$73)+SUM('1.  LRAMVA Summary'!G$74:G$75)*(MONTH($E124)-1)/12)*$H124</f>
        <v>0</v>
      </c>
      <c r="M124" s="247">
        <f>(SUM('1.  LRAMVA Summary'!H$53:H$73)+SUM('1.  LRAMVA Summary'!H$74:H$75)*(MONTH($E124)-1)/12)*$H124</f>
        <v>0</v>
      </c>
      <c r="N124" s="247">
        <f>(SUM('1.  LRAMVA Summary'!I$53:I$73)+SUM('1.  LRAMVA Summary'!I$74:I$75)*(MONTH($E124)-1)/12)*$H124</f>
        <v>0</v>
      </c>
      <c r="O124" s="247">
        <f>(SUM('1.  LRAMVA Summary'!J$53:J$73)+SUM('1.  LRAMVA Summary'!J$74:J$75)*(MONTH($E124)-1)/12)*$H124</f>
        <v>0</v>
      </c>
      <c r="P124" s="247">
        <f>(SUM('1.  LRAMVA Summary'!K$53:K$73)+SUM('1.  LRAMVA Summary'!K$74:K$75)*(MONTH($E124)-1)/12)*$H124</f>
        <v>0</v>
      </c>
      <c r="Q124" s="247">
        <f>(SUM('1.  LRAMVA Summary'!L$53:L$73)+SUM('1.  LRAMVA Summary'!L$74:L$75)*(MONTH($E124)-1)/12)*$H124</f>
        <v>0</v>
      </c>
      <c r="R124" s="247">
        <f>(SUM('1.  LRAMVA Summary'!M$53:M$73)+SUM('1.  LRAMVA Summary'!M$74:M$75)*(MONTH($E124)-1)/12)*$H124</f>
        <v>0</v>
      </c>
      <c r="S124" s="247">
        <f>(SUM('1.  LRAMVA Summary'!N$53:N$73)+SUM('1.  LRAMVA Summary'!N$74:N$75)*(MONTH($E124)-1)/12)*$H124</f>
        <v>0</v>
      </c>
      <c r="T124" s="247">
        <f>(SUM('1.  LRAMVA Summary'!O$53:O$73)+SUM('1.  LRAMVA Summary'!O$74:O$75)*(MONTH($E124)-1)/12)*$H124</f>
        <v>0</v>
      </c>
      <c r="U124" s="247">
        <f>(SUM('1.  LRAMVA Summary'!P$53:P$73)+SUM('1.  LRAMVA Summary'!P$74:P$75)*(MONTH($E124)-1)/12)*$H124</f>
        <v>0</v>
      </c>
      <c r="V124" s="247">
        <f>(SUM('1.  LRAMVA Summary'!Q$53:Q$73)+SUM('1.  LRAMVA Summary'!Q$74:Q$75)*(MONTH($E124)-1)/12)*$H124</f>
        <v>0</v>
      </c>
      <c r="W124" s="248">
        <f t="shared" si="63"/>
        <v>0</v>
      </c>
    </row>
    <row r="125" spans="2:23" s="255" customFormat="1">
      <c r="B125" s="254"/>
      <c r="E125" s="231">
        <v>43252</v>
      </c>
      <c r="F125" s="231" t="s">
        <v>186</v>
      </c>
      <c r="G125" s="232" t="s">
        <v>66</v>
      </c>
      <c r="H125" s="257">
        <f t="shared" si="64"/>
        <v>0</v>
      </c>
      <c r="I125" s="247">
        <f>(SUM('1.  LRAMVA Summary'!D$53:D$73)+SUM('1.  LRAMVA Summary'!D$74:D$75)*(MONTH($E125)-1)/12)*$H125</f>
        <v>0</v>
      </c>
      <c r="J125" s="247">
        <f>(SUM('1.  LRAMVA Summary'!E$53:E$73)+SUM('1.  LRAMVA Summary'!E$74:E$75)*(MONTH($E125)-1)/12)*$H125</f>
        <v>0</v>
      </c>
      <c r="K125" s="247">
        <f>(SUM('1.  LRAMVA Summary'!F$53:F$73)+SUM('1.  LRAMVA Summary'!F$74:F$75)*(MONTH($E125)-1)/12)*$H125</f>
        <v>0</v>
      </c>
      <c r="L125" s="247">
        <f>(SUM('1.  LRAMVA Summary'!G$53:G$73)+SUM('1.  LRAMVA Summary'!G$74:G$75)*(MONTH($E125)-1)/12)*$H125</f>
        <v>0</v>
      </c>
      <c r="M125" s="247">
        <f>(SUM('1.  LRAMVA Summary'!H$53:H$73)+SUM('1.  LRAMVA Summary'!H$74:H$75)*(MONTH($E125)-1)/12)*$H125</f>
        <v>0</v>
      </c>
      <c r="N125" s="247">
        <f>(SUM('1.  LRAMVA Summary'!I$53:I$73)+SUM('1.  LRAMVA Summary'!I$74:I$75)*(MONTH($E125)-1)/12)*$H125</f>
        <v>0</v>
      </c>
      <c r="O125" s="247">
        <f>(SUM('1.  LRAMVA Summary'!J$53:J$73)+SUM('1.  LRAMVA Summary'!J$74:J$75)*(MONTH($E125)-1)/12)*$H125</f>
        <v>0</v>
      </c>
      <c r="P125" s="247">
        <f>(SUM('1.  LRAMVA Summary'!K$53:K$73)+SUM('1.  LRAMVA Summary'!K$74:K$75)*(MONTH($E125)-1)/12)*$H125</f>
        <v>0</v>
      </c>
      <c r="Q125" s="247">
        <f>(SUM('1.  LRAMVA Summary'!L$53:L$73)+SUM('1.  LRAMVA Summary'!L$74:L$75)*(MONTH($E125)-1)/12)*$H125</f>
        <v>0</v>
      </c>
      <c r="R125" s="247">
        <f>(SUM('1.  LRAMVA Summary'!M$53:M$73)+SUM('1.  LRAMVA Summary'!M$74:M$75)*(MONTH($E125)-1)/12)*$H125</f>
        <v>0</v>
      </c>
      <c r="S125" s="247">
        <f>(SUM('1.  LRAMVA Summary'!N$53:N$73)+SUM('1.  LRAMVA Summary'!N$74:N$75)*(MONTH($E125)-1)/12)*$H125</f>
        <v>0</v>
      </c>
      <c r="T125" s="247">
        <f>(SUM('1.  LRAMVA Summary'!O$53:O$73)+SUM('1.  LRAMVA Summary'!O$74:O$75)*(MONTH($E125)-1)/12)*$H125</f>
        <v>0</v>
      </c>
      <c r="U125" s="247">
        <f>(SUM('1.  LRAMVA Summary'!P$53:P$73)+SUM('1.  LRAMVA Summary'!P$74:P$75)*(MONTH($E125)-1)/12)*$H125</f>
        <v>0</v>
      </c>
      <c r="V125" s="247">
        <f>(SUM('1.  LRAMVA Summary'!Q$53:Q$73)+SUM('1.  LRAMVA Summary'!Q$74:Q$75)*(MONTH($E125)-1)/12)*$H125</f>
        <v>0</v>
      </c>
      <c r="W125" s="248">
        <f t="shared" si="63"/>
        <v>0</v>
      </c>
    </row>
    <row r="126" spans="2:23" s="9" customFormat="1">
      <c r="B126" s="68"/>
      <c r="E126" s="231">
        <v>43282</v>
      </c>
      <c r="F126" s="231" t="s">
        <v>186</v>
      </c>
      <c r="G126" s="232" t="s">
        <v>68</v>
      </c>
      <c r="H126" s="257">
        <f>$C$45/12</f>
        <v>0</v>
      </c>
      <c r="I126" s="247">
        <f>(SUM('1.  LRAMVA Summary'!D$53:D$73)+SUM('1.  LRAMVA Summary'!D$74:D$75)*(MONTH($E126)-1)/12)*$H126</f>
        <v>0</v>
      </c>
      <c r="J126" s="247">
        <f>(SUM('1.  LRAMVA Summary'!E$53:E$73)+SUM('1.  LRAMVA Summary'!E$74:E$75)*(MONTH($E126)-1)/12)*$H126</f>
        <v>0</v>
      </c>
      <c r="K126" s="247">
        <f>(SUM('1.  LRAMVA Summary'!F$53:F$73)+SUM('1.  LRAMVA Summary'!F$74:F$75)*(MONTH($E126)-1)/12)*$H126</f>
        <v>0</v>
      </c>
      <c r="L126" s="247">
        <f>(SUM('1.  LRAMVA Summary'!G$53:G$73)+SUM('1.  LRAMVA Summary'!G$74:G$75)*(MONTH($E126)-1)/12)*$H126</f>
        <v>0</v>
      </c>
      <c r="M126" s="247">
        <f>(SUM('1.  LRAMVA Summary'!H$53:H$73)+SUM('1.  LRAMVA Summary'!H$74:H$75)*(MONTH($E126)-1)/12)*$H126</f>
        <v>0</v>
      </c>
      <c r="N126" s="247">
        <f>(SUM('1.  LRAMVA Summary'!I$53:I$73)+SUM('1.  LRAMVA Summary'!I$74:I$75)*(MONTH($E126)-1)/12)*$H126</f>
        <v>0</v>
      </c>
      <c r="O126" s="247">
        <f>(SUM('1.  LRAMVA Summary'!J$53:J$73)+SUM('1.  LRAMVA Summary'!J$74:J$75)*(MONTH($E126)-1)/12)*$H126</f>
        <v>0</v>
      </c>
      <c r="P126" s="247">
        <f>(SUM('1.  LRAMVA Summary'!K$53:K$73)+SUM('1.  LRAMVA Summary'!K$74:K$75)*(MONTH($E126)-1)/12)*$H126</f>
        <v>0</v>
      </c>
      <c r="Q126" s="247">
        <f>(SUM('1.  LRAMVA Summary'!L$53:L$73)+SUM('1.  LRAMVA Summary'!L$74:L$75)*(MONTH($E126)-1)/12)*$H126</f>
        <v>0</v>
      </c>
      <c r="R126" s="247">
        <f>(SUM('1.  LRAMVA Summary'!M$53:M$73)+SUM('1.  LRAMVA Summary'!M$74:M$75)*(MONTH($E126)-1)/12)*$H126</f>
        <v>0</v>
      </c>
      <c r="S126" s="247">
        <f>(SUM('1.  LRAMVA Summary'!N$53:N$73)+SUM('1.  LRAMVA Summary'!N$74:N$75)*(MONTH($E126)-1)/12)*$H126</f>
        <v>0</v>
      </c>
      <c r="T126" s="247">
        <f>(SUM('1.  LRAMVA Summary'!O$53:O$73)+SUM('1.  LRAMVA Summary'!O$74:O$75)*(MONTH($E126)-1)/12)*$H126</f>
        <v>0</v>
      </c>
      <c r="U126" s="247">
        <f>(SUM('1.  LRAMVA Summary'!P$53:P$73)+SUM('1.  LRAMVA Summary'!P$74:P$75)*(MONTH($E126)-1)/12)*$H126</f>
        <v>0</v>
      </c>
      <c r="V126" s="247">
        <f>(SUM('1.  LRAMVA Summary'!Q$53:Q$73)+SUM('1.  LRAMVA Summary'!Q$74:Q$75)*(MONTH($E126)-1)/12)*$H126</f>
        <v>0</v>
      </c>
      <c r="W126" s="248">
        <f t="shared" si="63"/>
        <v>0</v>
      </c>
    </row>
    <row r="127" spans="2:23" s="9" customFormat="1">
      <c r="B127" s="68"/>
      <c r="E127" s="231">
        <v>43313</v>
      </c>
      <c r="F127" s="231" t="s">
        <v>186</v>
      </c>
      <c r="G127" s="232" t="s">
        <v>68</v>
      </c>
      <c r="H127" s="257">
        <f t="shared" ref="H127:H128" si="65">$C$45/12</f>
        <v>0</v>
      </c>
      <c r="I127" s="247">
        <f>(SUM('1.  LRAMVA Summary'!D$53:D$73)+SUM('1.  LRAMVA Summary'!D$74:D$75)*(MONTH($E127)-1)/12)*$H127</f>
        <v>0</v>
      </c>
      <c r="J127" s="247">
        <f>(SUM('1.  LRAMVA Summary'!E$53:E$73)+SUM('1.  LRAMVA Summary'!E$74:E$75)*(MONTH($E127)-1)/12)*$H127</f>
        <v>0</v>
      </c>
      <c r="K127" s="247">
        <f>(SUM('1.  LRAMVA Summary'!F$53:F$73)+SUM('1.  LRAMVA Summary'!F$74:F$75)*(MONTH($E127)-1)/12)*$H127</f>
        <v>0</v>
      </c>
      <c r="L127" s="247">
        <f>(SUM('1.  LRAMVA Summary'!G$53:G$73)+SUM('1.  LRAMVA Summary'!G$74:G$75)*(MONTH($E127)-1)/12)*$H127</f>
        <v>0</v>
      </c>
      <c r="M127" s="247">
        <f>(SUM('1.  LRAMVA Summary'!H$53:H$73)+SUM('1.  LRAMVA Summary'!H$74:H$75)*(MONTH($E127)-1)/12)*$H127</f>
        <v>0</v>
      </c>
      <c r="N127" s="247">
        <f>(SUM('1.  LRAMVA Summary'!I$53:I$73)+SUM('1.  LRAMVA Summary'!I$74:I$75)*(MONTH($E127)-1)/12)*$H127</f>
        <v>0</v>
      </c>
      <c r="O127" s="247">
        <f>(SUM('1.  LRAMVA Summary'!J$53:J$73)+SUM('1.  LRAMVA Summary'!J$74:J$75)*(MONTH($E127)-1)/12)*$H127</f>
        <v>0</v>
      </c>
      <c r="P127" s="247">
        <f>(SUM('1.  LRAMVA Summary'!K$53:K$73)+SUM('1.  LRAMVA Summary'!K$74:K$75)*(MONTH($E127)-1)/12)*$H127</f>
        <v>0</v>
      </c>
      <c r="Q127" s="247">
        <f>(SUM('1.  LRAMVA Summary'!L$53:L$73)+SUM('1.  LRAMVA Summary'!L$74:L$75)*(MONTH($E127)-1)/12)*$H127</f>
        <v>0</v>
      </c>
      <c r="R127" s="247">
        <f>(SUM('1.  LRAMVA Summary'!M$53:M$73)+SUM('1.  LRAMVA Summary'!M$74:M$75)*(MONTH($E127)-1)/12)*$H127</f>
        <v>0</v>
      </c>
      <c r="S127" s="247">
        <f>(SUM('1.  LRAMVA Summary'!N$53:N$73)+SUM('1.  LRAMVA Summary'!N$74:N$75)*(MONTH($E127)-1)/12)*$H127</f>
        <v>0</v>
      </c>
      <c r="T127" s="247">
        <f>(SUM('1.  LRAMVA Summary'!O$53:O$73)+SUM('1.  LRAMVA Summary'!O$74:O$75)*(MONTH($E127)-1)/12)*$H127</f>
        <v>0</v>
      </c>
      <c r="U127" s="247">
        <f>(SUM('1.  LRAMVA Summary'!P$53:P$73)+SUM('1.  LRAMVA Summary'!P$74:P$75)*(MONTH($E127)-1)/12)*$H127</f>
        <v>0</v>
      </c>
      <c r="V127" s="247">
        <f>(SUM('1.  LRAMVA Summary'!Q$53:Q$73)+SUM('1.  LRAMVA Summary'!Q$74:Q$75)*(MONTH($E127)-1)/12)*$H127</f>
        <v>0</v>
      </c>
      <c r="W127" s="248">
        <f t="shared" si="63"/>
        <v>0</v>
      </c>
    </row>
    <row r="128" spans="2:23" s="9" customFormat="1">
      <c r="B128" s="68"/>
      <c r="E128" s="231">
        <v>43344</v>
      </c>
      <c r="F128" s="231" t="s">
        <v>186</v>
      </c>
      <c r="G128" s="232" t="s">
        <v>68</v>
      </c>
      <c r="H128" s="257">
        <f t="shared" si="65"/>
        <v>0</v>
      </c>
      <c r="I128" s="247">
        <f>(SUM('1.  LRAMVA Summary'!D$53:D$73)+SUM('1.  LRAMVA Summary'!D$74:D$75)*(MONTH($E128)-1)/12)*$H128</f>
        <v>0</v>
      </c>
      <c r="J128" s="247">
        <f>(SUM('1.  LRAMVA Summary'!E$53:E$73)+SUM('1.  LRAMVA Summary'!E$74:E$75)*(MONTH($E128)-1)/12)*$H128</f>
        <v>0</v>
      </c>
      <c r="K128" s="247">
        <f>(SUM('1.  LRAMVA Summary'!F$53:F$73)+SUM('1.  LRAMVA Summary'!F$74:F$75)*(MONTH($E128)-1)/12)*$H128</f>
        <v>0</v>
      </c>
      <c r="L128" s="247">
        <f>(SUM('1.  LRAMVA Summary'!G$53:G$73)+SUM('1.  LRAMVA Summary'!G$74:G$75)*(MONTH($E128)-1)/12)*$H128</f>
        <v>0</v>
      </c>
      <c r="M128" s="247">
        <f>(SUM('1.  LRAMVA Summary'!H$53:H$73)+SUM('1.  LRAMVA Summary'!H$74:H$75)*(MONTH($E128)-1)/12)*$H128</f>
        <v>0</v>
      </c>
      <c r="N128" s="247">
        <f>(SUM('1.  LRAMVA Summary'!I$53:I$73)+SUM('1.  LRAMVA Summary'!I$74:I$75)*(MONTH($E128)-1)/12)*$H128</f>
        <v>0</v>
      </c>
      <c r="O128" s="247">
        <f>(SUM('1.  LRAMVA Summary'!J$53:J$73)+SUM('1.  LRAMVA Summary'!J$74:J$75)*(MONTH($E128)-1)/12)*$H128</f>
        <v>0</v>
      </c>
      <c r="P128" s="247">
        <f>(SUM('1.  LRAMVA Summary'!K$53:K$73)+SUM('1.  LRAMVA Summary'!K$74:K$75)*(MONTH($E128)-1)/12)*$H128</f>
        <v>0</v>
      </c>
      <c r="Q128" s="247">
        <f>(SUM('1.  LRAMVA Summary'!L$53:L$73)+SUM('1.  LRAMVA Summary'!L$74:L$75)*(MONTH($E128)-1)/12)*$H128</f>
        <v>0</v>
      </c>
      <c r="R128" s="247">
        <f>(SUM('1.  LRAMVA Summary'!M$53:M$73)+SUM('1.  LRAMVA Summary'!M$74:M$75)*(MONTH($E128)-1)/12)*$H128</f>
        <v>0</v>
      </c>
      <c r="S128" s="247">
        <f>(SUM('1.  LRAMVA Summary'!N$53:N$73)+SUM('1.  LRAMVA Summary'!N$74:N$75)*(MONTH($E128)-1)/12)*$H128</f>
        <v>0</v>
      </c>
      <c r="T128" s="247">
        <f>(SUM('1.  LRAMVA Summary'!O$53:O$73)+SUM('1.  LRAMVA Summary'!O$74:O$75)*(MONTH($E128)-1)/12)*$H128</f>
        <v>0</v>
      </c>
      <c r="U128" s="247">
        <f>(SUM('1.  LRAMVA Summary'!P$53:P$73)+SUM('1.  LRAMVA Summary'!P$74:P$75)*(MONTH($E128)-1)/12)*$H128</f>
        <v>0</v>
      </c>
      <c r="V128" s="247">
        <f>(SUM('1.  LRAMVA Summary'!Q$53:Q$73)+SUM('1.  LRAMVA Summary'!Q$74:Q$75)*(MONTH($E128)-1)/12)*$H128</f>
        <v>0</v>
      </c>
      <c r="W128" s="248">
        <f t="shared" si="63"/>
        <v>0</v>
      </c>
    </row>
    <row r="129" spans="2:23" s="9" customFormat="1">
      <c r="B129" s="68"/>
      <c r="E129" s="231">
        <v>43374</v>
      </c>
      <c r="F129" s="231" t="s">
        <v>186</v>
      </c>
      <c r="G129" s="232" t="s">
        <v>69</v>
      </c>
      <c r="H129" s="257">
        <f>$C$46/12</f>
        <v>0</v>
      </c>
      <c r="I129" s="247">
        <f>(SUM('1.  LRAMVA Summary'!D$53:D$73)+SUM('1.  LRAMVA Summary'!D$74:D$75)*(MONTH($E129)-1)/12)*$H129</f>
        <v>0</v>
      </c>
      <c r="J129" s="247">
        <f>(SUM('1.  LRAMVA Summary'!E$53:E$73)+SUM('1.  LRAMVA Summary'!E$74:E$75)*(MONTH($E129)-1)/12)*$H129</f>
        <v>0</v>
      </c>
      <c r="K129" s="247">
        <f>(SUM('1.  LRAMVA Summary'!F$53:F$73)+SUM('1.  LRAMVA Summary'!F$74:F$75)*(MONTH($E129)-1)/12)*$H129</f>
        <v>0</v>
      </c>
      <c r="L129" s="247">
        <f>(SUM('1.  LRAMVA Summary'!G$53:G$73)+SUM('1.  LRAMVA Summary'!G$74:G$75)*(MONTH($E129)-1)/12)*$H129</f>
        <v>0</v>
      </c>
      <c r="M129" s="247">
        <f>(SUM('1.  LRAMVA Summary'!H$53:H$73)+SUM('1.  LRAMVA Summary'!H$74:H$75)*(MONTH($E129)-1)/12)*$H129</f>
        <v>0</v>
      </c>
      <c r="N129" s="247">
        <f>(SUM('1.  LRAMVA Summary'!I$53:I$73)+SUM('1.  LRAMVA Summary'!I$74:I$75)*(MONTH($E129)-1)/12)*$H129</f>
        <v>0</v>
      </c>
      <c r="O129" s="247">
        <f>(SUM('1.  LRAMVA Summary'!J$53:J$73)+SUM('1.  LRAMVA Summary'!J$74:J$75)*(MONTH($E129)-1)/12)*$H129</f>
        <v>0</v>
      </c>
      <c r="P129" s="247">
        <f>(SUM('1.  LRAMVA Summary'!K$53:K$73)+SUM('1.  LRAMVA Summary'!K$74:K$75)*(MONTH($E129)-1)/12)*$H129</f>
        <v>0</v>
      </c>
      <c r="Q129" s="247">
        <f>(SUM('1.  LRAMVA Summary'!L$53:L$73)+SUM('1.  LRAMVA Summary'!L$74:L$75)*(MONTH($E129)-1)/12)*$H129</f>
        <v>0</v>
      </c>
      <c r="R129" s="247">
        <f>(SUM('1.  LRAMVA Summary'!M$53:M$73)+SUM('1.  LRAMVA Summary'!M$74:M$75)*(MONTH($E129)-1)/12)*$H129</f>
        <v>0</v>
      </c>
      <c r="S129" s="247">
        <f>(SUM('1.  LRAMVA Summary'!N$53:N$73)+SUM('1.  LRAMVA Summary'!N$74:N$75)*(MONTH($E129)-1)/12)*$H129</f>
        <v>0</v>
      </c>
      <c r="T129" s="247">
        <f>(SUM('1.  LRAMVA Summary'!O$53:O$73)+SUM('1.  LRAMVA Summary'!O$74:O$75)*(MONTH($E129)-1)/12)*$H129</f>
        <v>0</v>
      </c>
      <c r="U129" s="247">
        <f>(SUM('1.  LRAMVA Summary'!P$53:P$73)+SUM('1.  LRAMVA Summary'!P$74:P$75)*(MONTH($E129)-1)/12)*$H129</f>
        <v>0</v>
      </c>
      <c r="V129" s="247">
        <f>(SUM('1.  LRAMVA Summary'!Q$53:Q$73)+SUM('1.  LRAMVA Summary'!Q$74:Q$75)*(MONTH($E129)-1)/12)*$H129</f>
        <v>0</v>
      </c>
      <c r="W129" s="248">
        <f t="shared" si="63"/>
        <v>0</v>
      </c>
    </row>
    <row r="130" spans="2:23" s="9" customFormat="1">
      <c r="B130" s="68"/>
      <c r="E130" s="231">
        <v>43405</v>
      </c>
      <c r="F130" s="231" t="s">
        <v>186</v>
      </c>
      <c r="G130" s="232" t="s">
        <v>69</v>
      </c>
      <c r="H130" s="257">
        <f t="shared" ref="H130:H131" si="66">$C$46/12</f>
        <v>0</v>
      </c>
      <c r="I130" s="247">
        <f>(SUM('1.  LRAMVA Summary'!D$53:D$73)+SUM('1.  LRAMVA Summary'!D$74:D$75)*(MONTH($E130)-1)/12)*$H130</f>
        <v>0</v>
      </c>
      <c r="J130" s="247">
        <f>(SUM('1.  LRAMVA Summary'!E$53:E$73)+SUM('1.  LRAMVA Summary'!E$74:E$75)*(MONTH($E130)-1)/12)*$H130</f>
        <v>0</v>
      </c>
      <c r="K130" s="247">
        <f>(SUM('1.  LRAMVA Summary'!F$53:F$73)+SUM('1.  LRAMVA Summary'!F$74:F$75)*(MONTH($E130)-1)/12)*$H130</f>
        <v>0</v>
      </c>
      <c r="L130" s="247">
        <f>(SUM('1.  LRAMVA Summary'!G$53:G$73)+SUM('1.  LRAMVA Summary'!G$74:G$75)*(MONTH($E130)-1)/12)*$H130</f>
        <v>0</v>
      </c>
      <c r="M130" s="247">
        <f>(SUM('1.  LRAMVA Summary'!H$53:H$73)+SUM('1.  LRAMVA Summary'!H$74:H$75)*(MONTH($E130)-1)/12)*$H130</f>
        <v>0</v>
      </c>
      <c r="N130" s="247">
        <f>(SUM('1.  LRAMVA Summary'!I$53:I$73)+SUM('1.  LRAMVA Summary'!I$74:I$75)*(MONTH($E130)-1)/12)*$H130</f>
        <v>0</v>
      </c>
      <c r="O130" s="247">
        <f>(SUM('1.  LRAMVA Summary'!J$53:J$73)+SUM('1.  LRAMVA Summary'!J$74:J$75)*(MONTH($E130)-1)/12)*$H130</f>
        <v>0</v>
      </c>
      <c r="P130" s="247">
        <f>(SUM('1.  LRAMVA Summary'!K$53:K$73)+SUM('1.  LRAMVA Summary'!K$74:K$75)*(MONTH($E130)-1)/12)*$H130</f>
        <v>0</v>
      </c>
      <c r="Q130" s="247">
        <f>(SUM('1.  LRAMVA Summary'!L$53:L$73)+SUM('1.  LRAMVA Summary'!L$74:L$75)*(MONTH($E130)-1)/12)*$H130</f>
        <v>0</v>
      </c>
      <c r="R130" s="247">
        <f>(SUM('1.  LRAMVA Summary'!M$53:M$73)+SUM('1.  LRAMVA Summary'!M$74:M$75)*(MONTH($E130)-1)/12)*$H130</f>
        <v>0</v>
      </c>
      <c r="S130" s="247">
        <f>(SUM('1.  LRAMVA Summary'!N$53:N$73)+SUM('1.  LRAMVA Summary'!N$74:N$75)*(MONTH($E130)-1)/12)*$H130</f>
        <v>0</v>
      </c>
      <c r="T130" s="247">
        <f>(SUM('1.  LRAMVA Summary'!O$53:O$73)+SUM('1.  LRAMVA Summary'!O$74:O$75)*(MONTH($E130)-1)/12)*$H130</f>
        <v>0</v>
      </c>
      <c r="U130" s="247">
        <f>(SUM('1.  LRAMVA Summary'!P$53:P$73)+SUM('1.  LRAMVA Summary'!P$74:P$75)*(MONTH($E130)-1)/12)*$H130</f>
        <v>0</v>
      </c>
      <c r="V130" s="247">
        <f>(SUM('1.  LRAMVA Summary'!Q$53:Q$73)+SUM('1.  LRAMVA Summary'!Q$74:Q$75)*(MONTH($E130)-1)/12)*$H130</f>
        <v>0</v>
      </c>
      <c r="W130" s="248">
        <f t="shared" si="63"/>
        <v>0</v>
      </c>
    </row>
    <row r="131" spans="2:23" s="9" customFormat="1">
      <c r="B131" s="68"/>
      <c r="E131" s="231">
        <v>43435</v>
      </c>
      <c r="F131" s="231" t="s">
        <v>186</v>
      </c>
      <c r="G131" s="232" t="s">
        <v>69</v>
      </c>
      <c r="H131" s="257">
        <f t="shared" si="66"/>
        <v>0</v>
      </c>
      <c r="I131" s="247">
        <f>(SUM('1.  LRAMVA Summary'!D$53:D$73)+SUM('1.  LRAMVA Summary'!D$74:D$75)*(MONTH($E131)-1)/12)*$H131</f>
        <v>0</v>
      </c>
      <c r="J131" s="247">
        <f>(SUM('1.  LRAMVA Summary'!E$53:E$73)+SUM('1.  LRAMVA Summary'!E$74:E$75)*(MONTH($E131)-1)/12)*$H131</f>
        <v>0</v>
      </c>
      <c r="K131" s="247">
        <f>(SUM('1.  LRAMVA Summary'!F$53:F$73)+SUM('1.  LRAMVA Summary'!F$74:F$75)*(MONTH($E131)-1)/12)*$H131</f>
        <v>0</v>
      </c>
      <c r="L131" s="247">
        <f>(SUM('1.  LRAMVA Summary'!G$53:G$73)+SUM('1.  LRAMVA Summary'!G$74:G$75)*(MONTH($E131)-1)/12)*$H131</f>
        <v>0</v>
      </c>
      <c r="M131" s="247">
        <f>(SUM('1.  LRAMVA Summary'!H$53:H$73)+SUM('1.  LRAMVA Summary'!H$74:H$75)*(MONTH($E131)-1)/12)*$H131</f>
        <v>0</v>
      </c>
      <c r="N131" s="247">
        <f>(SUM('1.  LRAMVA Summary'!I$53:I$73)+SUM('1.  LRAMVA Summary'!I$74:I$75)*(MONTH($E131)-1)/12)*$H131</f>
        <v>0</v>
      </c>
      <c r="O131" s="247">
        <f>(SUM('1.  LRAMVA Summary'!J$53:J$73)+SUM('1.  LRAMVA Summary'!J$74:J$75)*(MONTH($E131)-1)/12)*$H131</f>
        <v>0</v>
      </c>
      <c r="P131" s="247">
        <f>(SUM('1.  LRAMVA Summary'!K$53:K$73)+SUM('1.  LRAMVA Summary'!K$74:K$75)*(MONTH($E131)-1)/12)*$H131</f>
        <v>0</v>
      </c>
      <c r="Q131" s="247">
        <f>(SUM('1.  LRAMVA Summary'!L$53:L$73)+SUM('1.  LRAMVA Summary'!L$74:L$75)*(MONTH($E131)-1)/12)*$H131</f>
        <v>0</v>
      </c>
      <c r="R131" s="247">
        <f>(SUM('1.  LRAMVA Summary'!M$53:M$73)+SUM('1.  LRAMVA Summary'!M$74:M$75)*(MONTH($E131)-1)/12)*$H131</f>
        <v>0</v>
      </c>
      <c r="S131" s="247">
        <f>(SUM('1.  LRAMVA Summary'!N$53:N$73)+SUM('1.  LRAMVA Summary'!N$74:N$75)*(MONTH($E131)-1)/12)*$H131</f>
        <v>0</v>
      </c>
      <c r="T131" s="247">
        <f>(SUM('1.  LRAMVA Summary'!O$53:O$73)+SUM('1.  LRAMVA Summary'!O$74:O$75)*(MONTH($E131)-1)/12)*$H131</f>
        <v>0</v>
      </c>
      <c r="U131" s="247">
        <f>(SUM('1.  LRAMVA Summary'!P$53:P$73)+SUM('1.  LRAMVA Summary'!P$74:P$75)*(MONTH($E131)-1)/12)*$H131</f>
        <v>0</v>
      </c>
      <c r="V131" s="247">
        <f>(SUM('1.  LRAMVA Summary'!Q$53:Q$73)+SUM('1.  LRAMVA Summary'!Q$74:Q$75)*(MONTH($E131)-1)/12)*$H131</f>
        <v>0</v>
      </c>
      <c r="W131" s="248">
        <f t="shared" si="63"/>
        <v>0</v>
      </c>
    </row>
    <row r="132" spans="2:23" s="9" customFormat="1" ht="15.75" thickBot="1">
      <c r="B132" s="68"/>
      <c r="E132" s="233" t="s">
        <v>473</v>
      </c>
      <c r="F132" s="233"/>
      <c r="G132" s="234"/>
      <c r="H132" s="235"/>
      <c r="I132" s="236">
        <f>SUM(I119:I131)</f>
        <v>21010.189364596969</v>
      </c>
      <c r="J132" s="236">
        <f>SUM(J119:J131)</f>
        <v>10030.057049227566</v>
      </c>
      <c r="K132" s="236">
        <f t="shared" ref="K132:O132" si="67">SUM(K119:K131)</f>
        <v>12810.455872811293</v>
      </c>
      <c r="L132" s="236">
        <f t="shared" si="67"/>
        <v>5353.065417178198</v>
      </c>
      <c r="M132" s="236">
        <f t="shared" si="67"/>
        <v>244.70684334000015</v>
      </c>
      <c r="N132" s="236">
        <f t="shared" si="67"/>
        <v>2284.4665063065004</v>
      </c>
      <c r="O132" s="236">
        <f t="shared" si="67"/>
        <v>0</v>
      </c>
      <c r="P132" s="236">
        <f t="shared" ref="P132:V132" si="68">SUM(P119:P131)</f>
        <v>0</v>
      </c>
      <c r="Q132" s="236">
        <f t="shared" si="68"/>
        <v>0</v>
      </c>
      <c r="R132" s="236">
        <f t="shared" si="68"/>
        <v>0</v>
      </c>
      <c r="S132" s="236">
        <f t="shared" si="68"/>
        <v>0</v>
      </c>
      <c r="T132" s="236">
        <f t="shared" si="68"/>
        <v>0</v>
      </c>
      <c r="U132" s="236">
        <f t="shared" si="68"/>
        <v>0</v>
      </c>
      <c r="V132" s="236">
        <f t="shared" si="68"/>
        <v>0</v>
      </c>
      <c r="W132" s="236">
        <f>SUM(W119:W131)</f>
        <v>51732.941053460519</v>
      </c>
    </row>
    <row r="133" spans="2:23" s="9" customFormat="1" ht="15.75" thickTop="1">
      <c r="B133" s="68"/>
      <c r="E133" s="237" t="s">
        <v>67</v>
      </c>
      <c r="F133" s="237"/>
      <c r="G133" s="238"/>
      <c r="H133" s="239"/>
      <c r="I133" s="240"/>
      <c r="J133" s="240"/>
      <c r="K133" s="240"/>
      <c r="L133" s="240"/>
      <c r="M133" s="240"/>
      <c r="N133" s="240"/>
      <c r="O133" s="240"/>
      <c r="P133" s="240"/>
      <c r="Q133" s="240"/>
      <c r="R133" s="240"/>
      <c r="S133" s="240"/>
      <c r="T133" s="240"/>
      <c r="U133" s="240"/>
      <c r="V133" s="240"/>
      <c r="W133" s="241"/>
    </row>
    <row r="134" spans="2:23" s="9" customFormat="1">
      <c r="B134" s="68"/>
      <c r="E134" s="242" t="s">
        <v>436</v>
      </c>
      <c r="F134" s="242"/>
      <c r="G134" s="243"/>
      <c r="H134" s="244"/>
      <c r="I134" s="245">
        <f>I132+I133</f>
        <v>21010.189364596969</v>
      </c>
      <c r="J134" s="245">
        <f t="shared" ref="J134" si="69">J132+J133</f>
        <v>10030.057049227566</v>
      </c>
      <c r="K134" s="245">
        <f t="shared" ref="K134" si="70">K132+K133</f>
        <v>12810.455872811293</v>
      </c>
      <c r="L134" s="245">
        <f t="shared" ref="L134" si="71">L132+L133</f>
        <v>5353.065417178198</v>
      </c>
      <c r="M134" s="245">
        <f t="shared" ref="M134" si="72">M132+M133</f>
        <v>244.70684334000015</v>
      </c>
      <c r="N134" s="245">
        <f t="shared" ref="N134" si="73">N132+N133</f>
        <v>2284.4665063065004</v>
      </c>
      <c r="O134" s="245">
        <f t="shared" ref="O134:V134" si="74">O132+O133</f>
        <v>0</v>
      </c>
      <c r="P134" s="245">
        <f t="shared" si="74"/>
        <v>0</v>
      </c>
      <c r="Q134" s="245">
        <f t="shared" si="74"/>
        <v>0</v>
      </c>
      <c r="R134" s="245">
        <f t="shared" si="74"/>
        <v>0</v>
      </c>
      <c r="S134" s="245">
        <f t="shared" si="74"/>
        <v>0</v>
      </c>
      <c r="T134" s="245">
        <f t="shared" si="74"/>
        <v>0</v>
      </c>
      <c r="U134" s="245">
        <f t="shared" si="74"/>
        <v>0</v>
      </c>
      <c r="V134" s="245">
        <f t="shared" si="74"/>
        <v>0</v>
      </c>
      <c r="W134" s="245">
        <f>W132+W133</f>
        <v>51732.941053460519</v>
      </c>
    </row>
    <row r="135" spans="2:23" s="9" customFormat="1">
      <c r="B135" s="68"/>
      <c r="E135" s="231">
        <v>43466</v>
      </c>
      <c r="F135" s="231" t="s">
        <v>187</v>
      </c>
      <c r="G135" s="232" t="s">
        <v>65</v>
      </c>
      <c r="H135" s="257">
        <f>$C$47/12</f>
        <v>0</v>
      </c>
      <c r="I135" s="247">
        <f>(SUM('1.  LRAMVA Summary'!D$53:D$76)+SUM('1.  LRAMVA Summary'!D$77:D$78)*(MONTH($E135)-1)/12)*$H135</f>
        <v>0</v>
      </c>
      <c r="J135" s="247">
        <f>(SUM('1.  LRAMVA Summary'!E$53:E$76)+SUM('1.  LRAMVA Summary'!E$77:E$78)*(MONTH($E135)-1)/12)*$H135</f>
        <v>0</v>
      </c>
      <c r="K135" s="247">
        <f>(SUM('1.  LRAMVA Summary'!F$53:F$76)+SUM('1.  LRAMVA Summary'!F$77:F$78)*(MONTH($E135)-1)/12)*$H135</f>
        <v>0</v>
      </c>
      <c r="L135" s="247">
        <f>(SUM('1.  LRAMVA Summary'!G$53:G$76)+SUM('1.  LRAMVA Summary'!G$77:G$78)*(MONTH($E135)-1)/12)*$H135</f>
        <v>0</v>
      </c>
      <c r="M135" s="247">
        <f>(SUM('1.  LRAMVA Summary'!H$53:H$76)+SUM('1.  LRAMVA Summary'!H$77:H$78)*(MONTH($E135)-1)/12)*$H135</f>
        <v>0</v>
      </c>
      <c r="N135" s="247">
        <f>(SUM('1.  LRAMVA Summary'!I$53:I$76)+SUM('1.  LRAMVA Summary'!I$77:I$78)*(MONTH($E135)-1)/12)*$H135</f>
        <v>0</v>
      </c>
      <c r="O135" s="247">
        <f>(SUM('1.  LRAMVA Summary'!J$53:J$76)+SUM('1.  LRAMVA Summary'!J$77:J$78)*(MONTH($E135)-1)/12)*$H135</f>
        <v>0</v>
      </c>
      <c r="P135" s="247">
        <f>(SUM('1.  LRAMVA Summary'!K$53:K$76)+SUM('1.  LRAMVA Summary'!K$77:K$78)*(MONTH($E135)-1)/12)*$H135</f>
        <v>0</v>
      </c>
      <c r="Q135" s="247">
        <f>(SUM('1.  LRAMVA Summary'!L$53:L$76)+SUM('1.  LRAMVA Summary'!L$77:L$78)*(MONTH($E135)-1)/12)*$H135</f>
        <v>0</v>
      </c>
      <c r="R135" s="247">
        <f>(SUM('1.  LRAMVA Summary'!M$53:M$76)+SUM('1.  LRAMVA Summary'!M$77:M$78)*(MONTH($E135)-1)/12)*$H135</f>
        <v>0</v>
      </c>
      <c r="S135" s="247">
        <f>(SUM('1.  LRAMVA Summary'!N$53:N$76)+SUM('1.  LRAMVA Summary'!N$77:N$78)*(MONTH($E135)-1)/12)*$H135</f>
        <v>0</v>
      </c>
      <c r="T135" s="247">
        <f>(SUM('1.  LRAMVA Summary'!O$53:O$76)+SUM('1.  LRAMVA Summary'!O$77:O$78)*(MONTH($E135)-1)/12)*$H135</f>
        <v>0</v>
      </c>
      <c r="U135" s="247">
        <f>(SUM('1.  LRAMVA Summary'!P$53:P$76)+SUM('1.  LRAMVA Summary'!P$77:P$78)*(MONTH($E135)-1)/12)*$H135</f>
        <v>0</v>
      </c>
      <c r="V135" s="247">
        <f>(SUM('1.  LRAMVA Summary'!Q$53:Q$76)+SUM('1.  LRAMVA Summary'!Q$77:Q$78)*(MONTH($E135)-1)/12)*$H135</f>
        <v>0</v>
      </c>
      <c r="W135" s="248">
        <f>SUM(I135:V135)</f>
        <v>0</v>
      </c>
    </row>
    <row r="136" spans="2:23" s="9" customFormat="1">
      <c r="B136" s="68"/>
      <c r="E136" s="231">
        <v>43497</v>
      </c>
      <c r="F136" s="231" t="s">
        <v>187</v>
      </c>
      <c r="G136" s="232" t="s">
        <v>65</v>
      </c>
      <c r="H136" s="257">
        <f t="shared" ref="H136:H137" si="75">$C$47/12</f>
        <v>0</v>
      </c>
      <c r="I136" s="247">
        <f>(SUM('1.  LRAMVA Summary'!D$53:D$76)+SUM('1.  LRAMVA Summary'!D$77:D$78)*(MONTH($E136)-1)/12)*$H136</f>
        <v>0</v>
      </c>
      <c r="J136" s="247">
        <f>(SUM('1.  LRAMVA Summary'!E$53:E$76)+SUM('1.  LRAMVA Summary'!E$77:E$78)*(MONTH($E136)-1)/12)*$H136</f>
        <v>0</v>
      </c>
      <c r="K136" s="247">
        <f>(SUM('1.  LRAMVA Summary'!F$53:F$76)+SUM('1.  LRAMVA Summary'!F$77:F$78)*(MONTH($E136)-1)/12)*$H136</f>
        <v>0</v>
      </c>
      <c r="L136" s="247">
        <f>(SUM('1.  LRAMVA Summary'!G$53:G$76)+SUM('1.  LRAMVA Summary'!G$77:G$78)*(MONTH($E136)-1)/12)*$H136</f>
        <v>0</v>
      </c>
      <c r="M136" s="247">
        <f>(SUM('1.  LRAMVA Summary'!H$53:H$76)+SUM('1.  LRAMVA Summary'!H$77:H$78)*(MONTH($E136)-1)/12)*$H136</f>
        <v>0</v>
      </c>
      <c r="N136" s="247">
        <f>(SUM('1.  LRAMVA Summary'!I$53:I$76)+SUM('1.  LRAMVA Summary'!I$77:I$78)*(MONTH($E136)-1)/12)*$H136</f>
        <v>0</v>
      </c>
      <c r="O136" s="247">
        <f>(SUM('1.  LRAMVA Summary'!J$53:J$76)+SUM('1.  LRAMVA Summary'!J$77:J$78)*(MONTH($E136)-1)/12)*$H136</f>
        <v>0</v>
      </c>
      <c r="P136" s="247">
        <f>(SUM('1.  LRAMVA Summary'!K$53:K$76)+SUM('1.  LRAMVA Summary'!K$77:K$78)*(MONTH($E136)-1)/12)*$H136</f>
        <v>0</v>
      </c>
      <c r="Q136" s="247">
        <f>(SUM('1.  LRAMVA Summary'!L$53:L$76)+SUM('1.  LRAMVA Summary'!L$77:L$78)*(MONTH($E136)-1)/12)*$H136</f>
        <v>0</v>
      </c>
      <c r="R136" s="247">
        <f>(SUM('1.  LRAMVA Summary'!M$53:M$76)+SUM('1.  LRAMVA Summary'!M$77:M$78)*(MONTH($E136)-1)/12)*$H136</f>
        <v>0</v>
      </c>
      <c r="S136" s="247">
        <f>(SUM('1.  LRAMVA Summary'!N$53:N$76)+SUM('1.  LRAMVA Summary'!N$77:N$78)*(MONTH($E136)-1)/12)*$H136</f>
        <v>0</v>
      </c>
      <c r="T136" s="247">
        <f>(SUM('1.  LRAMVA Summary'!O$53:O$76)+SUM('1.  LRAMVA Summary'!O$77:O$78)*(MONTH($E136)-1)/12)*$H136</f>
        <v>0</v>
      </c>
      <c r="U136" s="247">
        <f>(SUM('1.  LRAMVA Summary'!P$53:P$76)+SUM('1.  LRAMVA Summary'!P$77:P$78)*(MONTH($E136)-1)/12)*$H136</f>
        <v>0</v>
      </c>
      <c r="V136" s="247">
        <f>(SUM('1.  LRAMVA Summary'!Q$53:Q$76)+SUM('1.  LRAMVA Summary'!Q$77:Q$78)*(MONTH($E136)-1)/12)*$H136</f>
        <v>0</v>
      </c>
      <c r="W136" s="248">
        <f t="shared" ref="W136:W146" si="76">SUM(I136:V136)</f>
        <v>0</v>
      </c>
    </row>
    <row r="137" spans="2:23" s="9" customFormat="1">
      <c r="B137" s="68"/>
      <c r="E137" s="231">
        <v>43525</v>
      </c>
      <c r="F137" s="231" t="s">
        <v>187</v>
      </c>
      <c r="G137" s="232" t="s">
        <v>65</v>
      </c>
      <c r="H137" s="257">
        <f t="shared" si="75"/>
        <v>0</v>
      </c>
      <c r="I137" s="247">
        <f>(SUM('1.  LRAMVA Summary'!D$53:D$76)+SUM('1.  LRAMVA Summary'!D$77:D$78)*(MONTH($E137)-1)/12)*$H137</f>
        <v>0</v>
      </c>
      <c r="J137" s="247">
        <f>(SUM('1.  LRAMVA Summary'!E$53:E$76)+SUM('1.  LRAMVA Summary'!E$77:E$78)*(MONTH($E137)-1)/12)*$H137</f>
        <v>0</v>
      </c>
      <c r="K137" s="247">
        <f>(SUM('1.  LRAMVA Summary'!F$53:F$76)+SUM('1.  LRAMVA Summary'!F$77:F$78)*(MONTH($E137)-1)/12)*$H137</f>
        <v>0</v>
      </c>
      <c r="L137" s="247">
        <f>(SUM('1.  LRAMVA Summary'!G$53:G$76)+SUM('1.  LRAMVA Summary'!G$77:G$78)*(MONTH($E137)-1)/12)*$H137</f>
        <v>0</v>
      </c>
      <c r="M137" s="247">
        <f>(SUM('1.  LRAMVA Summary'!H$53:H$76)+SUM('1.  LRAMVA Summary'!H$77:H$78)*(MONTH($E137)-1)/12)*$H137</f>
        <v>0</v>
      </c>
      <c r="N137" s="247">
        <f>(SUM('1.  LRAMVA Summary'!I$53:I$76)+SUM('1.  LRAMVA Summary'!I$77:I$78)*(MONTH($E137)-1)/12)*$H137</f>
        <v>0</v>
      </c>
      <c r="O137" s="247">
        <f>(SUM('1.  LRAMVA Summary'!J$53:J$76)+SUM('1.  LRAMVA Summary'!J$77:J$78)*(MONTH($E137)-1)/12)*$H137</f>
        <v>0</v>
      </c>
      <c r="P137" s="247">
        <f>(SUM('1.  LRAMVA Summary'!K$53:K$76)+SUM('1.  LRAMVA Summary'!K$77:K$78)*(MONTH($E137)-1)/12)*$H137</f>
        <v>0</v>
      </c>
      <c r="Q137" s="247">
        <f>(SUM('1.  LRAMVA Summary'!L$53:L$76)+SUM('1.  LRAMVA Summary'!L$77:L$78)*(MONTH($E137)-1)/12)*$H137</f>
        <v>0</v>
      </c>
      <c r="R137" s="247">
        <f>(SUM('1.  LRAMVA Summary'!M$53:M$76)+SUM('1.  LRAMVA Summary'!M$77:M$78)*(MONTH($E137)-1)/12)*$H137</f>
        <v>0</v>
      </c>
      <c r="S137" s="247">
        <f>(SUM('1.  LRAMVA Summary'!N$53:N$76)+SUM('1.  LRAMVA Summary'!N$77:N$78)*(MONTH($E137)-1)/12)*$H137</f>
        <v>0</v>
      </c>
      <c r="T137" s="247">
        <f>(SUM('1.  LRAMVA Summary'!O$53:O$76)+SUM('1.  LRAMVA Summary'!O$77:O$78)*(MONTH($E137)-1)/12)*$H137</f>
        <v>0</v>
      </c>
      <c r="U137" s="247">
        <f>(SUM('1.  LRAMVA Summary'!P$53:P$76)+SUM('1.  LRAMVA Summary'!P$77:P$78)*(MONTH($E137)-1)/12)*$H137</f>
        <v>0</v>
      </c>
      <c r="V137" s="247">
        <f>(SUM('1.  LRAMVA Summary'!Q$53:Q$76)+SUM('1.  LRAMVA Summary'!Q$77:Q$78)*(MONTH($E137)-1)/12)*$H137</f>
        <v>0</v>
      </c>
      <c r="W137" s="248">
        <f t="shared" si="76"/>
        <v>0</v>
      </c>
    </row>
    <row r="138" spans="2:23" s="8" customFormat="1">
      <c r="B138" s="256"/>
      <c r="E138" s="231">
        <v>43556</v>
      </c>
      <c r="F138" s="231" t="s">
        <v>187</v>
      </c>
      <c r="G138" s="232" t="s">
        <v>66</v>
      </c>
      <c r="H138" s="257">
        <f>$C$48/12</f>
        <v>0</v>
      </c>
      <c r="I138" s="247">
        <f>(SUM('1.  LRAMVA Summary'!D$53:D$76)+SUM('1.  LRAMVA Summary'!D$77:D$78)*(MONTH($E138)-1)/12)*$H138</f>
        <v>0</v>
      </c>
      <c r="J138" s="247">
        <f>(SUM('1.  LRAMVA Summary'!E$53:E$76)+SUM('1.  LRAMVA Summary'!E$77:E$78)*(MONTH($E138)-1)/12)*$H138</f>
        <v>0</v>
      </c>
      <c r="K138" s="247">
        <f>(SUM('1.  LRAMVA Summary'!F$53:F$76)+SUM('1.  LRAMVA Summary'!F$77:F$78)*(MONTH($E138)-1)/12)*$H138</f>
        <v>0</v>
      </c>
      <c r="L138" s="247">
        <f>(SUM('1.  LRAMVA Summary'!G$53:G$76)+SUM('1.  LRAMVA Summary'!G$77:G$78)*(MONTH($E138)-1)/12)*$H138</f>
        <v>0</v>
      </c>
      <c r="M138" s="247">
        <f>(SUM('1.  LRAMVA Summary'!H$53:H$76)+SUM('1.  LRAMVA Summary'!H$77:H$78)*(MONTH($E138)-1)/12)*$H138</f>
        <v>0</v>
      </c>
      <c r="N138" s="247">
        <f>(SUM('1.  LRAMVA Summary'!I$53:I$76)+SUM('1.  LRAMVA Summary'!I$77:I$78)*(MONTH($E138)-1)/12)*$H138</f>
        <v>0</v>
      </c>
      <c r="O138" s="247">
        <f>(SUM('1.  LRAMVA Summary'!J$53:J$76)+SUM('1.  LRAMVA Summary'!J$77:J$78)*(MONTH($E138)-1)/12)*$H138</f>
        <v>0</v>
      </c>
      <c r="P138" s="247">
        <f>(SUM('1.  LRAMVA Summary'!K$53:K$76)+SUM('1.  LRAMVA Summary'!K$77:K$78)*(MONTH($E138)-1)/12)*$H138</f>
        <v>0</v>
      </c>
      <c r="Q138" s="247">
        <f>(SUM('1.  LRAMVA Summary'!L$53:L$76)+SUM('1.  LRAMVA Summary'!L$77:L$78)*(MONTH($E138)-1)/12)*$H138</f>
        <v>0</v>
      </c>
      <c r="R138" s="247">
        <f>(SUM('1.  LRAMVA Summary'!M$53:M$76)+SUM('1.  LRAMVA Summary'!M$77:M$78)*(MONTH($E138)-1)/12)*$H138</f>
        <v>0</v>
      </c>
      <c r="S138" s="247">
        <f>(SUM('1.  LRAMVA Summary'!N$53:N$76)+SUM('1.  LRAMVA Summary'!N$77:N$78)*(MONTH($E138)-1)/12)*$H138</f>
        <v>0</v>
      </c>
      <c r="T138" s="247">
        <f>(SUM('1.  LRAMVA Summary'!O$53:O$76)+SUM('1.  LRAMVA Summary'!O$77:O$78)*(MONTH($E138)-1)/12)*$H138</f>
        <v>0</v>
      </c>
      <c r="U138" s="247">
        <f>(SUM('1.  LRAMVA Summary'!P$53:P$76)+SUM('1.  LRAMVA Summary'!P$77:P$78)*(MONTH($E138)-1)/12)*$H138</f>
        <v>0</v>
      </c>
      <c r="V138" s="247">
        <f>(SUM('1.  LRAMVA Summary'!Q$53:Q$76)+SUM('1.  LRAMVA Summary'!Q$77:Q$78)*(MONTH($E138)-1)/12)*$H138</f>
        <v>0</v>
      </c>
      <c r="W138" s="248">
        <f t="shared" si="76"/>
        <v>0</v>
      </c>
    </row>
    <row r="139" spans="2:23" s="9" customFormat="1">
      <c r="B139" s="68"/>
      <c r="E139" s="231">
        <v>43586</v>
      </c>
      <c r="F139" s="231" t="s">
        <v>187</v>
      </c>
      <c r="G139" s="232" t="s">
        <v>66</v>
      </c>
      <c r="H139" s="257">
        <f>$C$48/12</f>
        <v>0</v>
      </c>
      <c r="I139" s="247">
        <f>(SUM('1.  LRAMVA Summary'!D$53:D$76)+SUM('1.  LRAMVA Summary'!D$77:D$78)*(MONTH($E139)-1)/12)*$H139</f>
        <v>0</v>
      </c>
      <c r="J139" s="247">
        <f>(SUM('1.  LRAMVA Summary'!E$53:E$76)+SUM('1.  LRAMVA Summary'!E$77:E$78)*(MONTH($E139)-1)/12)*$H139</f>
        <v>0</v>
      </c>
      <c r="K139" s="247">
        <f>(SUM('1.  LRAMVA Summary'!F$53:F$76)+SUM('1.  LRAMVA Summary'!F$77:F$78)*(MONTH($E139)-1)/12)*$H139</f>
        <v>0</v>
      </c>
      <c r="L139" s="247">
        <f>(SUM('1.  LRAMVA Summary'!G$53:G$76)+SUM('1.  LRAMVA Summary'!G$77:G$78)*(MONTH($E139)-1)/12)*$H139</f>
        <v>0</v>
      </c>
      <c r="M139" s="247">
        <f>(SUM('1.  LRAMVA Summary'!H$53:H$76)+SUM('1.  LRAMVA Summary'!H$77:H$78)*(MONTH($E139)-1)/12)*$H139</f>
        <v>0</v>
      </c>
      <c r="N139" s="247">
        <f>(SUM('1.  LRAMVA Summary'!I$53:I$76)+SUM('1.  LRAMVA Summary'!I$77:I$78)*(MONTH($E139)-1)/12)*$H139</f>
        <v>0</v>
      </c>
      <c r="O139" s="247">
        <f>(SUM('1.  LRAMVA Summary'!J$53:J$76)+SUM('1.  LRAMVA Summary'!J$77:J$78)*(MONTH($E139)-1)/12)*$H139</f>
        <v>0</v>
      </c>
      <c r="P139" s="247">
        <f>(SUM('1.  LRAMVA Summary'!K$53:K$76)+SUM('1.  LRAMVA Summary'!K$77:K$78)*(MONTH($E139)-1)/12)*$H139</f>
        <v>0</v>
      </c>
      <c r="Q139" s="247">
        <f>(SUM('1.  LRAMVA Summary'!L$53:L$76)+SUM('1.  LRAMVA Summary'!L$77:L$78)*(MONTH($E139)-1)/12)*$H139</f>
        <v>0</v>
      </c>
      <c r="R139" s="247">
        <f>(SUM('1.  LRAMVA Summary'!M$53:M$76)+SUM('1.  LRAMVA Summary'!M$77:M$78)*(MONTH($E139)-1)/12)*$H139</f>
        <v>0</v>
      </c>
      <c r="S139" s="247">
        <f>(SUM('1.  LRAMVA Summary'!N$53:N$76)+SUM('1.  LRAMVA Summary'!N$77:N$78)*(MONTH($E139)-1)/12)*$H139</f>
        <v>0</v>
      </c>
      <c r="T139" s="247">
        <f>(SUM('1.  LRAMVA Summary'!O$53:O$76)+SUM('1.  LRAMVA Summary'!O$77:O$78)*(MONTH($E139)-1)/12)*$H139</f>
        <v>0</v>
      </c>
      <c r="U139" s="247">
        <f>(SUM('1.  LRAMVA Summary'!P$53:P$76)+SUM('1.  LRAMVA Summary'!P$77:P$78)*(MONTH($E139)-1)/12)*$H139</f>
        <v>0</v>
      </c>
      <c r="V139" s="247">
        <f>(SUM('1.  LRAMVA Summary'!Q$53:Q$76)+SUM('1.  LRAMVA Summary'!Q$77:Q$78)*(MONTH($E139)-1)/12)*$H139</f>
        <v>0</v>
      </c>
      <c r="W139" s="248">
        <f t="shared" si="76"/>
        <v>0</v>
      </c>
    </row>
    <row r="140" spans="2:23" s="9" customFormat="1">
      <c r="B140" s="68"/>
      <c r="E140" s="231">
        <v>43617</v>
      </c>
      <c r="F140" s="231" t="s">
        <v>187</v>
      </c>
      <c r="G140" s="232" t="s">
        <v>66</v>
      </c>
      <c r="H140" s="257">
        <f t="shared" ref="H140" si="77">$C$48/12</f>
        <v>0</v>
      </c>
      <c r="I140" s="247">
        <f>(SUM('1.  LRAMVA Summary'!D$53:D$76)+SUM('1.  LRAMVA Summary'!D$77:D$78)*(MONTH($E140)-1)/12)*$H140</f>
        <v>0</v>
      </c>
      <c r="J140" s="247">
        <f>(SUM('1.  LRAMVA Summary'!E$53:E$76)+SUM('1.  LRAMVA Summary'!E$77:E$78)*(MONTH($E140)-1)/12)*$H140</f>
        <v>0</v>
      </c>
      <c r="K140" s="247">
        <f>(SUM('1.  LRAMVA Summary'!F$53:F$76)+SUM('1.  LRAMVA Summary'!F$77:F$78)*(MONTH($E140)-1)/12)*$H140</f>
        <v>0</v>
      </c>
      <c r="L140" s="247">
        <f>(SUM('1.  LRAMVA Summary'!G$53:G$76)+SUM('1.  LRAMVA Summary'!G$77:G$78)*(MONTH($E140)-1)/12)*$H140</f>
        <v>0</v>
      </c>
      <c r="M140" s="247">
        <f>(SUM('1.  LRAMVA Summary'!H$53:H$76)+SUM('1.  LRAMVA Summary'!H$77:H$78)*(MONTH($E140)-1)/12)*$H140</f>
        <v>0</v>
      </c>
      <c r="N140" s="247">
        <f>(SUM('1.  LRAMVA Summary'!I$53:I$76)+SUM('1.  LRAMVA Summary'!I$77:I$78)*(MONTH($E140)-1)/12)*$H140</f>
        <v>0</v>
      </c>
      <c r="O140" s="247">
        <f>(SUM('1.  LRAMVA Summary'!J$53:J$76)+SUM('1.  LRAMVA Summary'!J$77:J$78)*(MONTH($E140)-1)/12)*$H140</f>
        <v>0</v>
      </c>
      <c r="P140" s="247">
        <f>(SUM('1.  LRAMVA Summary'!K$53:K$76)+SUM('1.  LRAMVA Summary'!K$77:K$78)*(MONTH($E140)-1)/12)*$H140</f>
        <v>0</v>
      </c>
      <c r="Q140" s="247">
        <f>(SUM('1.  LRAMVA Summary'!L$53:L$76)+SUM('1.  LRAMVA Summary'!L$77:L$78)*(MONTH($E140)-1)/12)*$H140</f>
        <v>0</v>
      </c>
      <c r="R140" s="247">
        <f>(SUM('1.  LRAMVA Summary'!M$53:M$76)+SUM('1.  LRAMVA Summary'!M$77:M$78)*(MONTH($E140)-1)/12)*$H140</f>
        <v>0</v>
      </c>
      <c r="S140" s="247">
        <f>(SUM('1.  LRAMVA Summary'!N$53:N$76)+SUM('1.  LRAMVA Summary'!N$77:N$78)*(MONTH($E140)-1)/12)*$H140</f>
        <v>0</v>
      </c>
      <c r="T140" s="247">
        <f>(SUM('1.  LRAMVA Summary'!O$53:O$76)+SUM('1.  LRAMVA Summary'!O$77:O$78)*(MONTH($E140)-1)/12)*$H140</f>
        <v>0</v>
      </c>
      <c r="U140" s="247">
        <f>(SUM('1.  LRAMVA Summary'!P$53:P$76)+SUM('1.  LRAMVA Summary'!P$77:P$78)*(MONTH($E140)-1)/12)*$H140</f>
        <v>0</v>
      </c>
      <c r="V140" s="247">
        <f>(SUM('1.  LRAMVA Summary'!Q$53:Q$76)+SUM('1.  LRAMVA Summary'!Q$77:Q$78)*(MONTH($E140)-1)/12)*$H140</f>
        <v>0</v>
      </c>
      <c r="W140" s="248">
        <f t="shared" si="76"/>
        <v>0</v>
      </c>
    </row>
    <row r="141" spans="2:23" s="9" customFormat="1">
      <c r="B141" s="68"/>
      <c r="E141" s="231">
        <v>43647</v>
      </c>
      <c r="F141" s="231" t="s">
        <v>187</v>
      </c>
      <c r="G141" s="232" t="s">
        <v>68</v>
      </c>
      <c r="H141" s="257">
        <f>$C$49/12</f>
        <v>0</v>
      </c>
      <c r="I141" s="247">
        <f>(SUM('1.  LRAMVA Summary'!D$53:D$76)+SUM('1.  LRAMVA Summary'!D$77:D$78)*(MONTH($E141)-1)/12)*$H141</f>
        <v>0</v>
      </c>
      <c r="J141" s="247">
        <f>(SUM('1.  LRAMVA Summary'!E$53:E$76)+SUM('1.  LRAMVA Summary'!E$77:E$78)*(MONTH($E141)-1)/12)*$H141</f>
        <v>0</v>
      </c>
      <c r="K141" s="247">
        <f>(SUM('1.  LRAMVA Summary'!F$53:F$76)+SUM('1.  LRAMVA Summary'!F$77:F$78)*(MONTH($E141)-1)/12)*$H141</f>
        <v>0</v>
      </c>
      <c r="L141" s="247">
        <f>(SUM('1.  LRAMVA Summary'!G$53:G$76)+SUM('1.  LRAMVA Summary'!G$77:G$78)*(MONTH($E141)-1)/12)*$H141</f>
        <v>0</v>
      </c>
      <c r="M141" s="247">
        <f>(SUM('1.  LRAMVA Summary'!H$53:H$76)+SUM('1.  LRAMVA Summary'!H$77:H$78)*(MONTH($E141)-1)/12)*$H141</f>
        <v>0</v>
      </c>
      <c r="N141" s="247">
        <f>(SUM('1.  LRAMVA Summary'!I$53:I$76)+SUM('1.  LRAMVA Summary'!I$77:I$78)*(MONTH($E141)-1)/12)*$H141</f>
        <v>0</v>
      </c>
      <c r="O141" s="247">
        <f>(SUM('1.  LRAMVA Summary'!J$53:J$76)+SUM('1.  LRAMVA Summary'!J$77:J$78)*(MONTH($E141)-1)/12)*$H141</f>
        <v>0</v>
      </c>
      <c r="P141" s="247">
        <f>(SUM('1.  LRAMVA Summary'!K$53:K$76)+SUM('1.  LRAMVA Summary'!K$77:K$78)*(MONTH($E141)-1)/12)*$H141</f>
        <v>0</v>
      </c>
      <c r="Q141" s="247">
        <f>(SUM('1.  LRAMVA Summary'!L$53:L$76)+SUM('1.  LRAMVA Summary'!L$77:L$78)*(MONTH($E141)-1)/12)*$H141</f>
        <v>0</v>
      </c>
      <c r="R141" s="247">
        <f>(SUM('1.  LRAMVA Summary'!M$53:M$76)+SUM('1.  LRAMVA Summary'!M$77:M$78)*(MONTH($E141)-1)/12)*$H141</f>
        <v>0</v>
      </c>
      <c r="S141" s="247">
        <f>(SUM('1.  LRAMVA Summary'!N$53:N$76)+SUM('1.  LRAMVA Summary'!N$77:N$78)*(MONTH($E141)-1)/12)*$H141</f>
        <v>0</v>
      </c>
      <c r="T141" s="247">
        <f>(SUM('1.  LRAMVA Summary'!O$53:O$76)+SUM('1.  LRAMVA Summary'!O$77:O$78)*(MONTH($E141)-1)/12)*$H141</f>
        <v>0</v>
      </c>
      <c r="U141" s="247">
        <f>(SUM('1.  LRAMVA Summary'!P$53:P$76)+SUM('1.  LRAMVA Summary'!P$77:P$78)*(MONTH($E141)-1)/12)*$H141</f>
        <v>0</v>
      </c>
      <c r="V141" s="247">
        <f>(SUM('1.  LRAMVA Summary'!Q$53:Q$76)+SUM('1.  LRAMVA Summary'!Q$77:Q$78)*(MONTH($E141)-1)/12)*$H141</f>
        <v>0</v>
      </c>
      <c r="W141" s="248">
        <f t="shared" si="76"/>
        <v>0</v>
      </c>
    </row>
    <row r="142" spans="2:23" s="9" customFormat="1">
      <c r="B142" s="68"/>
      <c r="E142" s="231">
        <v>43678</v>
      </c>
      <c r="F142" s="231" t="s">
        <v>187</v>
      </c>
      <c r="G142" s="232" t="s">
        <v>68</v>
      </c>
      <c r="H142" s="257">
        <f t="shared" ref="H142" si="78">$C$49/12</f>
        <v>0</v>
      </c>
      <c r="I142" s="247">
        <f>(SUM('1.  LRAMVA Summary'!D$53:D$76)+SUM('1.  LRAMVA Summary'!D$77:D$78)*(MONTH($E142)-1)/12)*$H142</f>
        <v>0</v>
      </c>
      <c r="J142" s="247">
        <f>(SUM('1.  LRAMVA Summary'!E$53:E$76)+SUM('1.  LRAMVA Summary'!E$77:E$78)*(MONTH($E142)-1)/12)*$H142</f>
        <v>0</v>
      </c>
      <c r="K142" s="247">
        <f>(SUM('1.  LRAMVA Summary'!F$53:F$76)+SUM('1.  LRAMVA Summary'!F$77:F$78)*(MONTH($E142)-1)/12)*$H142</f>
        <v>0</v>
      </c>
      <c r="L142" s="247">
        <f>(SUM('1.  LRAMVA Summary'!G$53:G$76)+SUM('1.  LRAMVA Summary'!G$77:G$78)*(MONTH($E142)-1)/12)*$H142</f>
        <v>0</v>
      </c>
      <c r="M142" s="247">
        <f>(SUM('1.  LRAMVA Summary'!H$53:H$76)+SUM('1.  LRAMVA Summary'!H$77:H$78)*(MONTH($E142)-1)/12)*$H142</f>
        <v>0</v>
      </c>
      <c r="N142" s="247">
        <f>(SUM('1.  LRAMVA Summary'!I$53:I$76)+SUM('1.  LRAMVA Summary'!I$77:I$78)*(MONTH($E142)-1)/12)*$H142</f>
        <v>0</v>
      </c>
      <c r="O142" s="247">
        <f>(SUM('1.  LRAMVA Summary'!J$53:J$76)+SUM('1.  LRAMVA Summary'!J$77:J$78)*(MONTH($E142)-1)/12)*$H142</f>
        <v>0</v>
      </c>
      <c r="P142" s="247">
        <f>(SUM('1.  LRAMVA Summary'!K$53:K$76)+SUM('1.  LRAMVA Summary'!K$77:K$78)*(MONTH($E142)-1)/12)*$H142</f>
        <v>0</v>
      </c>
      <c r="Q142" s="247">
        <f>(SUM('1.  LRAMVA Summary'!L$53:L$76)+SUM('1.  LRAMVA Summary'!L$77:L$78)*(MONTH($E142)-1)/12)*$H142</f>
        <v>0</v>
      </c>
      <c r="R142" s="247">
        <f>(SUM('1.  LRAMVA Summary'!M$53:M$76)+SUM('1.  LRAMVA Summary'!M$77:M$78)*(MONTH($E142)-1)/12)*$H142</f>
        <v>0</v>
      </c>
      <c r="S142" s="247">
        <f>(SUM('1.  LRAMVA Summary'!N$53:N$76)+SUM('1.  LRAMVA Summary'!N$77:N$78)*(MONTH($E142)-1)/12)*$H142</f>
        <v>0</v>
      </c>
      <c r="T142" s="247">
        <f>(SUM('1.  LRAMVA Summary'!O$53:O$76)+SUM('1.  LRAMVA Summary'!O$77:O$78)*(MONTH($E142)-1)/12)*$H142</f>
        <v>0</v>
      </c>
      <c r="U142" s="247">
        <f>(SUM('1.  LRAMVA Summary'!P$53:P$76)+SUM('1.  LRAMVA Summary'!P$77:P$78)*(MONTH($E142)-1)/12)*$H142</f>
        <v>0</v>
      </c>
      <c r="V142" s="247">
        <f>(SUM('1.  LRAMVA Summary'!Q$53:Q$76)+SUM('1.  LRAMVA Summary'!Q$77:Q$78)*(MONTH($E142)-1)/12)*$H142</f>
        <v>0</v>
      </c>
      <c r="W142" s="248">
        <f t="shared" si="76"/>
        <v>0</v>
      </c>
    </row>
    <row r="143" spans="2:23" s="9" customFormat="1">
      <c r="B143" s="68"/>
      <c r="E143" s="231">
        <v>43709</v>
      </c>
      <c r="F143" s="231" t="s">
        <v>187</v>
      </c>
      <c r="G143" s="232" t="s">
        <v>68</v>
      </c>
      <c r="H143" s="257">
        <f>$C$49/12</f>
        <v>0</v>
      </c>
      <c r="I143" s="247">
        <f>(SUM('1.  LRAMVA Summary'!D$53:D$76)+SUM('1.  LRAMVA Summary'!D$77:D$78)*(MONTH($E143)-1)/12)*$H143</f>
        <v>0</v>
      </c>
      <c r="J143" s="247">
        <f>(SUM('1.  LRAMVA Summary'!E$53:E$76)+SUM('1.  LRAMVA Summary'!E$77:E$78)*(MONTH($E143)-1)/12)*$H143</f>
        <v>0</v>
      </c>
      <c r="K143" s="247">
        <f>(SUM('1.  LRAMVA Summary'!F$53:F$76)+SUM('1.  LRAMVA Summary'!F$77:F$78)*(MONTH($E143)-1)/12)*$H143</f>
        <v>0</v>
      </c>
      <c r="L143" s="247">
        <f>(SUM('1.  LRAMVA Summary'!G$53:G$76)+SUM('1.  LRAMVA Summary'!G$77:G$78)*(MONTH($E143)-1)/12)*$H143</f>
        <v>0</v>
      </c>
      <c r="M143" s="247">
        <f>(SUM('1.  LRAMVA Summary'!H$53:H$76)+SUM('1.  LRAMVA Summary'!H$77:H$78)*(MONTH($E143)-1)/12)*$H143</f>
        <v>0</v>
      </c>
      <c r="N143" s="247">
        <f>(SUM('1.  LRAMVA Summary'!I$53:I$76)+SUM('1.  LRAMVA Summary'!I$77:I$78)*(MONTH($E143)-1)/12)*$H143</f>
        <v>0</v>
      </c>
      <c r="O143" s="247">
        <f>(SUM('1.  LRAMVA Summary'!J$53:J$76)+SUM('1.  LRAMVA Summary'!J$77:J$78)*(MONTH($E143)-1)/12)*$H143</f>
        <v>0</v>
      </c>
      <c r="P143" s="247">
        <f>(SUM('1.  LRAMVA Summary'!K$53:K$76)+SUM('1.  LRAMVA Summary'!K$77:K$78)*(MONTH($E143)-1)/12)*$H143</f>
        <v>0</v>
      </c>
      <c r="Q143" s="247">
        <f>(SUM('1.  LRAMVA Summary'!L$53:L$76)+SUM('1.  LRAMVA Summary'!L$77:L$78)*(MONTH($E143)-1)/12)*$H143</f>
        <v>0</v>
      </c>
      <c r="R143" s="247">
        <f>(SUM('1.  LRAMVA Summary'!M$53:M$76)+SUM('1.  LRAMVA Summary'!M$77:M$78)*(MONTH($E143)-1)/12)*$H143</f>
        <v>0</v>
      </c>
      <c r="S143" s="247">
        <f>(SUM('1.  LRAMVA Summary'!N$53:N$76)+SUM('1.  LRAMVA Summary'!N$77:N$78)*(MONTH($E143)-1)/12)*$H143</f>
        <v>0</v>
      </c>
      <c r="T143" s="247">
        <f>(SUM('1.  LRAMVA Summary'!O$53:O$76)+SUM('1.  LRAMVA Summary'!O$77:O$78)*(MONTH($E143)-1)/12)*$H143</f>
        <v>0</v>
      </c>
      <c r="U143" s="247">
        <f>(SUM('1.  LRAMVA Summary'!P$53:P$76)+SUM('1.  LRAMVA Summary'!P$77:P$78)*(MONTH($E143)-1)/12)*$H143</f>
        <v>0</v>
      </c>
      <c r="V143" s="247">
        <f>(SUM('1.  LRAMVA Summary'!Q$53:Q$76)+SUM('1.  LRAMVA Summary'!Q$77:Q$78)*(MONTH($E143)-1)/12)*$H143</f>
        <v>0</v>
      </c>
      <c r="W143" s="248">
        <f t="shared" si="76"/>
        <v>0</v>
      </c>
    </row>
    <row r="144" spans="2:23" s="9" customFormat="1">
      <c r="B144" s="68"/>
      <c r="E144" s="231">
        <v>43739</v>
      </c>
      <c r="F144" s="231" t="s">
        <v>187</v>
      </c>
      <c r="G144" s="232" t="s">
        <v>69</v>
      </c>
      <c r="H144" s="257">
        <f>$C$50/12</f>
        <v>0</v>
      </c>
      <c r="I144" s="247">
        <f>(SUM('1.  LRAMVA Summary'!D$53:D$76)+SUM('1.  LRAMVA Summary'!D$77:D$78)*(MONTH($E144)-1)/12)*$H144</f>
        <v>0</v>
      </c>
      <c r="J144" s="247">
        <f>(SUM('1.  LRAMVA Summary'!E$53:E$76)+SUM('1.  LRAMVA Summary'!E$77:E$78)*(MONTH($E144)-1)/12)*$H144</f>
        <v>0</v>
      </c>
      <c r="K144" s="247">
        <f>(SUM('1.  LRAMVA Summary'!F$53:F$76)+SUM('1.  LRAMVA Summary'!F$77:F$78)*(MONTH($E144)-1)/12)*$H144</f>
        <v>0</v>
      </c>
      <c r="L144" s="247">
        <f>(SUM('1.  LRAMVA Summary'!G$53:G$76)+SUM('1.  LRAMVA Summary'!G$77:G$78)*(MONTH($E144)-1)/12)*$H144</f>
        <v>0</v>
      </c>
      <c r="M144" s="247">
        <f>(SUM('1.  LRAMVA Summary'!H$53:H$76)+SUM('1.  LRAMVA Summary'!H$77:H$78)*(MONTH($E144)-1)/12)*$H144</f>
        <v>0</v>
      </c>
      <c r="N144" s="247">
        <f>(SUM('1.  LRAMVA Summary'!I$53:I$76)+SUM('1.  LRAMVA Summary'!I$77:I$78)*(MONTH($E144)-1)/12)*$H144</f>
        <v>0</v>
      </c>
      <c r="O144" s="247">
        <f>(SUM('1.  LRAMVA Summary'!J$53:J$76)+SUM('1.  LRAMVA Summary'!J$77:J$78)*(MONTH($E144)-1)/12)*$H144</f>
        <v>0</v>
      </c>
      <c r="P144" s="247">
        <f>(SUM('1.  LRAMVA Summary'!K$53:K$76)+SUM('1.  LRAMVA Summary'!K$77:K$78)*(MONTH($E144)-1)/12)*$H144</f>
        <v>0</v>
      </c>
      <c r="Q144" s="247">
        <f>(SUM('1.  LRAMVA Summary'!L$53:L$76)+SUM('1.  LRAMVA Summary'!L$77:L$78)*(MONTH($E144)-1)/12)*$H144</f>
        <v>0</v>
      </c>
      <c r="R144" s="247">
        <f>(SUM('1.  LRAMVA Summary'!M$53:M$76)+SUM('1.  LRAMVA Summary'!M$77:M$78)*(MONTH($E144)-1)/12)*$H144</f>
        <v>0</v>
      </c>
      <c r="S144" s="247">
        <f>(SUM('1.  LRAMVA Summary'!N$53:N$76)+SUM('1.  LRAMVA Summary'!N$77:N$78)*(MONTH($E144)-1)/12)*$H144</f>
        <v>0</v>
      </c>
      <c r="T144" s="247">
        <f>(SUM('1.  LRAMVA Summary'!O$53:O$76)+SUM('1.  LRAMVA Summary'!O$77:O$78)*(MONTH($E144)-1)/12)*$H144</f>
        <v>0</v>
      </c>
      <c r="U144" s="247">
        <f>(SUM('1.  LRAMVA Summary'!P$53:P$76)+SUM('1.  LRAMVA Summary'!P$77:P$78)*(MONTH($E144)-1)/12)*$H144</f>
        <v>0</v>
      </c>
      <c r="V144" s="247">
        <f>(SUM('1.  LRAMVA Summary'!Q$53:Q$76)+SUM('1.  LRAMVA Summary'!Q$77:Q$78)*(MONTH($E144)-1)/12)*$H144</f>
        <v>0</v>
      </c>
      <c r="W144" s="248">
        <f t="shared" si="76"/>
        <v>0</v>
      </c>
    </row>
    <row r="145" spans="2:23" s="9" customFormat="1">
      <c r="B145" s="68"/>
      <c r="E145" s="231">
        <v>43770</v>
      </c>
      <c r="F145" s="231" t="s">
        <v>187</v>
      </c>
      <c r="G145" s="232" t="s">
        <v>69</v>
      </c>
      <c r="H145" s="257">
        <f t="shared" ref="H145:H146" si="79">$C$50/12</f>
        <v>0</v>
      </c>
      <c r="I145" s="247">
        <f>(SUM('1.  LRAMVA Summary'!D$53:D$76)+SUM('1.  LRAMVA Summary'!D$77:D$78)*(MONTH($E145)-1)/12)*$H145</f>
        <v>0</v>
      </c>
      <c r="J145" s="247">
        <f>(SUM('1.  LRAMVA Summary'!E$53:E$76)+SUM('1.  LRAMVA Summary'!E$77:E$78)*(MONTH($E145)-1)/12)*$H145</f>
        <v>0</v>
      </c>
      <c r="K145" s="247">
        <f>(SUM('1.  LRAMVA Summary'!F$53:F$76)+SUM('1.  LRAMVA Summary'!F$77:F$78)*(MONTH($E145)-1)/12)*$H145</f>
        <v>0</v>
      </c>
      <c r="L145" s="247">
        <f>(SUM('1.  LRAMVA Summary'!G$53:G$76)+SUM('1.  LRAMVA Summary'!G$77:G$78)*(MONTH($E145)-1)/12)*$H145</f>
        <v>0</v>
      </c>
      <c r="M145" s="247">
        <f>(SUM('1.  LRAMVA Summary'!H$53:H$76)+SUM('1.  LRAMVA Summary'!H$77:H$78)*(MONTH($E145)-1)/12)*$H145</f>
        <v>0</v>
      </c>
      <c r="N145" s="247">
        <f>(SUM('1.  LRAMVA Summary'!I$53:I$76)+SUM('1.  LRAMVA Summary'!I$77:I$78)*(MONTH($E145)-1)/12)*$H145</f>
        <v>0</v>
      </c>
      <c r="O145" s="247">
        <f>(SUM('1.  LRAMVA Summary'!J$53:J$76)+SUM('1.  LRAMVA Summary'!J$77:J$78)*(MONTH($E145)-1)/12)*$H145</f>
        <v>0</v>
      </c>
      <c r="P145" s="247">
        <f>(SUM('1.  LRAMVA Summary'!K$53:K$76)+SUM('1.  LRAMVA Summary'!K$77:K$78)*(MONTH($E145)-1)/12)*$H145</f>
        <v>0</v>
      </c>
      <c r="Q145" s="247">
        <f>(SUM('1.  LRAMVA Summary'!L$53:L$76)+SUM('1.  LRAMVA Summary'!L$77:L$78)*(MONTH($E145)-1)/12)*$H145</f>
        <v>0</v>
      </c>
      <c r="R145" s="247">
        <f>(SUM('1.  LRAMVA Summary'!M$53:M$76)+SUM('1.  LRAMVA Summary'!M$77:M$78)*(MONTH($E145)-1)/12)*$H145</f>
        <v>0</v>
      </c>
      <c r="S145" s="247">
        <f>(SUM('1.  LRAMVA Summary'!N$53:N$76)+SUM('1.  LRAMVA Summary'!N$77:N$78)*(MONTH($E145)-1)/12)*$H145</f>
        <v>0</v>
      </c>
      <c r="T145" s="247">
        <f>(SUM('1.  LRAMVA Summary'!O$53:O$76)+SUM('1.  LRAMVA Summary'!O$77:O$78)*(MONTH($E145)-1)/12)*$H145</f>
        <v>0</v>
      </c>
      <c r="U145" s="247">
        <f>(SUM('1.  LRAMVA Summary'!P$53:P$76)+SUM('1.  LRAMVA Summary'!P$77:P$78)*(MONTH($E145)-1)/12)*$H145</f>
        <v>0</v>
      </c>
      <c r="V145" s="247">
        <f>(SUM('1.  LRAMVA Summary'!Q$53:Q$76)+SUM('1.  LRAMVA Summary'!Q$77:Q$78)*(MONTH($E145)-1)/12)*$H145</f>
        <v>0</v>
      </c>
      <c r="W145" s="248">
        <f t="shared" si="76"/>
        <v>0</v>
      </c>
    </row>
    <row r="146" spans="2:23" s="9" customFormat="1">
      <c r="B146" s="68"/>
      <c r="E146" s="231">
        <v>43800</v>
      </c>
      <c r="F146" s="231" t="s">
        <v>187</v>
      </c>
      <c r="G146" s="232" t="s">
        <v>69</v>
      </c>
      <c r="H146" s="257">
        <f t="shared" si="79"/>
        <v>0</v>
      </c>
      <c r="I146" s="247">
        <f>(SUM('1.  LRAMVA Summary'!D$53:D$76)+SUM('1.  LRAMVA Summary'!D$77:D$78)*(MONTH($E146)-1)/12)*$H146</f>
        <v>0</v>
      </c>
      <c r="J146" s="247">
        <f>(SUM('1.  LRAMVA Summary'!E$53:E$76)+SUM('1.  LRAMVA Summary'!E$77:E$78)*(MONTH($E146)-1)/12)*$H146</f>
        <v>0</v>
      </c>
      <c r="K146" s="247">
        <f>(SUM('1.  LRAMVA Summary'!F$53:F$76)+SUM('1.  LRAMVA Summary'!F$77:F$78)*(MONTH($E146)-1)/12)*$H146</f>
        <v>0</v>
      </c>
      <c r="L146" s="247">
        <f>(SUM('1.  LRAMVA Summary'!G$53:G$76)+SUM('1.  LRAMVA Summary'!G$77:G$78)*(MONTH($E146)-1)/12)*$H146</f>
        <v>0</v>
      </c>
      <c r="M146" s="247">
        <f>(SUM('1.  LRAMVA Summary'!H$53:H$76)+SUM('1.  LRAMVA Summary'!H$77:H$78)*(MONTH($E146)-1)/12)*$H146</f>
        <v>0</v>
      </c>
      <c r="N146" s="247">
        <f>(SUM('1.  LRAMVA Summary'!I$53:I$76)+SUM('1.  LRAMVA Summary'!I$77:I$78)*(MONTH($E146)-1)/12)*$H146</f>
        <v>0</v>
      </c>
      <c r="O146" s="247">
        <f>(SUM('1.  LRAMVA Summary'!J$53:J$76)+SUM('1.  LRAMVA Summary'!J$77:J$78)*(MONTH($E146)-1)/12)*$H146</f>
        <v>0</v>
      </c>
      <c r="P146" s="247">
        <f>(SUM('1.  LRAMVA Summary'!K$53:K$76)+SUM('1.  LRAMVA Summary'!K$77:K$78)*(MONTH($E146)-1)/12)*$H146</f>
        <v>0</v>
      </c>
      <c r="Q146" s="247">
        <f>(SUM('1.  LRAMVA Summary'!L$53:L$76)+SUM('1.  LRAMVA Summary'!L$77:L$78)*(MONTH($E146)-1)/12)*$H146</f>
        <v>0</v>
      </c>
      <c r="R146" s="247">
        <f>(SUM('1.  LRAMVA Summary'!M$53:M$76)+SUM('1.  LRAMVA Summary'!M$77:M$78)*(MONTH($E146)-1)/12)*$H146</f>
        <v>0</v>
      </c>
      <c r="S146" s="247">
        <f>(SUM('1.  LRAMVA Summary'!N$53:N$76)+SUM('1.  LRAMVA Summary'!N$77:N$78)*(MONTH($E146)-1)/12)*$H146</f>
        <v>0</v>
      </c>
      <c r="T146" s="247">
        <f>(SUM('1.  LRAMVA Summary'!O$53:O$76)+SUM('1.  LRAMVA Summary'!O$77:O$78)*(MONTH($E146)-1)/12)*$H146</f>
        <v>0</v>
      </c>
      <c r="U146" s="247">
        <f>(SUM('1.  LRAMVA Summary'!P$53:P$76)+SUM('1.  LRAMVA Summary'!P$77:P$78)*(MONTH($E146)-1)/12)*$H146</f>
        <v>0</v>
      </c>
      <c r="V146" s="247">
        <f>(SUM('1.  LRAMVA Summary'!Q$53:Q$76)+SUM('1.  LRAMVA Summary'!Q$77:Q$78)*(MONTH($E146)-1)/12)*$H146</f>
        <v>0</v>
      </c>
      <c r="W146" s="248">
        <f t="shared" si="76"/>
        <v>0</v>
      </c>
    </row>
    <row r="147" spans="2:23" s="9" customFormat="1" ht="15.75" thickBot="1">
      <c r="B147" s="68"/>
      <c r="E147" s="233" t="s">
        <v>474</v>
      </c>
      <c r="F147" s="233"/>
      <c r="G147" s="234"/>
      <c r="H147" s="235"/>
      <c r="I147" s="236">
        <f>SUM(I134:I146)</f>
        <v>21010.189364596969</v>
      </c>
      <c r="J147" s="236">
        <f>SUM(J134:J146)</f>
        <v>10030.057049227566</v>
      </c>
      <c r="K147" s="236">
        <f t="shared" ref="K147:O147" si="80">SUM(K134:K146)</f>
        <v>12810.455872811293</v>
      </c>
      <c r="L147" s="236">
        <f t="shared" si="80"/>
        <v>5353.065417178198</v>
      </c>
      <c r="M147" s="236">
        <f t="shared" si="80"/>
        <v>244.70684334000015</v>
      </c>
      <c r="N147" s="236">
        <f t="shared" si="80"/>
        <v>2284.4665063065004</v>
      </c>
      <c r="O147" s="236">
        <f t="shared" si="80"/>
        <v>0</v>
      </c>
      <c r="P147" s="236">
        <f t="shared" ref="P147:V147" si="81">SUM(P134:P146)</f>
        <v>0</v>
      </c>
      <c r="Q147" s="236">
        <f t="shared" si="81"/>
        <v>0</v>
      </c>
      <c r="R147" s="236">
        <f t="shared" si="81"/>
        <v>0</v>
      </c>
      <c r="S147" s="236">
        <f t="shared" si="81"/>
        <v>0</v>
      </c>
      <c r="T147" s="236">
        <f t="shared" si="81"/>
        <v>0</v>
      </c>
      <c r="U147" s="236">
        <f t="shared" si="81"/>
        <v>0</v>
      </c>
      <c r="V147" s="236">
        <f t="shared" si="81"/>
        <v>0</v>
      </c>
      <c r="W147" s="236">
        <f>SUM(W134:W146)</f>
        <v>51732.941053460519</v>
      </c>
    </row>
    <row r="148" spans="2:23" s="9" customFormat="1" ht="15.75" thickTop="1">
      <c r="B148" s="68"/>
      <c r="E148" s="237" t="s">
        <v>67</v>
      </c>
      <c r="F148" s="237"/>
      <c r="G148" s="238"/>
      <c r="H148" s="239"/>
      <c r="I148" s="240"/>
      <c r="J148" s="240"/>
      <c r="K148" s="240"/>
      <c r="L148" s="240"/>
      <c r="M148" s="240"/>
      <c r="N148" s="240"/>
      <c r="O148" s="240"/>
      <c r="P148" s="240"/>
      <c r="Q148" s="240"/>
      <c r="R148" s="240"/>
      <c r="S148" s="240"/>
      <c r="T148" s="240"/>
      <c r="U148" s="240"/>
      <c r="V148" s="240"/>
      <c r="W148" s="241"/>
    </row>
    <row r="149" spans="2:23" s="9" customFormat="1">
      <c r="B149" s="68"/>
      <c r="E149" s="242" t="s">
        <v>437</v>
      </c>
      <c r="F149" s="242"/>
      <c r="G149" s="243"/>
      <c r="H149" s="244"/>
      <c r="I149" s="245">
        <f>I147+I148</f>
        <v>21010.189364596969</v>
      </c>
      <c r="J149" s="245">
        <f t="shared" ref="J149" si="82">J147+J148</f>
        <v>10030.057049227566</v>
      </c>
      <c r="K149" s="245">
        <f t="shared" ref="K149" si="83">K147+K148</f>
        <v>12810.455872811293</v>
      </c>
      <c r="L149" s="245">
        <f t="shared" ref="L149" si="84">L147+L148</f>
        <v>5353.065417178198</v>
      </c>
      <c r="M149" s="245">
        <f t="shared" ref="M149" si="85">M147+M148</f>
        <v>244.70684334000015</v>
      </c>
      <c r="N149" s="245">
        <f t="shared" ref="N149" si="86">N147+N148</f>
        <v>2284.4665063065004</v>
      </c>
      <c r="O149" s="245">
        <f t="shared" ref="O149:V149" si="87">O147+O148</f>
        <v>0</v>
      </c>
      <c r="P149" s="245">
        <f t="shared" si="87"/>
        <v>0</v>
      </c>
      <c r="Q149" s="245">
        <f t="shared" si="87"/>
        <v>0</v>
      </c>
      <c r="R149" s="245">
        <f t="shared" si="87"/>
        <v>0</v>
      </c>
      <c r="S149" s="245">
        <f t="shared" si="87"/>
        <v>0</v>
      </c>
      <c r="T149" s="245">
        <f t="shared" si="87"/>
        <v>0</v>
      </c>
      <c r="U149" s="245">
        <f t="shared" si="87"/>
        <v>0</v>
      </c>
      <c r="V149" s="245">
        <f t="shared" si="87"/>
        <v>0</v>
      </c>
      <c r="W149" s="245">
        <f>W147+W148</f>
        <v>51732.941053460519</v>
      </c>
    </row>
    <row r="150" spans="2:23" s="9" customFormat="1">
      <c r="B150" s="68"/>
      <c r="E150" s="231">
        <v>43831</v>
      </c>
      <c r="F150" s="231" t="s">
        <v>188</v>
      </c>
      <c r="G150" s="232" t="s">
        <v>65</v>
      </c>
      <c r="H150" s="257">
        <f>$C$51/12</f>
        <v>0</v>
      </c>
      <c r="I150" s="247">
        <f>(SUM('1.  LRAMVA Summary'!D$53:D$79)+SUM('1.  LRAMVA Summary'!D$80:D$81)*(MONTH($E150)-1)/12)*$H150</f>
        <v>0</v>
      </c>
      <c r="J150" s="247">
        <f>(SUM('1.  LRAMVA Summary'!E$53:E$79)+SUM('1.  LRAMVA Summary'!E$80:E$81)*(MONTH($E150)-1)/12)*$H150</f>
        <v>0</v>
      </c>
      <c r="K150" s="247">
        <f>(SUM('1.  LRAMVA Summary'!F$53:F$79)+SUM('1.  LRAMVA Summary'!F$80:F$81)*(MONTH($E150)-1)/12)*$H150</f>
        <v>0</v>
      </c>
      <c r="L150" s="247">
        <f>(SUM('1.  LRAMVA Summary'!G$53:G$79)+SUM('1.  LRAMVA Summary'!G$80:G$81)*(MONTH($E150)-1)/12)*$H150</f>
        <v>0</v>
      </c>
      <c r="M150" s="247">
        <f>(SUM('1.  LRAMVA Summary'!H$53:H$79)+SUM('1.  LRAMVA Summary'!H$80:H$81)*(MONTH($E150)-1)/12)*$H150</f>
        <v>0</v>
      </c>
      <c r="N150" s="247">
        <f>(SUM('1.  LRAMVA Summary'!I$53:I$79)+SUM('1.  LRAMVA Summary'!I$80:I$81)*(MONTH($E150)-1)/12)*$H150</f>
        <v>0</v>
      </c>
      <c r="O150" s="247">
        <f>(SUM('1.  LRAMVA Summary'!J$53:J$79)+SUM('1.  LRAMVA Summary'!J$80:J$81)*(MONTH($E150)-1)/12)*$H150</f>
        <v>0</v>
      </c>
      <c r="P150" s="247">
        <f>(SUM('1.  LRAMVA Summary'!K$53:K$79)+SUM('1.  LRAMVA Summary'!K$80:K$81)*(MONTH($E150)-1)/12)*$H150</f>
        <v>0</v>
      </c>
      <c r="Q150" s="247">
        <f>(SUM('1.  LRAMVA Summary'!L$53:L$79)+SUM('1.  LRAMVA Summary'!L$80:L$81)*(MONTH($E150)-1)/12)*$H150</f>
        <v>0</v>
      </c>
      <c r="R150" s="247">
        <f>(SUM('1.  LRAMVA Summary'!M$53:M$79)+SUM('1.  LRAMVA Summary'!M$80:M$81)*(MONTH($E150)-1)/12)*$H150</f>
        <v>0</v>
      </c>
      <c r="S150" s="247">
        <f>(SUM('1.  LRAMVA Summary'!N$53:N$79)+SUM('1.  LRAMVA Summary'!N$80:N$81)*(MONTH($E150)-1)/12)*$H150</f>
        <v>0</v>
      </c>
      <c r="T150" s="247">
        <f>(SUM('1.  LRAMVA Summary'!O$53:O$79)+SUM('1.  LRAMVA Summary'!O$80:O$81)*(MONTH($E150)-1)/12)*$H150</f>
        <v>0</v>
      </c>
      <c r="U150" s="247">
        <f>(SUM('1.  LRAMVA Summary'!P$53:P$79)+SUM('1.  LRAMVA Summary'!P$80:P$81)*(MONTH($E150)-1)/12)*$H150</f>
        <v>0</v>
      </c>
      <c r="V150" s="247">
        <f>(SUM('1.  LRAMVA Summary'!Q$53:Q$79)+SUM('1.  LRAMVA Summary'!Q$80:Q$81)*(MONTH($E150)-1)/12)*$H150</f>
        <v>0</v>
      </c>
      <c r="W150" s="248">
        <f>SUM(I150:V150)</f>
        <v>0</v>
      </c>
    </row>
    <row r="151" spans="2:23" s="9" customFormat="1">
      <c r="B151" s="68"/>
      <c r="E151" s="231">
        <v>43862</v>
      </c>
      <c r="F151" s="231" t="s">
        <v>188</v>
      </c>
      <c r="G151" s="232" t="s">
        <v>65</v>
      </c>
      <c r="H151" s="257">
        <f t="shared" ref="H151:H152" si="88">$C$51/12</f>
        <v>0</v>
      </c>
      <c r="I151" s="247">
        <f>(SUM('1.  LRAMVA Summary'!D$53:D$79)+SUM('1.  LRAMVA Summary'!D$80:D$81)*(MONTH($E151)-1)/12)*$H151</f>
        <v>0</v>
      </c>
      <c r="J151" s="247">
        <f>(SUM('1.  LRAMVA Summary'!E$53:E$79)+SUM('1.  LRAMVA Summary'!E$80:E$81)*(MONTH($E151)-1)/12)*$H151</f>
        <v>0</v>
      </c>
      <c r="K151" s="247">
        <f>(SUM('1.  LRAMVA Summary'!F$53:F$79)+SUM('1.  LRAMVA Summary'!F$80:F$81)*(MONTH($E151)-1)/12)*$H151</f>
        <v>0</v>
      </c>
      <c r="L151" s="247">
        <f>(SUM('1.  LRAMVA Summary'!G$53:G$79)+SUM('1.  LRAMVA Summary'!G$80:G$81)*(MONTH($E151)-1)/12)*$H151</f>
        <v>0</v>
      </c>
      <c r="M151" s="247">
        <f>(SUM('1.  LRAMVA Summary'!H$53:H$79)+SUM('1.  LRAMVA Summary'!H$80:H$81)*(MONTH($E151)-1)/12)*$H151</f>
        <v>0</v>
      </c>
      <c r="N151" s="247">
        <f>(SUM('1.  LRAMVA Summary'!I$53:I$79)+SUM('1.  LRAMVA Summary'!I$80:I$81)*(MONTH($E151)-1)/12)*$H151</f>
        <v>0</v>
      </c>
      <c r="O151" s="247">
        <f>(SUM('1.  LRAMVA Summary'!J$53:J$79)+SUM('1.  LRAMVA Summary'!J$80:J$81)*(MONTH($E151)-1)/12)*$H151</f>
        <v>0</v>
      </c>
      <c r="P151" s="247">
        <f>(SUM('1.  LRAMVA Summary'!K$53:K$79)+SUM('1.  LRAMVA Summary'!K$80:K$81)*(MONTH($E151)-1)/12)*$H151</f>
        <v>0</v>
      </c>
      <c r="Q151" s="247">
        <f>(SUM('1.  LRAMVA Summary'!L$53:L$79)+SUM('1.  LRAMVA Summary'!L$80:L$81)*(MONTH($E151)-1)/12)*$H151</f>
        <v>0</v>
      </c>
      <c r="R151" s="247">
        <f>(SUM('1.  LRAMVA Summary'!M$53:M$79)+SUM('1.  LRAMVA Summary'!M$80:M$81)*(MONTH($E151)-1)/12)*$H151</f>
        <v>0</v>
      </c>
      <c r="S151" s="247">
        <f>(SUM('1.  LRAMVA Summary'!N$53:N$79)+SUM('1.  LRAMVA Summary'!N$80:N$81)*(MONTH($E151)-1)/12)*$H151</f>
        <v>0</v>
      </c>
      <c r="T151" s="247">
        <f>(SUM('1.  LRAMVA Summary'!O$53:O$79)+SUM('1.  LRAMVA Summary'!O$80:O$81)*(MONTH($E151)-1)/12)*$H151</f>
        <v>0</v>
      </c>
      <c r="U151" s="247">
        <f>(SUM('1.  LRAMVA Summary'!P$53:P$79)+SUM('1.  LRAMVA Summary'!P$80:P$81)*(MONTH($E151)-1)/12)*$H151</f>
        <v>0</v>
      </c>
      <c r="V151" s="247">
        <f>(SUM('1.  LRAMVA Summary'!Q$53:Q$79)+SUM('1.  LRAMVA Summary'!Q$80:Q$81)*(MONTH($E151)-1)/12)*$H151</f>
        <v>0</v>
      </c>
      <c r="W151" s="248">
        <f t="shared" ref="W151:W160" si="89">SUM(I151:V151)</f>
        <v>0</v>
      </c>
    </row>
    <row r="152" spans="2:23" s="9" customFormat="1">
      <c r="B152" s="68"/>
      <c r="E152" s="231">
        <v>43891</v>
      </c>
      <c r="F152" s="231" t="s">
        <v>188</v>
      </c>
      <c r="G152" s="232" t="s">
        <v>65</v>
      </c>
      <c r="H152" s="257">
        <f t="shared" si="88"/>
        <v>0</v>
      </c>
      <c r="I152" s="247">
        <f>(SUM('1.  LRAMVA Summary'!D$53:D$79)+SUM('1.  LRAMVA Summary'!D$80:D$81)*(MONTH($E152)-1)/12)*$H152</f>
        <v>0</v>
      </c>
      <c r="J152" s="247">
        <f>(SUM('1.  LRAMVA Summary'!E$53:E$79)+SUM('1.  LRAMVA Summary'!E$80:E$81)*(MONTH($E152)-1)/12)*$H152</f>
        <v>0</v>
      </c>
      <c r="K152" s="247">
        <f>(SUM('1.  LRAMVA Summary'!F$53:F$79)+SUM('1.  LRAMVA Summary'!F$80:F$81)*(MONTH($E152)-1)/12)*$H152</f>
        <v>0</v>
      </c>
      <c r="L152" s="247">
        <f>(SUM('1.  LRAMVA Summary'!G$53:G$79)+SUM('1.  LRAMVA Summary'!G$80:G$81)*(MONTH($E152)-1)/12)*$H152</f>
        <v>0</v>
      </c>
      <c r="M152" s="247">
        <f>(SUM('1.  LRAMVA Summary'!H$53:H$79)+SUM('1.  LRAMVA Summary'!H$80:H$81)*(MONTH($E152)-1)/12)*$H152</f>
        <v>0</v>
      </c>
      <c r="N152" s="247">
        <f>(SUM('1.  LRAMVA Summary'!I$53:I$79)+SUM('1.  LRAMVA Summary'!I$80:I$81)*(MONTH($E152)-1)/12)*$H152</f>
        <v>0</v>
      </c>
      <c r="O152" s="247">
        <f>(SUM('1.  LRAMVA Summary'!J$53:J$79)+SUM('1.  LRAMVA Summary'!J$80:J$81)*(MONTH($E152)-1)/12)*$H152</f>
        <v>0</v>
      </c>
      <c r="P152" s="247">
        <f>(SUM('1.  LRAMVA Summary'!K$53:K$79)+SUM('1.  LRAMVA Summary'!K$80:K$81)*(MONTH($E152)-1)/12)*$H152</f>
        <v>0</v>
      </c>
      <c r="Q152" s="247">
        <f>(SUM('1.  LRAMVA Summary'!L$53:L$79)+SUM('1.  LRAMVA Summary'!L$80:L$81)*(MONTH($E152)-1)/12)*$H152</f>
        <v>0</v>
      </c>
      <c r="R152" s="247">
        <f>(SUM('1.  LRAMVA Summary'!M$53:M$79)+SUM('1.  LRAMVA Summary'!M$80:M$81)*(MONTH($E152)-1)/12)*$H152</f>
        <v>0</v>
      </c>
      <c r="S152" s="247">
        <f>(SUM('1.  LRAMVA Summary'!N$53:N$79)+SUM('1.  LRAMVA Summary'!N$80:N$81)*(MONTH($E152)-1)/12)*$H152</f>
        <v>0</v>
      </c>
      <c r="T152" s="247">
        <f>(SUM('1.  LRAMVA Summary'!O$53:O$79)+SUM('1.  LRAMVA Summary'!O$80:O$81)*(MONTH($E152)-1)/12)*$H152</f>
        <v>0</v>
      </c>
      <c r="U152" s="247">
        <f>(SUM('1.  LRAMVA Summary'!P$53:P$79)+SUM('1.  LRAMVA Summary'!P$80:P$81)*(MONTH($E152)-1)/12)*$H152</f>
        <v>0</v>
      </c>
      <c r="V152" s="247">
        <f>(SUM('1.  LRAMVA Summary'!Q$53:Q$79)+SUM('1.  LRAMVA Summary'!Q$80:Q$81)*(MONTH($E152)-1)/12)*$H152</f>
        <v>0</v>
      </c>
      <c r="W152" s="248">
        <f t="shared" si="89"/>
        <v>0</v>
      </c>
    </row>
    <row r="153" spans="2:23" s="9" customFormat="1">
      <c r="B153" s="68"/>
      <c r="E153" s="231">
        <v>43922</v>
      </c>
      <c r="F153" s="231" t="s">
        <v>188</v>
      </c>
      <c r="G153" s="232" t="s">
        <v>66</v>
      </c>
      <c r="H153" s="257">
        <f>$C$52/12</f>
        <v>0</v>
      </c>
      <c r="I153" s="247">
        <f>(SUM('1.  LRAMVA Summary'!D$53:D$79)+SUM('1.  LRAMVA Summary'!D$80:D$81)*(MONTH($E153)-1)/12)*$H153</f>
        <v>0</v>
      </c>
      <c r="J153" s="247">
        <f>(SUM('1.  LRAMVA Summary'!E$53:E$79)+SUM('1.  LRAMVA Summary'!E$80:E$81)*(MONTH($E153)-1)/12)*$H153</f>
        <v>0</v>
      </c>
      <c r="K153" s="247">
        <f>(SUM('1.  LRAMVA Summary'!F$53:F$79)+SUM('1.  LRAMVA Summary'!F$80:F$81)*(MONTH($E153)-1)/12)*$H153</f>
        <v>0</v>
      </c>
      <c r="L153" s="247">
        <f>(SUM('1.  LRAMVA Summary'!G$53:G$79)+SUM('1.  LRAMVA Summary'!G$80:G$81)*(MONTH($E153)-1)/12)*$H153</f>
        <v>0</v>
      </c>
      <c r="M153" s="247">
        <f>(SUM('1.  LRAMVA Summary'!H$53:H$79)+SUM('1.  LRAMVA Summary'!H$80:H$81)*(MONTH($E153)-1)/12)*$H153</f>
        <v>0</v>
      </c>
      <c r="N153" s="247">
        <f>(SUM('1.  LRAMVA Summary'!I$53:I$79)+SUM('1.  LRAMVA Summary'!I$80:I$81)*(MONTH($E153)-1)/12)*$H153</f>
        <v>0</v>
      </c>
      <c r="O153" s="247">
        <f>(SUM('1.  LRAMVA Summary'!J$53:J$79)+SUM('1.  LRAMVA Summary'!J$80:J$81)*(MONTH($E153)-1)/12)*$H153</f>
        <v>0</v>
      </c>
      <c r="P153" s="247">
        <f>(SUM('1.  LRAMVA Summary'!K$53:K$79)+SUM('1.  LRAMVA Summary'!K$80:K$81)*(MONTH($E153)-1)/12)*$H153</f>
        <v>0</v>
      </c>
      <c r="Q153" s="247">
        <f>(SUM('1.  LRAMVA Summary'!L$53:L$79)+SUM('1.  LRAMVA Summary'!L$80:L$81)*(MONTH($E153)-1)/12)*$H153</f>
        <v>0</v>
      </c>
      <c r="R153" s="247">
        <f>(SUM('1.  LRAMVA Summary'!M$53:M$79)+SUM('1.  LRAMVA Summary'!M$80:M$81)*(MONTH($E153)-1)/12)*$H153</f>
        <v>0</v>
      </c>
      <c r="S153" s="247">
        <f>(SUM('1.  LRAMVA Summary'!N$53:N$79)+SUM('1.  LRAMVA Summary'!N$80:N$81)*(MONTH($E153)-1)/12)*$H153</f>
        <v>0</v>
      </c>
      <c r="T153" s="247">
        <f>(SUM('1.  LRAMVA Summary'!O$53:O$79)+SUM('1.  LRAMVA Summary'!O$80:O$81)*(MONTH($E153)-1)/12)*$H153</f>
        <v>0</v>
      </c>
      <c r="U153" s="247">
        <f>(SUM('1.  LRAMVA Summary'!P$53:P$79)+SUM('1.  LRAMVA Summary'!P$80:P$81)*(MONTH($E153)-1)/12)*$H153</f>
        <v>0</v>
      </c>
      <c r="V153" s="247">
        <f>(SUM('1.  LRAMVA Summary'!Q$53:Q$79)+SUM('1.  LRAMVA Summary'!Q$80:Q$81)*(MONTH($E153)-1)/12)*$H153</f>
        <v>0</v>
      </c>
      <c r="W153" s="248">
        <f t="shared" si="89"/>
        <v>0</v>
      </c>
    </row>
    <row r="154" spans="2:23" s="9" customFormat="1">
      <c r="B154" s="68"/>
      <c r="E154" s="231">
        <v>43952</v>
      </c>
      <c r="F154" s="231" t="s">
        <v>188</v>
      </c>
      <c r="G154" s="232" t="s">
        <v>66</v>
      </c>
      <c r="H154" s="257">
        <f t="shared" ref="H154:H155" si="90">$C$52/12</f>
        <v>0</v>
      </c>
      <c r="I154" s="247">
        <f>(SUM('1.  LRAMVA Summary'!D$53:D$79)+SUM('1.  LRAMVA Summary'!D$80:D$81)*(MONTH($E154)-1)/12)*$H154</f>
        <v>0</v>
      </c>
      <c r="J154" s="247">
        <f>(SUM('1.  LRAMVA Summary'!E$53:E$79)+SUM('1.  LRAMVA Summary'!E$80:E$81)*(MONTH($E154)-1)/12)*$H154</f>
        <v>0</v>
      </c>
      <c r="K154" s="247">
        <f>(SUM('1.  LRAMVA Summary'!F$53:F$79)+SUM('1.  LRAMVA Summary'!F$80:F$81)*(MONTH($E154)-1)/12)*$H154</f>
        <v>0</v>
      </c>
      <c r="L154" s="247">
        <f>(SUM('1.  LRAMVA Summary'!G$53:G$79)+SUM('1.  LRAMVA Summary'!G$80:G$81)*(MONTH($E154)-1)/12)*$H154</f>
        <v>0</v>
      </c>
      <c r="M154" s="247">
        <f>(SUM('1.  LRAMVA Summary'!H$53:H$79)+SUM('1.  LRAMVA Summary'!H$80:H$81)*(MONTH($E154)-1)/12)*$H154</f>
        <v>0</v>
      </c>
      <c r="N154" s="247">
        <f>(SUM('1.  LRAMVA Summary'!I$53:I$79)+SUM('1.  LRAMVA Summary'!I$80:I$81)*(MONTH($E154)-1)/12)*$H154</f>
        <v>0</v>
      </c>
      <c r="O154" s="247">
        <f>(SUM('1.  LRAMVA Summary'!J$53:J$79)+SUM('1.  LRAMVA Summary'!J$80:J$81)*(MONTH($E154)-1)/12)*$H154</f>
        <v>0</v>
      </c>
      <c r="P154" s="247">
        <f>(SUM('1.  LRAMVA Summary'!K$53:K$79)+SUM('1.  LRAMVA Summary'!K$80:K$81)*(MONTH($E154)-1)/12)*$H154</f>
        <v>0</v>
      </c>
      <c r="Q154" s="247">
        <f>(SUM('1.  LRAMVA Summary'!L$53:L$79)+SUM('1.  LRAMVA Summary'!L$80:L$81)*(MONTH($E154)-1)/12)*$H154</f>
        <v>0</v>
      </c>
      <c r="R154" s="247">
        <f>(SUM('1.  LRAMVA Summary'!M$53:M$79)+SUM('1.  LRAMVA Summary'!M$80:M$81)*(MONTH($E154)-1)/12)*$H154</f>
        <v>0</v>
      </c>
      <c r="S154" s="247">
        <f>(SUM('1.  LRAMVA Summary'!N$53:N$79)+SUM('1.  LRAMVA Summary'!N$80:N$81)*(MONTH($E154)-1)/12)*$H154</f>
        <v>0</v>
      </c>
      <c r="T154" s="247">
        <f>(SUM('1.  LRAMVA Summary'!O$53:O$79)+SUM('1.  LRAMVA Summary'!O$80:O$81)*(MONTH($E154)-1)/12)*$H154</f>
        <v>0</v>
      </c>
      <c r="U154" s="247">
        <f>(SUM('1.  LRAMVA Summary'!P$53:P$79)+SUM('1.  LRAMVA Summary'!P$80:P$81)*(MONTH($E154)-1)/12)*$H154</f>
        <v>0</v>
      </c>
      <c r="V154" s="247">
        <f>(SUM('1.  LRAMVA Summary'!Q$53:Q$79)+SUM('1.  LRAMVA Summary'!Q$80:Q$81)*(MONTH($E154)-1)/12)*$H154</f>
        <v>0</v>
      </c>
      <c r="W154" s="248">
        <f t="shared" si="89"/>
        <v>0</v>
      </c>
    </row>
    <row r="155" spans="2:23" s="9" customFormat="1">
      <c r="B155" s="68"/>
      <c r="E155" s="231">
        <v>43983</v>
      </c>
      <c r="F155" s="231" t="s">
        <v>188</v>
      </c>
      <c r="G155" s="232" t="s">
        <v>66</v>
      </c>
      <c r="H155" s="257">
        <f t="shared" si="90"/>
        <v>0</v>
      </c>
      <c r="I155" s="247">
        <f>(SUM('1.  LRAMVA Summary'!D$53:D$79)+SUM('1.  LRAMVA Summary'!D$80:D$81)*(MONTH($E155)-1)/12)*$H155</f>
        <v>0</v>
      </c>
      <c r="J155" s="247">
        <f>(SUM('1.  LRAMVA Summary'!E$53:E$79)+SUM('1.  LRAMVA Summary'!E$80:E$81)*(MONTH($E155)-1)/12)*$H155</f>
        <v>0</v>
      </c>
      <c r="K155" s="247">
        <f>(SUM('1.  LRAMVA Summary'!F$53:F$79)+SUM('1.  LRAMVA Summary'!F$80:F$81)*(MONTH($E155)-1)/12)*$H155</f>
        <v>0</v>
      </c>
      <c r="L155" s="247">
        <f>(SUM('1.  LRAMVA Summary'!G$53:G$79)+SUM('1.  LRAMVA Summary'!G$80:G$81)*(MONTH($E155)-1)/12)*$H155</f>
        <v>0</v>
      </c>
      <c r="M155" s="247">
        <f>(SUM('1.  LRAMVA Summary'!H$53:H$79)+SUM('1.  LRAMVA Summary'!H$80:H$81)*(MONTH($E155)-1)/12)*$H155</f>
        <v>0</v>
      </c>
      <c r="N155" s="247">
        <f>(SUM('1.  LRAMVA Summary'!I$53:I$79)+SUM('1.  LRAMVA Summary'!I$80:I$81)*(MONTH($E155)-1)/12)*$H155</f>
        <v>0</v>
      </c>
      <c r="O155" s="247">
        <f>(SUM('1.  LRAMVA Summary'!J$53:J$79)+SUM('1.  LRAMVA Summary'!J$80:J$81)*(MONTH($E155)-1)/12)*$H155</f>
        <v>0</v>
      </c>
      <c r="P155" s="247">
        <f>(SUM('1.  LRAMVA Summary'!K$53:K$79)+SUM('1.  LRAMVA Summary'!K$80:K$81)*(MONTH($E155)-1)/12)*$H155</f>
        <v>0</v>
      </c>
      <c r="Q155" s="247">
        <f>(SUM('1.  LRAMVA Summary'!L$53:L$79)+SUM('1.  LRAMVA Summary'!L$80:L$81)*(MONTH($E155)-1)/12)*$H155</f>
        <v>0</v>
      </c>
      <c r="R155" s="247">
        <f>(SUM('1.  LRAMVA Summary'!M$53:M$79)+SUM('1.  LRAMVA Summary'!M$80:M$81)*(MONTH($E155)-1)/12)*$H155</f>
        <v>0</v>
      </c>
      <c r="S155" s="247">
        <f>(SUM('1.  LRAMVA Summary'!N$53:N$79)+SUM('1.  LRAMVA Summary'!N$80:N$81)*(MONTH($E155)-1)/12)*$H155</f>
        <v>0</v>
      </c>
      <c r="T155" s="247">
        <f>(SUM('1.  LRAMVA Summary'!O$53:O$79)+SUM('1.  LRAMVA Summary'!O$80:O$81)*(MONTH($E155)-1)/12)*$H155</f>
        <v>0</v>
      </c>
      <c r="U155" s="247">
        <f>(SUM('1.  LRAMVA Summary'!P$53:P$79)+SUM('1.  LRAMVA Summary'!P$80:P$81)*(MONTH($E155)-1)/12)*$H155</f>
        <v>0</v>
      </c>
      <c r="V155" s="247">
        <f>(SUM('1.  LRAMVA Summary'!Q$53:Q$79)+SUM('1.  LRAMVA Summary'!Q$80:Q$81)*(MONTH($E155)-1)/12)*$H155</f>
        <v>0</v>
      </c>
      <c r="W155" s="248">
        <f t="shared" si="89"/>
        <v>0</v>
      </c>
    </row>
    <row r="156" spans="2:23" s="9" customFormat="1">
      <c r="B156" s="68"/>
      <c r="E156" s="231">
        <v>44013</v>
      </c>
      <c r="F156" s="231" t="s">
        <v>188</v>
      </c>
      <c r="G156" s="232" t="s">
        <v>68</v>
      </c>
      <c r="H156" s="257">
        <f>$C$53/12</f>
        <v>0</v>
      </c>
      <c r="I156" s="247">
        <f>(SUM('1.  LRAMVA Summary'!D$53:D$79)+SUM('1.  LRAMVA Summary'!D$80:D$81)*(MONTH($E156)-1)/12)*$H156</f>
        <v>0</v>
      </c>
      <c r="J156" s="247">
        <f>(SUM('1.  LRAMVA Summary'!E$53:E$79)+SUM('1.  LRAMVA Summary'!E$80:E$81)*(MONTH($E156)-1)/12)*$H156</f>
        <v>0</v>
      </c>
      <c r="K156" s="247">
        <f>(SUM('1.  LRAMVA Summary'!F$53:F$79)+SUM('1.  LRAMVA Summary'!F$80:F$81)*(MONTH($E156)-1)/12)*$H156</f>
        <v>0</v>
      </c>
      <c r="L156" s="247">
        <f>(SUM('1.  LRAMVA Summary'!G$53:G$79)+SUM('1.  LRAMVA Summary'!G$80:G$81)*(MONTH($E156)-1)/12)*$H156</f>
        <v>0</v>
      </c>
      <c r="M156" s="247">
        <f>(SUM('1.  LRAMVA Summary'!H$53:H$79)+SUM('1.  LRAMVA Summary'!H$80:H$81)*(MONTH($E156)-1)/12)*$H156</f>
        <v>0</v>
      </c>
      <c r="N156" s="247">
        <f>(SUM('1.  LRAMVA Summary'!I$53:I$79)+SUM('1.  LRAMVA Summary'!I$80:I$81)*(MONTH($E156)-1)/12)*$H156</f>
        <v>0</v>
      </c>
      <c r="O156" s="247">
        <f>(SUM('1.  LRAMVA Summary'!J$53:J$79)+SUM('1.  LRAMVA Summary'!J$80:J$81)*(MONTH($E156)-1)/12)*$H156</f>
        <v>0</v>
      </c>
      <c r="P156" s="247">
        <f>(SUM('1.  LRAMVA Summary'!K$53:K$79)+SUM('1.  LRAMVA Summary'!K$80:K$81)*(MONTH($E156)-1)/12)*$H156</f>
        <v>0</v>
      </c>
      <c r="Q156" s="247">
        <f>(SUM('1.  LRAMVA Summary'!L$53:L$79)+SUM('1.  LRAMVA Summary'!L$80:L$81)*(MONTH($E156)-1)/12)*$H156</f>
        <v>0</v>
      </c>
      <c r="R156" s="247">
        <f>(SUM('1.  LRAMVA Summary'!M$53:M$79)+SUM('1.  LRAMVA Summary'!M$80:M$81)*(MONTH($E156)-1)/12)*$H156</f>
        <v>0</v>
      </c>
      <c r="S156" s="247">
        <f>(SUM('1.  LRAMVA Summary'!N$53:N$79)+SUM('1.  LRAMVA Summary'!N$80:N$81)*(MONTH($E156)-1)/12)*$H156</f>
        <v>0</v>
      </c>
      <c r="T156" s="247">
        <f>(SUM('1.  LRAMVA Summary'!O$53:O$79)+SUM('1.  LRAMVA Summary'!O$80:O$81)*(MONTH($E156)-1)/12)*$H156</f>
        <v>0</v>
      </c>
      <c r="U156" s="247">
        <f>(SUM('1.  LRAMVA Summary'!P$53:P$79)+SUM('1.  LRAMVA Summary'!P$80:P$81)*(MONTH($E156)-1)/12)*$H156</f>
        <v>0</v>
      </c>
      <c r="V156" s="247">
        <f>(SUM('1.  LRAMVA Summary'!Q$53:Q$79)+SUM('1.  LRAMVA Summary'!Q$80:Q$81)*(MONTH($E156)-1)/12)*$H156</f>
        <v>0</v>
      </c>
      <c r="W156" s="248">
        <f t="shared" si="89"/>
        <v>0</v>
      </c>
    </row>
    <row r="157" spans="2:23" s="9" customFormat="1">
      <c r="B157" s="68"/>
      <c r="E157" s="231">
        <v>44044</v>
      </c>
      <c r="F157" s="231" t="s">
        <v>188</v>
      </c>
      <c r="G157" s="232" t="s">
        <v>68</v>
      </c>
      <c r="H157" s="257">
        <f t="shared" ref="H157:H158" si="91">$C$53/12</f>
        <v>0</v>
      </c>
      <c r="I157" s="247">
        <f>(SUM('1.  LRAMVA Summary'!D$53:D$79)+SUM('1.  LRAMVA Summary'!D$80:D$81)*(MONTH($E157)-1)/12)*$H157</f>
        <v>0</v>
      </c>
      <c r="J157" s="247">
        <f>(SUM('1.  LRAMVA Summary'!E$53:E$79)+SUM('1.  LRAMVA Summary'!E$80:E$81)*(MONTH($E157)-1)/12)*$H157</f>
        <v>0</v>
      </c>
      <c r="K157" s="247">
        <f>(SUM('1.  LRAMVA Summary'!F$53:F$79)+SUM('1.  LRAMVA Summary'!F$80:F$81)*(MONTH($E157)-1)/12)*$H157</f>
        <v>0</v>
      </c>
      <c r="L157" s="247">
        <f>(SUM('1.  LRAMVA Summary'!G$53:G$79)+SUM('1.  LRAMVA Summary'!G$80:G$81)*(MONTH($E157)-1)/12)*$H157</f>
        <v>0</v>
      </c>
      <c r="M157" s="247">
        <f>(SUM('1.  LRAMVA Summary'!H$53:H$79)+SUM('1.  LRAMVA Summary'!H$80:H$81)*(MONTH($E157)-1)/12)*$H157</f>
        <v>0</v>
      </c>
      <c r="N157" s="247">
        <f>(SUM('1.  LRAMVA Summary'!I$53:I$79)+SUM('1.  LRAMVA Summary'!I$80:I$81)*(MONTH($E157)-1)/12)*$H157</f>
        <v>0</v>
      </c>
      <c r="O157" s="247">
        <f>(SUM('1.  LRAMVA Summary'!J$53:J$79)+SUM('1.  LRAMVA Summary'!J$80:J$81)*(MONTH($E157)-1)/12)*$H157</f>
        <v>0</v>
      </c>
      <c r="P157" s="247">
        <f>(SUM('1.  LRAMVA Summary'!K$53:K$79)+SUM('1.  LRAMVA Summary'!K$80:K$81)*(MONTH($E157)-1)/12)*$H157</f>
        <v>0</v>
      </c>
      <c r="Q157" s="247">
        <f>(SUM('1.  LRAMVA Summary'!L$53:L$79)+SUM('1.  LRAMVA Summary'!L$80:L$81)*(MONTH($E157)-1)/12)*$H157</f>
        <v>0</v>
      </c>
      <c r="R157" s="247">
        <f>(SUM('1.  LRAMVA Summary'!M$53:M$79)+SUM('1.  LRAMVA Summary'!M$80:M$81)*(MONTH($E157)-1)/12)*$H157</f>
        <v>0</v>
      </c>
      <c r="S157" s="247">
        <f>(SUM('1.  LRAMVA Summary'!N$53:N$79)+SUM('1.  LRAMVA Summary'!N$80:N$81)*(MONTH($E157)-1)/12)*$H157</f>
        <v>0</v>
      </c>
      <c r="T157" s="247">
        <f>(SUM('1.  LRAMVA Summary'!O$53:O$79)+SUM('1.  LRAMVA Summary'!O$80:O$81)*(MONTH($E157)-1)/12)*$H157</f>
        <v>0</v>
      </c>
      <c r="U157" s="247">
        <f>(SUM('1.  LRAMVA Summary'!P$53:P$79)+SUM('1.  LRAMVA Summary'!P$80:P$81)*(MONTH($E157)-1)/12)*$H157</f>
        <v>0</v>
      </c>
      <c r="V157" s="247">
        <f>(SUM('1.  LRAMVA Summary'!Q$53:Q$79)+SUM('1.  LRAMVA Summary'!Q$80:Q$81)*(MONTH($E157)-1)/12)*$H157</f>
        <v>0</v>
      </c>
      <c r="W157" s="248">
        <f t="shared" si="89"/>
        <v>0</v>
      </c>
    </row>
    <row r="158" spans="2:23" s="9" customFormat="1">
      <c r="B158" s="68"/>
      <c r="E158" s="231">
        <v>44075</v>
      </c>
      <c r="F158" s="231" t="s">
        <v>188</v>
      </c>
      <c r="G158" s="232" t="s">
        <v>68</v>
      </c>
      <c r="H158" s="257">
        <f t="shared" si="91"/>
        <v>0</v>
      </c>
      <c r="I158" s="247">
        <f>(SUM('1.  LRAMVA Summary'!D$53:D$79)+SUM('1.  LRAMVA Summary'!D$80:D$81)*(MONTH($E158)-1)/12)*$H158</f>
        <v>0</v>
      </c>
      <c r="J158" s="247">
        <f>(SUM('1.  LRAMVA Summary'!E$53:E$79)+SUM('1.  LRAMVA Summary'!E$80:E$81)*(MONTH($E158)-1)/12)*$H158</f>
        <v>0</v>
      </c>
      <c r="K158" s="247">
        <f>(SUM('1.  LRAMVA Summary'!F$53:F$79)+SUM('1.  LRAMVA Summary'!F$80:F$81)*(MONTH($E158)-1)/12)*$H158</f>
        <v>0</v>
      </c>
      <c r="L158" s="247">
        <f>(SUM('1.  LRAMVA Summary'!G$53:G$79)+SUM('1.  LRAMVA Summary'!G$80:G$81)*(MONTH($E158)-1)/12)*$H158</f>
        <v>0</v>
      </c>
      <c r="M158" s="247">
        <f>(SUM('1.  LRAMVA Summary'!H$53:H$79)+SUM('1.  LRAMVA Summary'!H$80:H$81)*(MONTH($E158)-1)/12)*$H158</f>
        <v>0</v>
      </c>
      <c r="N158" s="247">
        <f>(SUM('1.  LRAMVA Summary'!I$53:I$79)+SUM('1.  LRAMVA Summary'!I$80:I$81)*(MONTH($E158)-1)/12)*$H158</f>
        <v>0</v>
      </c>
      <c r="O158" s="247">
        <f>(SUM('1.  LRAMVA Summary'!J$53:J$79)+SUM('1.  LRAMVA Summary'!J$80:J$81)*(MONTH($E158)-1)/12)*$H158</f>
        <v>0</v>
      </c>
      <c r="P158" s="247">
        <f>(SUM('1.  LRAMVA Summary'!K$53:K$79)+SUM('1.  LRAMVA Summary'!K$80:K$81)*(MONTH($E158)-1)/12)*$H158</f>
        <v>0</v>
      </c>
      <c r="Q158" s="247">
        <f>(SUM('1.  LRAMVA Summary'!L$53:L$79)+SUM('1.  LRAMVA Summary'!L$80:L$81)*(MONTH($E158)-1)/12)*$H158</f>
        <v>0</v>
      </c>
      <c r="R158" s="247">
        <f>(SUM('1.  LRAMVA Summary'!M$53:M$79)+SUM('1.  LRAMVA Summary'!M$80:M$81)*(MONTH($E158)-1)/12)*$H158</f>
        <v>0</v>
      </c>
      <c r="S158" s="247">
        <f>(SUM('1.  LRAMVA Summary'!N$53:N$79)+SUM('1.  LRAMVA Summary'!N$80:N$81)*(MONTH($E158)-1)/12)*$H158</f>
        <v>0</v>
      </c>
      <c r="T158" s="247">
        <f>(SUM('1.  LRAMVA Summary'!O$53:O$79)+SUM('1.  LRAMVA Summary'!O$80:O$81)*(MONTH($E158)-1)/12)*$H158</f>
        <v>0</v>
      </c>
      <c r="U158" s="247">
        <f>(SUM('1.  LRAMVA Summary'!P$53:P$79)+SUM('1.  LRAMVA Summary'!P$80:P$81)*(MONTH($E158)-1)/12)*$H158</f>
        <v>0</v>
      </c>
      <c r="V158" s="247">
        <f>(SUM('1.  LRAMVA Summary'!Q$53:Q$79)+SUM('1.  LRAMVA Summary'!Q$80:Q$81)*(MONTH($E158)-1)/12)*$H158</f>
        <v>0</v>
      </c>
      <c r="W158" s="248">
        <f t="shared" si="89"/>
        <v>0</v>
      </c>
    </row>
    <row r="159" spans="2:23" s="9" customFormat="1">
      <c r="B159" s="68"/>
      <c r="E159" s="231">
        <v>44105</v>
      </c>
      <c r="F159" s="231" t="s">
        <v>188</v>
      </c>
      <c r="G159" s="232" t="s">
        <v>69</v>
      </c>
      <c r="H159" s="257">
        <f>$C$54/12</f>
        <v>0</v>
      </c>
      <c r="I159" s="247">
        <f>(SUM('1.  LRAMVA Summary'!D$53:D$79)+SUM('1.  LRAMVA Summary'!D$80:D$81)*(MONTH($E159)-1)/12)*$H159</f>
        <v>0</v>
      </c>
      <c r="J159" s="247">
        <f>(SUM('1.  LRAMVA Summary'!E$53:E$79)+SUM('1.  LRAMVA Summary'!E$80:E$81)*(MONTH($E159)-1)/12)*$H159</f>
        <v>0</v>
      </c>
      <c r="K159" s="247">
        <f>(SUM('1.  LRAMVA Summary'!F$53:F$79)+SUM('1.  LRAMVA Summary'!F$80:F$81)*(MONTH($E159)-1)/12)*$H159</f>
        <v>0</v>
      </c>
      <c r="L159" s="247">
        <f>(SUM('1.  LRAMVA Summary'!G$53:G$79)+SUM('1.  LRAMVA Summary'!G$80:G$81)*(MONTH($E159)-1)/12)*$H159</f>
        <v>0</v>
      </c>
      <c r="M159" s="247">
        <f>(SUM('1.  LRAMVA Summary'!H$53:H$79)+SUM('1.  LRAMVA Summary'!H$80:H$81)*(MONTH($E159)-1)/12)*$H159</f>
        <v>0</v>
      </c>
      <c r="N159" s="247">
        <f>(SUM('1.  LRAMVA Summary'!I$53:I$79)+SUM('1.  LRAMVA Summary'!I$80:I$81)*(MONTH($E159)-1)/12)*$H159</f>
        <v>0</v>
      </c>
      <c r="O159" s="247">
        <f>(SUM('1.  LRAMVA Summary'!J$53:J$79)+SUM('1.  LRAMVA Summary'!J$80:J$81)*(MONTH($E159)-1)/12)*$H159</f>
        <v>0</v>
      </c>
      <c r="P159" s="247">
        <f>(SUM('1.  LRAMVA Summary'!K$53:K$79)+SUM('1.  LRAMVA Summary'!K$80:K$81)*(MONTH($E159)-1)/12)*$H159</f>
        <v>0</v>
      </c>
      <c r="Q159" s="247">
        <f>(SUM('1.  LRAMVA Summary'!L$53:L$79)+SUM('1.  LRAMVA Summary'!L$80:L$81)*(MONTH($E159)-1)/12)*$H159</f>
        <v>0</v>
      </c>
      <c r="R159" s="247">
        <f>(SUM('1.  LRAMVA Summary'!M$53:M$79)+SUM('1.  LRAMVA Summary'!M$80:M$81)*(MONTH($E159)-1)/12)*$H159</f>
        <v>0</v>
      </c>
      <c r="S159" s="247">
        <f>(SUM('1.  LRAMVA Summary'!N$53:N$79)+SUM('1.  LRAMVA Summary'!N$80:N$81)*(MONTH($E159)-1)/12)*$H159</f>
        <v>0</v>
      </c>
      <c r="T159" s="247">
        <f>(SUM('1.  LRAMVA Summary'!O$53:O$79)+SUM('1.  LRAMVA Summary'!O$80:O$81)*(MONTH($E159)-1)/12)*$H159</f>
        <v>0</v>
      </c>
      <c r="U159" s="247">
        <f>(SUM('1.  LRAMVA Summary'!P$53:P$79)+SUM('1.  LRAMVA Summary'!P$80:P$81)*(MONTH($E159)-1)/12)*$H159</f>
        <v>0</v>
      </c>
      <c r="V159" s="247">
        <f>(SUM('1.  LRAMVA Summary'!Q$53:Q$79)+SUM('1.  LRAMVA Summary'!Q$80:Q$81)*(MONTH($E159)-1)/12)*$H159</f>
        <v>0</v>
      </c>
      <c r="W159" s="248">
        <f t="shared" si="89"/>
        <v>0</v>
      </c>
    </row>
    <row r="160" spans="2:23" s="9" customFormat="1">
      <c r="B160" s="68"/>
      <c r="E160" s="231">
        <v>44136</v>
      </c>
      <c r="F160" s="231" t="s">
        <v>188</v>
      </c>
      <c r="G160" s="232" t="s">
        <v>69</v>
      </c>
      <c r="H160" s="257">
        <f t="shared" ref="H160:H161" si="92">$C$54/12</f>
        <v>0</v>
      </c>
      <c r="I160" s="247">
        <f>(SUM('1.  LRAMVA Summary'!D$53:D$79)+SUM('1.  LRAMVA Summary'!D$80:D$81)*(MONTH($E160)-1)/12)*$H160</f>
        <v>0</v>
      </c>
      <c r="J160" s="247">
        <f>(SUM('1.  LRAMVA Summary'!E$53:E$79)+SUM('1.  LRAMVA Summary'!E$80:E$81)*(MONTH($E160)-1)/12)*$H160</f>
        <v>0</v>
      </c>
      <c r="K160" s="247">
        <f>(SUM('1.  LRAMVA Summary'!F$53:F$79)+SUM('1.  LRAMVA Summary'!F$80:F$81)*(MONTH($E160)-1)/12)*$H160</f>
        <v>0</v>
      </c>
      <c r="L160" s="247">
        <f>(SUM('1.  LRAMVA Summary'!G$53:G$79)+SUM('1.  LRAMVA Summary'!G$80:G$81)*(MONTH($E160)-1)/12)*$H160</f>
        <v>0</v>
      </c>
      <c r="M160" s="247">
        <f>(SUM('1.  LRAMVA Summary'!H$53:H$79)+SUM('1.  LRAMVA Summary'!H$80:H$81)*(MONTH($E160)-1)/12)*$H160</f>
        <v>0</v>
      </c>
      <c r="N160" s="247">
        <f>(SUM('1.  LRAMVA Summary'!I$53:I$79)+SUM('1.  LRAMVA Summary'!I$80:I$81)*(MONTH($E160)-1)/12)*$H160</f>
        <v>0</v>
      </c>
      <c r="O160" s="247">
        <f>(SUM('1.  LRAMVA Summary'!J$53:J$79)+SUM('1.  LRAMVA Summary'!J$80:J$81)*(MONTH($E160)-1)/12)*$H160</f>
        <v>0</v>
      </c>
      <c r="P160" s="247">
        <f>(SUM('1.  LRAMVA Summary'!K$53:K$79)+SUM('1.  LRAMVA Summary'!K$80:K$81)*(MONTH($E160)-1)/12)*$H160</f>
        <v>0</v>
      </c>
      <c r="Q160" s="247">
        <f>(SUM('1.  LRAMVA Summary'!L$53:L$79)+SUM('1.  LRAMVA Summary'!L$80:L$81)*(MONTH($E160)-1)/12)*$H160</f>
        <v>0</v>
      </c>
      <c r="R160" s="247">
        <f>(SUM('1.  LRAMVA Summary'!M$53:M$79)+SUM('1.  LRAMVA Summary'!M$80:M$81)*(MONTH($E160)-1)/12)*$H160</f>
        <v>0</v>
      </c>
      <c r="S160" s="247">
        <f>(SUM('1.  LRAMVA Summary'!N$53:N$79)+SUM('1.  LRAMVA Summary'!N$80:N$81)*(MONTH($E160)-1)/12)*$H160</f>
        <v>0</v>
      </c>
      <c r="T160" s="247">
        <f>(SUM('1.  LRAMVA Summary'!O$53:O$79)+SUM('1.  LRAMVA Summary'!O$80:O$81)*(MONTH($E160)-1)/12)*$H160</f>
        <v>0</v>
      </c>
      <c r="U160" s="247">
        <f>(SUM('1.  LRAMVA Summary'!P$53:P$79)+SUM('1.  LRAMVA Summary'!P$80:P$81)*(MONTH($E160)-1)/12)*$H160</f>
        <v>0</v>
      </c>
      <c r="V160" s="247">
        <f>(SUM('1.  LRAMVA Summary'!Q$53:Q$79)+SUM('1.  LRAMVA Summary'!Q$80:Q$81)*(MONTH($E160)-1)/12)*$H160</f>
        <v>0</v>
      </c>
      <c r="W160" s="248">
        <f t="shared" si="89"/>
        <v>0</v>
      </c>
    </row>
    <row r="161" spans="2:23" s="9" customFormat="1">
      <c r="B161" s="68"/>
      <c r="E161" s="231">
        <v>44166</v>
      </c>
      <c r="F161" s="231" t="s">
        <v>188</v>
      </c>
      <c r="G161" s="232" t="s">
        <v>69</v>
      </c>
      <c r="H161" s="257">
        <f t="shared" si="92"/>
        <v>0</v>
      </c>
      <c r="I161" s="247">
        <f>(SUM('1.  LRAMVA Summary'!D$53:D$79)+SUM('1.  LRAMVA Summary'!D$80:D$81)*(MONTH($E161)-1)/12)*$H161</f>
        <v>0</v>
      </c>
      <c r="J161" s="247">
        <f>(SUM('1.  LRAMVA Summary'!E$53:E$79)+SUM('1.  LRAMVA Summary'!E$80:E$81)*(MONTH($E161)-1)/12)*$H161</f>
        <v>0</v>
      </c>
      <c r="K161" s="247">
        <f>(SUM('1.  LRAMVA Summary'!F$53:F$79)+SUM('1.  LRAMVA Summary'!F$80:F$81)*(MONTH($E161)-1)/12)*$H161</f>
        <v>0</v>
      </c>
      <c r="L161" s="247">
        <f>(SUM('1.  LRAMVA Summary'!G$53:G$79)+SUM('1.  LRAMVA Summary'!G$80:G$81)*(MONTH($E161)-1)/12)*$H161</f>
        <v>0</v>
      </c>
      <c r="M161" s="247">
        <f>(SUM('1.  LRAMVA Summary'!H$53:H$79)+SUM('1.  LRAMVA Summary'!H$80:H$81)*(MONTH($E161)-1)/12)*$H161</f>
        <v>0</v>
      </c>
      <c r="N161" s="247">
        <f>(SUM('1.  LRAMVA Summary'!I$53:I$79)+SUM('1.  LRAMVA Summary'!I$80:I$81)*(MONTH($E161)-1)/12)*$H161</f>
        <v>0</v>
      </c>
      <c r="O161" s="247">
        <f>(SUM('1.  LRAMVA Summary'!J$53:J$79)+SUM('1.  LRAMVA Summary'!J$80:J$81)*(MONTH($E161)-1)/12)*$H161</f>
        <v>0</v>
      </c>
      <c r="P161" s="247">
        <f>(SUM('1.  LRAMVA Summary'!K$53:K$79)+SUM('1.  LRAMVA Summary'!K$80:K$81)*(MONTH($E161)-1)/12)*$H161</f>
        <v>0</v>
      </c>
      <c r="Q161" s="247">
        <f>(SUM('1.  LRAMVA Summary'!L$53:L$79)+SUM('1.  LRAMVA Summary'!L$80:L$81)*(MONTH($E161)-1)/12)*$H161</f>
        <v>0</v>
      </c>
      <c r="R161" s="247">
        <f>(SUM('1.  LRAMVA Summary'!M$53:M$79)+SUM('1.  LRAMVA Summary'!M$80:M$81)*(MONTH($E161)-1)/12)*$H161</f>
        <v>0</v>
      </c>
      <c r="S161" s="247">
        <f>(SUM('1.  LRAMVA Summary'!N$53:N$79)+SUM('1.  LRAMVA Summary'!N$80:N$81)*(MONTH($E161)-1)/12)*$H161</f>
        <v>0</v>
      </c>
      <c r="T161" s="247">
        <f>(SUM('1.  LRAMVA Summary'!O$53:O$79)+SUM('1.  LRAMVA Summary'!O$80:O$81)*(MONTH($E161)-1)/12)*$H161</f>
        <v>0</v>
      </c>
      <c r="U161" s="247">
        <f>(SUM('1.  LRAMVA Summary'!P$53:P$79)+SUM('1.  LRAMVA Summary'!P$80:P$81)*(MONTH($E161)-1)/12)*$H161</f>
        <v>0</v>
      </c>
      <c r="V161" s="247">
        <f>(SUM('1.  LRAMVA Summary'!Q$53:Q$79)+SUM('1.  LRAMVA Summary'!Q$80:Q$81)*(MONTH($E161)-1)/12)*$H161</f>
        <v>0</v>
      </c>
      <c r="W161" s="248">
        <f>SUM(I161:V161)</f>
        <v>0</v>
      </c>
    </row>
    <row r="162" spans="2:23" s="9" customFormat="1" ht="15.75" thickBot="1">
      <c r="B162" s="68"/>
      <c r="E162" s="233" t="s">
        <v>475</v>
      </c>
      <c r="F162" s="233"/>
      <c r="G162" s="234"/>
      <c r="H162" s="235"/>
      <c r="I162" s="236">
        <f>SUM(I149:I161)</f>
        <v>21010.189364596969</v>
      </c>
      <c r="J162" s="236">
        <f>SUM(J149:J161)</f>
        <v>10030.057049227566</v>
      </c>
      <c r="K162" s="236">
        <f t="shared" ref="K162:O162" si="93">SUM(K149:K161)</f>
        <v>12810.455872811293</v>
      </c>
      <c r="L162" s="236">
        <f t="shared" si="93"/>
        <v>5353.065417178198</v>
      </c>
      <c r="M162" s="236">
        <f t="shared" si="93"/>
        <v>244.70684334000015</v>
      </c>
      <c r="N162" s="236">
        <f t="shared" si="93"/>
        <v>2284.4665063065004</v>
      </c>
      <c r="O162" s="236">
        <f t="shared" si="93"/>
        <v>0</v>
      </c>
      <c r="P162" s="236">
        <f t="shared" ref="P162:V162" si="94">SUM(P149:P161)</f>
        <v>0</v>
      </c>
      <c r="Q162" s="236">
        <f t="shared" si="94"/>
        <v>0</v>
      </c>
      <c r="R162" s="236">
        <f t="shared" si="94"/>
        <v>0</v>
      </c>
      <c r="S162" s="236">
        <f t="shared" si="94"/>
        <v>0</v>
      </c>
      <c r="T162" s="236">
        <f t="shared" si="94"/>
        <v>0</v>
      </c>
      <c r="U162" s="236">
        <f t="shared" si="94"/>
        <v>0</v>
      </c>
      <c r="V162" s="236">
        <f t="shared" si="94"/>
        <v>0</v>
      </c>
      <c r="W162" s="236">
        <f>SUM(W149:W161)</f>
        <v>51732.941053460519</v>
      </c>
    </row>
    <row r="163" spans="2:23" s="9" customFormat="1" ht="15.75" thickTop="1">
      <c r="B163" s="68"/>
      <c r="E163" s="237" t="s">
        <v>67</v>
      </c>
      <c r="F163" s="237"/>
      <c r="G163" s="238"/>
      <c r="H163" s="239"/>
      <c r="I163" s="240"/>
      <c r="J163" s="240"/>
      <c r="K163" s="240"/>
      <c r="L163" s="240"/>
      <c r="M163" s="240"/>
      <c r="N163" s="240"/>
      <c r="O163" s="240"/>
      <c r="P163" s="240"/>
      <c r="Q163" s="240"/>
      <c r="R163" s="240"/>
      <c r="S163" s="240"/>
      <c r="T163" s="240"/>
      <c r="U163" s="240"/>
      <c r="V163" s="240"/>
      <c r="W163" s="241"/>
    </row>
    <row r="164" spans="2:23" s="9" customFormat="1">
      <c r="B164" s="68"/>
      <c r="H164" s="18"/>
    </row>
    <row r="165" spans="2:23">
      <c r="E165" s="626"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2:CA30"/>
  <sheetViews>
    <sheetView zoomScale="90" zoomScaleNormal="90" workbookViewId="0">
      <selection activeCell="X46" sqref="X46"/>
    </sheetView>
  </sheetViews>
  <sheetFormatPr defaultRowHeight="15"/>
  <cols>
    <col min="1" max="78" width="9.140625" style="12"/>
    <col min="79" max="79" width="9.140625" style="16"/>
    <col min="80" max="16384" width="9.140625" style="12"/>
  </cols>
  <sheetData>
    <row r="12" spans="2:8" ht="15.75" thickBot="1"/>
    <row r="13" spans="2:8" ht="24.75" customHeight="1" thickBot="1">
      <c r="B13" s="573" t="s">
        <v>172</v>
      </c>
      <c r="D13" s="656" t="s">
        <v>624</v>
      </c>
      <c r="E13" s="650"/>
      <c r="F13" s="650"/>
      <c r="H13" s="626"/>
    </row>
    <row r="15" spans="2:8" ht="15.75">
      <c r="B15" s="92"/>
    </row>
    <row r="16" spans="2:8" ht="15.75">
      <c r="B16" s="625" t="s">
        <v>613</v>
      </c>
    </row>
    <row r="17" spans="2:22" ht="15.75">
      <c r="B17" s="625"/>
    </row>
    <row r="18" spans="2:22" ht="19.5" customHeight="1">
      <c r="B18" s="657" t="s">
        <v>635</v>
      </c>
      <c r="C18" s="650"/>
      <c r="D18" s="650"/>
      <c r="E18" s="650"/>
      <c r="F18" s="650"/>
      <c r="G18" s="650"/>
      <c r="H18" s="650"/>
      <c r="I18" s="650"/>
      <c r="J18" s="650"/>
      <c r="K18" s="650"/>
      <c r="L18" s="650"/>
      <c r="M18" s="650"/>
      <c r="N18" s="650"/>
      <c r="O18" s="650"/>
      <c r="P18" s="650"/>
      <c r="Q18" s="650"/>
      <c r="R18" s="650"/>
      <c r="S18" s="650"/>
      <c r="T18" s="650"/>
      <c r="U18" s="650"/>
      <c r="V18" s="650"/>
    </row>
    <row r="19" spans="2:22" ht="19.5" customHeight="1">
      <c r="B19" s="657" t="s">
        <v>604</v>
      </c>
      <c r="C19" s="650"/>
      <c r="D19" s="650"/>
      <c r="E19" s="650"/>
      <c r="F19" s="650"/>
      <c r="G19" s="650"/>
      <c r="H19" s="650"/>
      <c r="I19" s="650"/>
      <c r="J19" s="650"/>
      <c r="K19" s="650"/>
      <c r="L19" s="650"/>
      <c r="M19" s="650"/>
      <c r="N19" s="650"/>
      <c r="O19" s="650"/>
      <c r="P19" s="650"/>
      <c r="Q19" s="650"/>
      <c r="R19" s="650"/>
      <c r="S19" s="650"/>
      <c r="T19" s="650"/>
      <c r="U19" s="650"/>
      <c r="V19" s="650"/>
    </row>
    <row r="21" spans="2:22">
      <c r="B21" s="626" t="s">
        <v>566</v>
      </c>
    </row>
    <row r="22" spans="2:22">
      <c r="B22" s="626" t="s">
        <v>567</v>
      </c>
    </row>
    <row r="23" spans="2:22">
      <c r="B23" s="626" t="s">
        <v>568</v>
      </c>
    </row>
    <row r="24" spans="2:22">
      <c r="B24" s="626" t="s">
        <v>569</v>
      </c>
    </row>
    <row r="25" spans="2:22">
      <c r="B25" s="626" t="s">
        <v>570</v>
      </c>
    </row>
    <row r="26" spans="2:22">
      <c r="B26" s="626" t="s">
        <v>571</v>
      </c>
    </row>
    <row r="27" spans="2:22" hidden="1">
      <c r="B27" s="626" t="s">
        <v>572</v>
      </c>
    </row>
    <row r="28" spans="2:22" hidden="1">
      <c r="B28" s="626" t="s">
        <v>573</v>
      </c>
    </row>
    <row r="29" spans="2:22" hidden="1">
      <c r="B29" s="626" t="s">
        <v>575</v>
      </c>
    </row>
    <row r="30" spans="2:22" hidden="1">
      <c r="B30" s="626"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16"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41"/>
  <sheetViews>
    <sheetView topLeftCell="A13" zoomScale="80" zoomScaleNormal="80" workbookViewId="0">
      <pane xSplit="5" ySplit="12" topLeftCell="BL25" activePane="bottomRight" state="frozen"/>
      <selection activeCell="X46" sqref="X46"/>
      <selection pane="topRight" activeCell="X46" sqref="X46"/>
      <selection pane="bottomLeft" activeCell="X46" sqref="X46"/>
      <selection pane="bottomRight" activeCell="X46" sqref="X46"/>
    </sheetView>
  </sheetViews>
  <sheetFormatPr defaultRowHeight="15"/>
  <cols>
    <col min="1" max="1" width="9.140625" style="12"/>
    <col min="2" max="2" width="13.28515625" style="12" customWidth="1"/>
    <col min="3" max="3" width="10.85546875" style="12" customWidth="1"/>
    <col min="4" max="4" width="11.42578125" style="12" customWidth="1"/>
    <col min="5" max="5" width="75.855468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36" width="11.28515625" style="12" bestFit="1" customWidth="1"/>
    <col min="37" max="43" width="9.42578125" style="12" bestFit="1" customWidth="1"/>
    <col min="44" max="47" width="9.28515625" style="12" bestFit="1" customWidth="1"/>
    <col min="48" max="48" width="9.140625" style="12"/>
    <col min="49" max="61" width="17" style="12" bestFit="1" customWidth="1"/>
    <col min="62" max="67" width="15.7109375" style="12" bestFit="1" customWidth="1"/>
    <col min="68" max="74" width="13.7109375" style="12" bestFit="1" customWidth="1"/>
    <col min="75" max="78" width="9.28515625"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5.75">
      <c r="B17" s="92"/>
      <c r="CA17" s="12"/>
    </row>
    <row r="18" spans="2:79" ht="13.5" customHeight="1">
      <c r="D18" s="92"/>
    </row>
    <row r="19" spans="2:79" ht="23.25" customHeight="1">
      <c r="B19" s="197" t="s">
        <v>559</v>
      </c>
      <c r="C19" s="197"/>
      <c r="D19" s="92"/>
      <c r="H19" s="626" t="s">
        <v>598</v>
      </c>
    </row>
    <row r="20" spans="2:79" ht="23.25" customHeight="1">
      <c r="B20" s="661" t="s">
        <v>523</v>
      </c>
      <c r="C20" s="662"/>
      <c r="D20" s="657"/>
      <c r="E20" s="650"/>
      <c r="F20" s="650"/>
      <c r="G20" s="650"/>
      <c r="H20" s="663"/>
      <c r="I20" s="650"/>
      <c r="J20" s="650"/>
      <c r="K20" s="650"/>
      <c r="L20" s="650"/>
      <c r="M20" s="650"/>
      <c r="N20" s="650"/>
      <c r="O20" s="650"/>
    </row>
    <row r="21" spans="2:79" ht="23.25" customHeight="1">
      <c r="B21" s="657" t="s">
        <v>521</v>
      </c>
      <c r="C21" s="662"/>
      <c r="D21" s="657"/>
      <c r="E21" s="650"/>
      <c r="F21" s="650"/>
      <c r="G21" s="650"/>
      <c r="H21" s="663"/>
      <c r="I21" s="650"/>
      <c r="J21" s="650"/>
      <c r="K21" s="650"/>
      <c r="L21" s="650"/>
      <c r="M21" s="650"/>
      <c r="N21" s="650"/>
      <c r="O21" s="650"/>
    </row>
    <row r="22" spans="2:79" ht="15.75">
      <c r="B22" s="92"/>
    </row>
    <row r="23" spans="2:79" s="271" customFormat="1" ht="88.5" customHeight="1">
      <c r="B23" s="950"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950"/>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t="s">
        <v>677</v>
      </c>
      <c r="D25" s="179" t="s">
        <v>678</v>
      </c>
      <c r="E25" s="179" t="s">
        <v>2</v>
      </c>
      <c r="F25" s="179" t="s">
        <v>679</v>
      </c>
      <c r="G25" s="179" t="s">
        <v>29</v>
      </c>
      <c r="H25" s="179" t="s">
        <v>680</v>
      </c>
      <c r="I25" s="179">
        <v>2011</v>
      </c>
      <c r="J25" s="179"/>
      <c r="K25" s="179" t="s">
        <v>688</v>
      </c>
      <c r="L25" s="179"/>
      <c r="M25" s="179" t="s">
        <v>689</v>
      </c>
      <c r="N25" s="179">
        <v>186</v>
      </c>
      <c r="O25" s="700">
        <v>35.432726840000001</v>
      </c>
      <c r="P25" s="700">
        <v>41597.63551</v>
      </c>
      <c r="Q25" s="179"/>
      <c r="R25" s="700">
        <v>18.2608</v>
      </c>
      <c r="S25" s="700">
        <v>18.2608</v>
      </c>
      <c r="T25" s="700">
        <v>18.2608</v>
      </c>
      <c r="U25" s="700">
        <v>5.7472300000000001</v>
      </c>
      <c r="V25" s="700">
        <v>0</v>
      </c>
      <c r="W25" s="700">
        <v>0</v>
      </c>
      <c r="X25" s="700">
        <v>0</v>
      </c>
      <c r="Y25" s="700">
        <v>0</v>
      </c>
      <c r="Z25" s="700">
        <v>0</v>
      </c>
      <c r="AA25" s="700">
        <v>0</v>
      </c>
      <c r="AB25" s="700">
        <v>0</v>
      </c>
      <c r="AC25" s="700">
        <v>0</v>
      </c>
      <c r="AD25" s="700">
        <v>0</v>
      </c>
      <c r="AE25" s="700">
        <v>0</v>
      </c>
      <c r="AF25" s="700">
        <v>0</v>
      </c>
      <c r="AG25" s="700">
        <v>0</v>
      </c>
      <c r="AH25" s="700">
        <v>0</v>
      </c>
      <c r="AI25" s="700">
        <v>0</v>
      </c>
      <c r="AJ25" s="700">
        <v>0</v>
      </c>
      <c r="AK25" s="700">
        <v>0</v>
      </c>
      <c r="AL25" s="700">
        <v>0</v>
      </c>
      <c r="AM25" s="700">
        <v>0</v>
      </c>
      <c r="AN25" s="700">
        <v>0</v>
      </c>
      <c r="AO25" s="700">
        <v>0</v>
      </c>
      <c r="AP25" s="700">
        <v>0</v>
      </c>
      <c r="AQ25" s="700">
        <v>0</v>
      </c>
      <c r="AR25" s="700">
        <v>0</v>
      </c>
      <c r="AS25" s="700">
        <v>0</v>
      </c>
      <c r="AT25" s="700">
        <v>0</v>
      </c>
      <c r="AU25" s="700">
        <v>0</v>
      </c>
      <c r="AV25" s="179"/>
      <c r="AW25" s="700">
        <v>21438</v>
      </c>
      <c r="AX25" s="700">
        <v>21438</v>
      </c>
      <c r="AY25" s="700">
        <v>21438</v>
      </c>
      <c r="AZ25" s="700">
        <v>10247.700000000001</v>
      </c>
      <c r="BA25" s="700">
        <v>0</v>
      </c>
      <c r="BB25" s="700">
        <v>0</v>
      </c>
      <c r="BC25" s="700">
        <v>0</v>
      </c>
      <c r="BD25" s="700">
        <v>0</v>
      </c>
      <c r="BE25" s="700">
        <v>0</v>
      </c>
      <c r="BF25" s="700">
        <v>0</v>
      </c>
      <c r="BG25" s="700">
        <v>0</v>
      </c>
      <c r="BH25" s="700">
        <v>0</v>
      </c>
      <c r="BI25" s="700">
        <v>0</v>
      </c>
      <c r="BJ25" s="700">
        <v>0</v>
      </c>
      <c r="BK25" s="700">
        <v>0</v>
      </c>
      <c r="BL25" s="700">
        <v>0</v>
      </c>
      <c r="BM25" s="700">
        <v>0</v>
      </c>
      <c r="BN25" s="700">
        <v>0</v>
      </c>
      <c r="BO25" s="700">
        <v>0</v>
      </c>
      <c r="BP25" s="700">
        <v>0</v>
      </c>
      <c r="BQ25" s="700">
        <v>0</v>
      </c>
      <c r="BR25" s="700">
        <v>0</v>
      </c>
      <c r="BS25" s="700">
        <v>0</v>
      </c>
      <c r="BT25" s="700">
        <v>0</v>
      </c>
      <c r="BU25" s="700">
        <v>0</v>
      </c>
      <c r="BV25" s="700">
        <v>0</v>
      </c>
      <c r="BW25" s="700">
        <v>0</v>
      </c>
      <c r="BX25" s="700">
        <v>0</v>
      </c>
      <c r="BY25" s="700">
        <v>0</v>
      </c>
      <c r="BZ25" s="701">
        <v>0</v>
      </c>
      <c r="CA25" s="168"/>
    </row>
    <row r="26" spans="2:79" s="17" customFormat="1" ht="15.75">
      <c r="B26" s="274">
        <v>2</v>
      </c>
      <c r="C26" s="179" t="s">
        <v>677</v>
      </c>
      <c r="D26" s="179" t="s">
        <v>678</v>
      </c>
      <c r="E26" s="179" t="s">
        <v>1</v>
      </c>
      <c r="F26" s="179" t="s">
        <v>679</v>
      </c>
      <c r="G26" s="179" t="s">
        <v>29</v>
      </c>
      <c r="H26" s="179" t="s">
        <v>680</v>
      </c>
      <c r="I26" s="179">
        <v>2011</v>
      </c>
      <c r="J26" s="179"/>
      <c r="K26" s="179" t="s">
        <v>688</v>
      </c>
      <c r="L26" s="179"/>
      <c r="M26" s="179" t="s">
        <v>689</v>
      </c>
      <c r="N26" s="699">
        <v>3034</v>
      </c>
      <c r="O26" s="700">
        <v>350.09444739999998</v>
      </c>
      <c r="P26" s="700">
        <v>2495648.86</v>
      </c>
      <c r="Q26" s="179"/>
      <c r="R26" s="700">
        <v>171.607</v>
      </c>
      <c r="S26" s="700">
        <v>171.607</v>
      </c>
      <c r="T26" s="700">
        <v>171.607</v>
      </c>
      <c r="U26" s="700">
        <v>167.31100000000001</v>
      </c>
      <c r="V26" s="700">
        <v>111.193</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1238865</v>
      </c>
      <c r="AX26" s="700">
        <v>1238865</v>
      </c>
      <c r="AY26" s="700">
        <v>1238865</v>
      </c>
      <c r="AZ26" s="700">
        <v>1235024</v>
      </c>
      <c r="BA26" s="700">
        <v>845705</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6.5" customHeight="1">
      <c r="B27" s="274">
        <v>3</v>
      </c>
      <c r="C27" s="179" t="s">
        <v>677</v>
      </c>
      <c r="D27" s="179" t="s">
        <v>678</v>
      </c>
      <c r="E27" s="179" t="s">
        <v>5</v>
      </c>
      <c r="F27" s="179" t="s">
        <v>679</v>
      </c>
      <c r="G27" s="179" t="s">
        <v>29</v>
      </c>
      <c r="H27" s="179" t="s">
        <v>680</v>
      </c>
      <c r="I27" s="179">
        <v>2011</v>
      </c>
      <c r="J27" s="179"/>
      <c r="K27" s="179" t="s">
        <v>688</v>
      </c>
      <c r="L27" s="179"/>
      <c r="M27" s="179" t="s">
        <v>690</v>
      </c>
      <c r="N27" s="699">
        <v>35186</v>
      </c>
      <c r="O27" s="700">
        <v>60.805294840000002</v>
      </c>
      <c r="P27" s="700">
        <v>1087496.9480000001</v>
      </c>
      <c r="Q27" s="179"/>
      <c r="R27" s="700">
        <v>67.979600000000005</v>
      </c>
      <c r="S27" s="700">
        <v>67.979600000000005</v>
      </c>
      <c r="T27" s="700">
        <v>67.979600000000005</v>
      </c>
      <c r="U27" s="700">
        <v>67.979600000000005</v>
      </c>
      <c r="V27" s="700">
        <v>63.244500000000002</v>
      </c>
      <c r="W27" s="700">
        <v>58.0717</v>
      </c>
      <c r="X27" s="700">
        <v>46.973199999999999</v>
      </c>
      <c r="Y27" s="700">
        <v>46.667299999999997</v>
      </c>
      <c r="Z27" s="700">
        <v>56.575299999999999</v>
      </c>
      <c r="AA27" s="700">
        <v>26.837399999999999</v>
      </c>
      <c r="AB27" s="700">
        <v>3.8165399999999998</v>
      </c>
      <c r="AC27" s="700">
        <v>3.8149500000000001</v>
      </c>
      <c r="AD27" s="700">
        <v>3.8149500000000001</v>
      </c>
      <c r="AE27" s="700">
        <v>3.54095</v>
      </c>
      <c r="AF27" s="700">
        <v>3.54095</v>
      </c>
      <c r="AG27" s="700">
        <v>2.9886900000000001</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1188091</v>
      </c>
      <c r="AX27" s="700">
        <v>1188091</v>
      </c>
      <c r="AY27" s="700">
        <v>1188091</v>
      </c>
      <c r="AZ27" s="700">
        <v>1188091</v>
      </c>
      <c r="BA27" s="700">
        <v>1085828</v>
      </c>
      <c r="BB27" s="700">
        <v>974110</v>
      </c>
      <c r="BC27" s="700">
        <v>734417</v>
      </c>
      <c r="BD27" s="700">
        <v>731737</v>
      </c>
      <c r="BE27" s="700">
        <v>945719</v>
      </c>
      <c r="BF27" s="700">
        <v>303473</v>
      </c>
      <c r="BG27" s="700">
        <v>109271</v>
      </c>
      <c r="BH27" s="700">
        <v>96188</v>
      </c>
      <c r="BI27" s="700">
        <v>96188</v>
      </c>
      <c r="BJ27" s="700">
        <v>71038.899999999994</v>
      </c>
      <c r="BK27" s="700">
        <v>71038.899999999994</v>
      </c>
      <c r="BL27" s="700">
        <v>64546.5</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4</v>
      </c>
      <c r="C28" s="179" t="s">
        <v>677</v>
      </c>
      <c r="D28" s="179" t="s">
        <v>678</v>
      </c>
      <c r="E28" s="277" t="s">
        <v>4</v>
      </c>
      <c r="F28" s="179" t="s">
        <v>679</v>
      </c>
      <c r="G28" s="179" t="s">
        <v>29</v>
      </c>
      <c r="H28" s="179" t="s">
        <v>680</v>
      </c>
      <c r="I28" s="179">
        <v>2011</v>
      </c>
      <c r="J28" s="179"/>
      <c r="K28" s="179" t="s">
        <v>688</v>
      </c>
      <c r="L28" s="179"/>
      <c r="M28" s="179" t="s">
        <v>690</v>
      </c>
      <c r="N28" s="699">
        <v>21540</v>
      </c>
      <c r="O28" s="700">
        <v>44.017185470000001</v>
      </c>
      <c r="P28" s="700">
        <v>735082.28229999996</v>
      </c>
      <c r="Q28" s="179"/>
      <c r="R28" s="700">
        <v>49.745899999999999</v>
      </c>
      <c r="S28" s="700">
        <v>49.745899999999999</v>
      </c>
      <c r="T28" s="700">
        <v>49.745899999999999</v>
      </c>
      <c r="U28" s="700">
        <v>49.745899999999999</v>
      </c>
      <c r="V28" s="700">
        <v>46.762300000000003</v>
      </c>
      <c r="W28" s="700">
        <v>43.502899999999997</v>
      </c>
      <c r="X28" s="700">
        <v>36.963700000000003</v>
      </c>
      <c r="Y28" s="700">
        <v>36.589599999999997</v>
      </c>
      <c r="Z28" s="700">
        <v>42.832599999999999</v>
      </c>
      <c r="AA28" s="700">
        <v>24.0947</v>
      </c>
      <c r="AB28" s="700">
        <v>3.1406499999999999</v>
      </c>
      <c r="AC28" s="700">
        <v>3.13889</v>
      </c>
      <c r="AD28" s="700">
        <v>3.13889</v>
      </c>
      <c r="AE28" s="700">
        <v>3.07856</v>
      </c>
      <c r="AF28" s="700">
        <v>3.07856</v>
      </c>
      <c r="AG28" s="700">
        <v>2.94048</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810293</v>
      </c>
      <c r="AX28" s="700">
        <v>810293</v>
      </c>
      <c r="AY28" s="700">
        <v>810293</v>
      </c>
      <c r="AZ28" s="700">
        <v>810293</v>
      </c>
      <c r="BA28" s="700">
        <v>745857</v>
      </c>
      <c r="BB28" s="700">
        <v>675463</v>
      </c>
      <c r="BC28" s="700">
        <v>534237</v>
      </c>
      <c r="BD28" s="700">
        <v>530959</v>
      </c>
      <c r="BE28" s="700">
        <v>665790</v>
      </c>
      <c r="BF28" s="700">
        <v>261108</v>
      </c>
      <c r="BG28" s="700">
        <v>85203.6</v>
      </c>
      <c r="BH28" s="700">
        <v>70665.399999999994</v>
      </c>
      <c r="BI28" s="700">
        <v>70665.399999999994</v>
      </c>
      <c r="BJ28" s="700">
        <v>65128.5</v>
      </c>
      <c r="BK28" s="700">
        <v>65128.5</v>
      </c>
      <c r="BL28" s="700">
        <v>63505.1</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5</v>
      </c>
      <c r="C29" s="179" t="s">
        <v>677</v>
      </c>
      <c r="D29" s="179" t="s">
        <v>678</v>
      </c>
      <c r="E29" s="179" t="s">
        <v>3</v>
      </c>
      <c r="F29" s="179" t="s">
        <v>679</v>
      </c>
      <c r="G29" s="179" t="s">
        <v>29</v>
      </c>
      <c r="H29" s="179" t="s">
        <v>680</v>
      </c>
      <c r="I29" s="179">
        <v>2011</v>
      </c>
      <c r="J29" s="179"/>
      <c r="K29" s="179" t="s">
        <v>688</v>
      </c>
      <c r="L29" s="179"/>
      <c r="M29" s="179" t="s">
        <v>691</v>
      </c>
      <c r="N29" s="699">
        <v>6097</v>
      </c>
      <c r="O29" s="700">
        <v>2797.612924</v>
      </c>
      <c r="P29" s="700">
        <v>5121925.216</v>
      </c>
      <c r="Q29" s="179"/>
      <c r="R29" s="700">
        <v>1692.64</v>
      </c>
      <c r="S29" s="700">
        <v>1692.64</v>
      </c>
      <c r="T29" s="700">
        <v>1692.64</v>
      </c>
      <c r="U29" s="700">
        <v>1692.64</v>
      </c>
      <c r="V29" s="700">
        <v>1692.64</v>
      </c>
      <c r="W29" s="700">
        <v>1692.64</v>
      </c>
      <c r="X29" s="700">
        <v>1692.64</v>
      </c>
      <c r="Y29" s="700">
        <v>1692.64</v>
      </c>
      <c r="Z29" s="700">
        <v>1692.64</v>
      </c>
      <c r="AA29" s="700">
        <v>1692.64</v>
      </c>
      <c r="AB29" s="700">
        <v>1692.64</v>
      </c>
      <c r="AC29" s="700">
        <v>1692.64</v>
      </c>
      <c r="AD29" s="700">
        <v>1692.64</v>
      </c>
      <c r="AE29" s="700">
        <v>1692.64</v>
      </c>
      <c r="AF29" s="700">
        <v>1692.64</v>
      </c>
      <c r="AG29" s="700">
        <v>1692.64</v>
      </c>
      <c r="AH29" s="700">
        <v>1692.64</v>
      </c>
      <c r="AI29" s="700">
        <v>1692.64</v>
      </c>
      <c r="AJ29" s="700">
        <v>1340.95</v>
      </c>
      <c r="AK29" s="700">
        <v>0</v>
      </c>
      <c r="AL29" s="700">
        <v>0</v>
      </c>
      <c r="AM29" s="700">
        <v>0</v>
      </c>
      <c r="AN29" s="700">
        <v>0</v>
      </c>
      <c r="AO29" s="700">
        <v>0</v>
      </c>
      <c r="AP29" s="700">
        <v>0</v>
      </c>
      <c r="AQ29" s="700">
        <v>0</v>
      </c>
      <c r="AR29" s="700">
        <v>0</v>
      </c>
      <c r="AS29" s="700">
        <v>0</v>
      </c>
      <c r="AT29" s="700">
        <v>0</v>
      </c>
      <c r="AU29" s="700">
        <v>0</v>
      </c>
      <c r="AV29" s="179"/>
      <c r="AW29" s="700">
        <v>3070047</v>
      </c>
      <c r="AX29" s="700">
        <v>3070047</v>
      </c>
      <c r="AY29" s="700">
        <v>3070047</v>
      </c>
      <c r="AZ29" s="700">
        <v>3070047</v>
      </c>
      <c r="BA29" s="700">
        <v>3070047</v>
      </c>
      <c r="BB29" s="700">
        <v>3070047</v>
      </c>
      <c r="BC29" s="700">
        <v>3070047</v>
      </c>
      <c r="BD29" s="700">
        <v>3070047</v>
      </c>
      <c r="BE29" s="700">
        <v>3070047</v>
      </c>
      <c r="BF29" s="700">
        <v>3070047</v>
      </c>
      <c r="BG29" s="700">
        <v>3070047</v>
      </c>
      <c r="BH29" s="700">
        <v>3070047</v>
      </c>
      <c r="BI29" s="700">
        <v>3070047</v>
      </c>
      <c r="BJ29" s="700">
        <v>3070047</v>
      </c>
      <c r="BK29" s="700">
        <v>3070047</v>
      </c>
      <c r="BL29" s="700">
        <v>3070047</v>
      </c>
      <c r="BM29" s="700">
        <v>3070047</v>
      </c>
      <c r="BN29" s="700">
        <v>3070047</v>
      </c>
      <c r="BO29" s="700">
        <v>2755498</v>
      </c>
      <c r="BP29" s="700">
        <v>0</v>
      </c>
      <c r="BQ29" s="700">
        <v>0</v>
      </c>
      <c r="BR29" s="700">
        <v>0</v>
      </c>
      <c r="BS29" s="700">
        <v>0</v>
      </c>
      <c r="BT29" s="700">
        <v>0</v>
      </c>
      <c r="BU29" s="700">
        <v>0</v>
      </c>
      <c r="BV29" s="700">
        <v>0</v>
      </c>
      <c r="BW29" s="700">
        <v>0</v>
      </c>
      <c r="BX29" s="700">
        <v>0</v>
      </c>
      <c r="BY29" s="700">
        <v>0</v>
      </c>
      <c r="BZ29" s="701">
        <v>0</v>
      </c>
      <c r="CA29" s="168"/>
    </row>
    <row r="30" spans="2:79" s="17" customFormat="1" ht="15.75">
      <c r="B30" s="274">
        <v>6</v>
      </c>
      <c r="C30" s="179" t="s">
        <v>677</v>
      </c>
      <c r="D30" s="179" t="s">
        <v>678</v>
      </c>
      <c r="E30" s="179" t="s">
        <v>42</v>
      </c>
      <c r="F30" s="179" t="s">
        <v>679</v>
      </c>
      <c r="G30" s="179" t="s">
        <v>29</v>
      </c>
      <c r="H30" s="179" t="s">
        <v>681</v>
      </c>
      <c r="I30" s="179">
        <v>2011</v>
      </c>
      <c r="J30" s="179"/>
      <c r="K30" s="179" t="s">
        <v>688</v>
      </c>
      <c r="L30" s="179" t="s">
        <v>692</v>
      </c>
      <c r="M30" s="179" t="s">
        <v>693</v>
      </c>
      <c r="N30" s="699">
        <v>1952</v>
      </c>
      <c r="O30" s="700">
        <v>1093.1199999999999</v>
      </c>
      <c r="P30" s="700">
        <v>2830.4</v>
      </c>
      <c r="Q30" s="179"/>
      <c r="R30" s="700">
        <v>1093.1199999999999</v>
      </c>
      <c r="S30" s="700">
        <v>0</v>
      </c>
      <c r="T30" s="700">
        <v>0</v>
      </c>
      <c r="U30" s="700">
        <v>0</v>
      </c>
      <c r="V30" s="700">
        <v>0</v>
      </c>
      <c r="W30" s="700">
        <v>0</v>
      </c>
      <c r="X30" s="700">
        <v>0</v>
      </c>
      <c r="Y30" s="700">
        <v>0</v>
      </c>
      <c r="Z30" s="700">
        <v>0</v>
      </c>
      <c r="AA30" s="700">
        <v>0</v>
      </c>
      <c r="AB30" s="700">
        <v>0</v>
      </c>
      <c r="AC30" s="700">
        <v>0</v>
      </c>
      <c r="AD30" s="700">
        <v>0</v>
      </c>
      <c r="AE30" s="700">
        <v>0</v>
      </c>
      <c r="AF30" s="700">
        <v>0</v>
      </c>
      <c r="AG30" s="700">
        <v>0</v>
      </c>
      <c r="AH30" s="700">
        <v>0</v>
      </c>
      <c r="AI30" s="700">
        <v>0</v>
      </c>
      <c r="AJ30" s="700">
        <v>0</v>
      </c>
      <c r="AK30" s="700">
        <v>0</v>
      </c>
      <c r="AL30" s="700">
        <v>0</v>
      </c>
      <c r="AM30" s="700">
        <v>0</v>
      </c>
      <c r="AN30" s="700">
        <v>0</v>
      </c>
      <c r="AO30" s="700">
        <v>0</v>
      </c>
      <c r="AP30" s="700">
        <v>0</v>
      </c>
      <c r="AQ30" s="700">
        <v>0</v>
      </c>
      <c r="AR30" s="700">
        <v>0</v>
      </c>
      <c r="AS30" s="700">
        <v>0</v>
      </c>
      <c r="AT30" s="700">
        <v>0</v>
      </c>
      <c r="AU30" s="700">
        <v>0</v>
      </c>
      <c r="AV30" s="179"/>
      <c r="AW30" s="700">
        <v>2830.4</v>
      </c>
      <c r="AX30" s="700">
        <v>0</v>
      </c>
      <c r="AY30" s="700">
        <v>0</v>
      </c>
      <c r="AZ30" s="700">
        <v>0</v>
      </c>
      <c r="BA30" s="700">
        <v>0</v>
      </c>
      <c r="BB30" s="700">
        <v>0</v>
      </c>
      <c r="BC30" s="700">
        <v>0</v>
      </c>
      <c r="BD30" s="700">
        <v>0</v>
      </c>
      <c r="BE30" s="700">
        <v>0</v>
      </c>
      <c r="BF30" s="700">
        <v>0</v>
      </c>
      <c r="BG30" s="700">
        <v>0</v>
      </c>
      <c r="BH30" s="700">
        <v>0</v>
      </c>
      <c r="BI30" s="700">
        <v>0</v>
      </c>
      <c r="BJ30" s="700">
        <v>0</v>
      </c>
      <c r="BK30" s="700">
        <v>0</v>
      </c>
      <c r="BL30" s="700">
        <v>0</v>
      </c>
      <c r="BM30" s="700">
        <v>0</v>
      </c>
      <c r="BN30" s="700">
        <v>0</v>
      </c>
      <c r="BO30" s="700">
        <v>0</v>
      </c>
      <c r="BP30" s="700">
        <v>0</v>
      </c>
      <c r="BQ30" s="700">
        <v>0</v>
      </c>
      <c r="BR30" s="700">
        <v>0</v>
      </c>
      <c r="BS30" s="700">
        <v>0</v>
      </c>
      <c r="BT30" s="700">
        <v>0</v>
      </c>
      <c r="BU30" s="700">
        <v>0</v>
      </c>
      <c r="BV30" s="700">
        <v>0</v>
      </c>
      <c r="BW30" s="700">
        <v>0</v>
      </c>
      <c r="BX30" s="700">
        <v>0</v>
      </c>
      <c r="BY30" s="700">
        <v>0</v>
      </c>
      <c r="BZ30" s="701">
        <v>0</v>
      </c>
      <c r="CA30" s="168"/>
    </row>
    <row r="31" spans="2:79" s="17" customFormat="1" ht="15.75">
      <c r="B31" s="274">
        <v>7</v>
      </c>
      <c r="C31" s="179" t="s">
        <v>677</v>
      </c>
      <c r="D31" s="179" t="s">
        <v>678</v>
      </c>
      <c r="E31" s="179" t="s">
        <v>6</v>
      </c>
      <c r="F31" s="179" t="s">
        <v>679</v>
      </c>
      <c r="G31" s="179" t="s">
        <v>29</v>
      </c>
      <c r="H31" s="179" t="s">
        <v>680</v>
      </c>
      <c r="I31" s="179">
        <v>2011</v>
      </c>
      <c r="J31" s="179"/>
      <c r="K31" s="179" t="s">
        <v>688</v>
      </c>
      <c r="L31" s="179" t="s">
        <v>694</v>
      </c>
      <c r="M31" s="179" t="s">
        <v>690</v>
      </c>
      <c r="N31" s="179">
        <v>0</v>
      </c>
      <c r="O31" s="700">
        <v>0</v>
      </c>
      <c r="P31" s="700">
        <v>0</v>
      </c>
      <c r="Q31" s="179"/>
      <c r="R31" s="700">
        <v>0</v>
      </c>
      <c r="S31" s="700">
        <v>0</v>
      </c>
      <c r="T31" s="700">
        <v>0</v>
      </c>
      <c r="U31" s="700">
        <v>0</v>
      </c>
      <c r="V31" s="700">
        <v>0</v>
      </c>
      <c r="W31" s="700">
        <v>0</v>
      </c>
      <c r="X31" s="700">
        <v>0</v>
      </c>
      <c r="Y31" s="700">
        <v>0</v>
      </c>
      <c r="Z31" s="700">
        <v>0</v>
      </c>
      <c r="AA31" s="700">
        <v>0</v>
      </c>
      <c r="AB31" s="700">
        <v>0</v>
      </c>
      <c r="AC31" s="700">
        <v>0</v>
      </c>
      <c r="AD31" s="700">
        <v>0</v>
      </c>
      <c r="AE31" s="700">
        <v>0</v>
      </c>
      <c r="AF31" s="700">
        <v>0</v>
      </c>
      <c r="AG31" s="700">
        <v>0</v>
      </c>
      <c r="AH31" s="700">
        <v>0</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0</v>
      </c>
      <c r="AY31" s="700">
        <v>0</v>
      </c>
      <c r="AZ31" s="700">
        <v>0</v>
      </c>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8</v>
      </c>
      <c r="C32" s="179" t="s">
        <v>677</v>
      </c>
      <c r="D32" s="179" t="s">
        <v>682</v>
      </c>
      <c r="E32" s="179" t="s">
        <v>683</v>
      </c>
      <c r="F32" s="179" t="s">
        <v>679</v>
      </c>
      <c r="G32" s="179" t="s">
        <v>684</v>
      </c>
      <c r="H32" s="179" t="s">
        <v>681</v>
      </c>
      <c r="I32" s="179">
        <v>2011</v>
      </c>
      <c r="J32" s="179"/>
      <c r="K32" s="179" t="s">
        <v>688</v>
      </c>
      <c r="L32" s="179" t="s">
        <v>692</v>
      </c>
      <c r="M32" s="179" t="s">
        <v>693</v>
      </c>
      <c r="N32" s="179">
        <v>0</v>
      </c>
      <c r="O32" s="700">
        <v>0</v>
      </c>
      <c r="P32" s="700">
        <v>0</v>
      </c>
      <c r="Q32" s="179"/>
      <c r="R32" s="700">
        <v>0</v>
      </c>
      <c r="S32" s="700">
        <v>0</v>
      </c>
      <c r="T32" s="700">
        <v>0</v>
      </c>
      <c r="U32" s="700">
        <v>0</v>
      </c>
      <c r="V32" s="700">
        <v>0</v>
      </c>
      <c r="W32" s="700">
        <v>0</v>
      </c>
      <c r="X32" s="700">
        <v>0</v>
      </c>
      <c r="Y32" s="700">
        <v>0</v>
      </c>
      <c r="Z32" s="700">
        <v>0</v>
      </c>
      <c r="AA32" s="700">
        <v>0</v>
      </c>
      <c r="AB32" s="700">
        <v>0</v>
      </c>
      <c r="AC32" s="700">
        <v>0</v>
      </c>
      <c r="AD32" s="700">
        <v>0</v>
      </c>
      <c r="AE32" s="700">
        <v>0</v>
      </c>
      <c r="AF32" s="700">
        <v>0</v>
      </c>
      <c r="AG32" s="700">
        <v>0</v>
      </c>
      <c r="AH32" s="700">
        <v>0</v>
      </c>
      <c r="AI32" s="700">
        <v>0</v>
      </c>
      <c r="AJ32" s="700">
        <v>0</v>
      </c>
      <c r="AK32" s="700">
        <v>0</v>
      </c>
      <c r="AL32" s="700">
        <v>0</v>
      </c>
      <c r="AM32" s="700">
        <v>0</v>
      </c>
      <c r="AN32" s="700">
        <v>0</v>
      </c>
      <c r="AO32" s="700">
        <v>0</v>
      </c>
      <c r="AP32" s="700">
        <v>0</v>
      </c>
      <c r="AQ32" s="700">
        <v>0</v>
      </c>
      <c r="AR32" s="700">
        <v>0</v>
      </c>
      <c r="AS32" s="700">
        <v>0</v>
      </c>
      <c r="AT32" s="700">
        <v>0</v>
      </c>
      <c r="AU32" s="700">
        <v>0</v>
      </c>
      <c r="AV32" s="179"/>
      <c r="AW32" s="700">
        <v>0</v>
      </c>
      <c r="AX32" s="700">
        <v>0</v>
      </c>
      <c r="AY32" s="700">
        <v>0</v>
      </c>
      <c r="AZ32" s="700">
        <v>0</v>
      </c>
      <c r="BA32" s="700">
        <v>0</v>
      </c>
      <c r="BB32" s="700">
        <v>0</v>
      </c>
      <c r="BC32" s="700">
        <v>0</v>
      </c>
      <c r="BD32" s="700">
        <v>0</v>
      </c>
      <c r="BE32" s="700">
        <v>0</v>
      </c>
      <c r="BF32" s="700">
        <v>0</v>
      </c>
      <c r="BG32" s="700">
        <v>0</v>
      </c>
      <c r="BH32" s="700">
        <v>0</v>
      </c>
      <c r="BI32" s="700">
        <v>0</v>
      </c>
      <c r="BJ32" s="700">
        <v>0</v>
      </c>
      <c r="BK32" s="700">
        <v>0</v>
      </c>
      <c r="BL32" s="700">
        <v>0</v>
      </c>
      <c r="BM32" s="700">
        <v>0</v>
      </c>
      <c r="BN32" s="700">
        <v>0</v>
      </c>
      <c r="BO32" s="700">
        <v>0</v>
      </c>
      <c r="BP32" s="700">
        <v>0</v>
      </c>
      <c r="BQ32" s="700">
        <v>0</v>
      </c>
      <c r="BR32" s="700">
        <v>0</v>
      </c>
      <c r="BS32" s="700">
        <v>0</v>
      </c>
      <c r="BT32" s="700">
        <v>0</v>
      </c>
      <c r="BU32" s="700">
        <v>0</v>
      </c>
      <c r="BV32" s="700">
        <v>0</v>
      </c>
      <c r="BW32" s="700">
        <v>0</v>
      </c>
      <c r="BX32" s="700">
        <v>0</v>
      </c>
      <c r="BY32" s="700">
        <v>0</v>
      </c>
      <c r="BZ32" s="701">
        <v>0</v>
      </c>
      <c r="CA32" s="168"/>
    </row>
    <row r="33" spans="2:79" s="17" customFormat="1" ht="15.75">
      <c r="B33" s="274">
        <v>9</v>
      </c>
      <c r="C33" s="179" t="s">
        <v>677</v>
      </c>
      <c r="D33" s="179" t="s">
        <v>682</v>
      </c>
      <c r="E33" s="179" t="s">
        <v>685</v>
      </c>
      <c r="F33" s="179" t="s">
        <v>679</v>
      </c>
      <c r="G33" s="179" t="s">
        <v>684</v>
      </c>
      <c r="H33" s="179" t="s">
        <v>681</v>
      </c>
      <c r="I33" s="179">
        <v>2011</v>
      </c>
      <c r="J33" s="179"/>
      <c r="K33" s="179" t="s">
        <v>688</v>
      </c>
      <c r="L33" s="179" t="s">
        <v>695</v>
      </c>
      <c r="M33" s="179" t="s">
        <v>696</v>
      </c>
      <c r="N33" s="179">
        <v>5</v>
      </c>
      <c r="O33" s="700">
        <v>707</v>
      </c>
      <c r="P33" s="700">
        <v>20936.34</v>
      </c>
      <c r="Q33" s="179"/>
      <c r="R33" s="700">
        <v>536.23800000000006</v>
      </c>
      <c r="S33" s="700">
        <v>0</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20936.3</v>
      </c>
      <c r="AX33" s="700">
        <v>0</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75">
      <c r="B34" s="274">
        <v>10</v>
      </c>
      <c r="C34" s="179" t="s">
        <v>677</v>
      </c>
      <c r="D34" s="179" t="s">
        <v>682</v>
      </c>
      <c r="E34" s="179" t="s">
        <v>21</v>
      </c>
      <c r="F34" s="179" t="s">
        <v>679</v>
      </c>
      <c r="G34" s="179" t="s">
        <v>684</v>
      </c>
      <c r="H34" s="179" t="s">
        <v>680</v>
      </c>
      <c r="I34" s="179">
        <v>2011</v>
      </c>
      <c r="J34" s="179"/>
      <c r="K34" s="179" t="s">
        <v>688</v>
      </c>
      <c r="L34" s="179"/>
      <c r="M34" s="179" t="s">
        <v>697</v>
      </c>
      <c r="N34" s="179">
        <v>693</v>
      </c>
      <c r="O34" s="700">
        <v>617.16584899999998</v>
      </c>
      <c r="P34" s="700">
        <v>1823667.2290000001</v>
      </c>
      <c r="Q34" s="179"/>
      <c r="R34" s="700">
        <v>660.87300000000005</v>
      </c>
      <c r="S34" s="700">
        <v>660.87300000000005</v>
      </c>
      <c r="T34" s="700">
        <v>633.21799999999996</v>
      </c>
      <c r="U34" s="700">
        <v>544.13300000000004</v>
      </c>
      <c r="V34" s="700">
        <v>543.99099999999999</v>
      </c>
      <c r="W34" s="700">
        <v>542.43299999999999</v>
      </c>
      <c r="X34" s="700">
        <v>112.095</v>
      </c>
      <c r="Y34" s="700">
        <v>110.703</v>
      </c>
      <c r="Z34" s="700">
        <v>110.703</v>
      </c>
      <c r="AA34" s="700">
        <v>110.703</v>
      </c>
      <c r="AB34" s="700">
        <v>102.024</v>
      </c>
      <c r="AC34" s="700">
        <v>102.024</v>
      </c>
      <c r="AD34" s="700">
        <v>2.0738799999999999</v>
      </c>
      <c r="AE34" s="700">
        <v>2.0738799999999999</v>
      </c>
      <c r="AF34" s="700">
        <v>2.0738799999999999</v>
      </c>
      <c r="AG34" s="700">
        <v>0</v>
      </c>
      <c r="AH34" s="700">
        <v>0</v>
      </c>
      <c r="AI34" s="700">
        <v>0</v>
      </c>
      <c r="AJ34" s="700">
        <v>0</v>
      </c>
      <c r="AK34" s="700">
        <v>0</v>
      </c>
      <c r="AL34" s="700">
        <v>0</v>
      </c>
      <c r="AM34" s="700">
        <v>0</v>
      </c>
      <c r="AN34" s="700">
        <v>0</v>
      </c>
      <c r="AO34" s="700">
        <v>0</v>
      </c>
      <c r="AP34" s="700">
        <v>0</v>
      </c>
      <c r="AQ34" s="700">
        <v>0</v>
      </c>
      <c r="AR34" s="700">
        <v>0</v>
      </c>
      <c r="AS34" s="700">
        <v>0</v>
      </c>
      <c r="AT34" s="700">
        <v>0</v>
      </c>
      <c r="AU34" s="700">
        <v>0</v>
      </c>
      <c r="AV34" s="179"/>
      <c r="AW34" s="700">
        <v>1693346</v>
      </c>
      <c r="AX34" s="700">
        <v>1693346</v>
      </c>
      <c r="AY34" s="700">
        <v>1614579</v>
      </c>
      <c r="AZ34" s="700">
        <v>1362735</v>
      </c>
      <c r="BA34" s="700">
        <v>1362338</v>
      </c>
      <c r="BB34" s="700">
        <v>1358309</v>
      </c>
      <c r="BC34" s="700">
        <v>305906</v>
      </c>
      <c r="BD34" s="700">
        <v>304862</v>
      </c>
      <c r="BE34" s="700">
        <v>304862</v>
      </c>
      <c r="BF34" s="700">
        <v>304862</v>
      </c>
      <c r="BG34" s="700">
        <v>247791</v>
      </c>
      <c r="BH34" s="700">
        <v>247791</v>
      </c>
      <c r="BI34" s="700">
        <v>1556.73</v>
      </c>
      <c r="BJ34" s="700">
        <v>1556.73</v>
      </c>
      <c r="BK34" s="700">
        <v>1556.73</v>
      </c>
      <c r="BL34" s="700">
        <v>0</v>
      </c>
      <c r="BM34" s="700">
        <v>0</v>
      </c>
      <c r="BN34" s="700">
        <v>0</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75">
      <c r="B35" s="274">
        <v>11</v>
      </c>
      <c r="C35" s="179" t="s">
        <v>677</v>
      </c>
      <c r="D35" s="179" t="s">
        <v>682</v>
      </c>
      <c r="E35" s="179" t="s">
        <v>22</v>
      </c>
      <c r="F35" s="179" t="s">
        <v>679</v>
      </c>
      <c r="G35" s="179" t="s">
        <v>684</v>
      </c>
      <c r="H35" s="179" t="s">
        <v>680</v>
      </c>
      <c r="I35" s="179">
        <v>2011</v>
      </c>
      <c r="J35" s="179"/>
      <c r="K35" s="179" t="s">
        <v>688</v>
      </c>
      <c r="L35" s="179"/>
      <c r="M35" s="179" t="s">
        <v>697</v>
      </c>
      <c r="N35" s="179">
        <v>71</v>
      </c>
      <c r="O35" s="700">
        <v>1192.218928</v>
      </c>
      <c r="P35" s="700">
        <v>6499364.0020000003</v>
      </c>
      <c r="Q35" s="179"/>
      <c r="R35" s="700">
        <v>856.61</v>
      </c>
      <c r="S35" s="700">
        <v>856.61</v>
      </c>
      <c r="T35" s="700">
        <v>856.61</v>
      </c>
      <c r="U35" s="700">
        <v>856.61</v>
      </c>
      <c r="V35" s="700">
        <v>856.61</v>
      </c>
      <c r="W35" s="700">
        <v>856.61</v>
      </c>
      <c r="X35" s="700">
        <v>856.61</v>
      </c>
      <c r="Y35" s="700">
        <v>856.61</v>
      </c>
      <c r="Z35" s="700">
        <v>788.66700000000003</v>
      </c>
      <c r="AA35" s="700">
        <v>788.66700000000003</v>
      </c>
      <c r="AB35" s="700">
        <v>201.09100000000001</v>
      </c>
      <c r="AC35" s="700">
        <v>201.09100000000001</v>
      </c>
      <c r="AD35" s="700">
        <v>201.09100000000001</v>
      </c>
      <c r="AE35" s="700">
        <v>201.09100000000001</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4805916</v>
      </c>
      <c r="AX35" s="700">
        <v>4805916</v>
      </c>
      <c r="AY35" s="700">
        <v>4805916</v>
      </c>
      <c r="AZ35" s="700">
        <v>4805916</v>
      </c>
      <c r="BA35" s="700">
        <v>4805916</v>
      </c>
      <c r="BB35" s="700">
        <v>4805916</v>
      </c>
      <c r="BC35" s="700">
        <v>4805916</v>
      </c>
      <c r="BD35" s="700">
        <v>4805916</v>
      </c>
      <c r="BE35" s="700">
        <v>4504954</v>
      </c>
      <c r="BF35" s="700">
        <v>4504954</v>
      </c>
      <c r="BG35" s="700">
        <v>1115148</v>
      </c>
      <c r="BH35" s="700">
        <v>1115148</v>
      </c>
      <c r="BI35" s="700">
        <v>1115148</v>
      </c>
      <c r="BJ35" s="700">
        <v>1115148</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75">
      <c r="B36" s="274">
        <v>12</v>
      </c>
      <c r="C36" s="179" t="s">
        <v>677</v>
      </c>
      <c r="D36" s="179" t="s">
        <v>682</v>
      </c>
      <c r="E36" s="179" t="s">
        <v>20</v>
      </c>
      <c r="F36" s="179" t="s">
        <v>679</v>
      </c>
      <c r="G36" s="179" t="s">
        <v>684</v>
      </c>
      <c r="H36" s="179" t="s">
        <v>680</v>
      </c>
      <c r="I36" s="179">
        <v>2011</v>
      </c>
      <c r="J36" s="179"/>
      <c r="K36" s="179" t="s">
        <v>688</v>
      </c>
      <c r="L36" s="179" t="s">
        <v>698</v>
      </c>
      <c r="M36" s="179" t="s">
        <v>699</v>
      </c>
      <c r="N36" s="179">
        <v>5</v>
      </c>
      <c r="O36" s="700">
        <v>0</v>
      </c>
      <c r="P36" s="700">
        <v>0</v>
      </c>
      <c r="Q36" s="179"/>
      <c r="R36" s="700">
        <v>0</v>
      </c>
      <c r="S36" s="700">
        <v>0</v>
      </c>
      <c r="T36" s="700">
        <v>0</v>
      </c>
      <c r="U36" s="700">
        <v>0</v>
      </c>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0</v>
      </c>
      <c r="AY36" s="700">
        <v>0</v>
      </c>
      <c r="AZ36" s="700">
        <v>0</v>
      </c>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13</v>
      </c>
      <c r="C37" s="179" t="s">
        <v>677</v>
      </c>
      <c r="D37" s="179" t="s">
        <v>686</v>
      </c>
      <c r="E37" s="179" t="s">
        <v>9</v>
      </c>
      <c r="F37" s="179" t="s">
        <v>679</v>
      </c>
      <c r="G37" s="179" t="s">
        <v>686</v>
      </c>
      <c r="H37" s="179" t="s">
        <v>681</v>
      </c>
      <c r="I37" s="179">
        <v>2011</v>
      </c>
      <c r="J37" s="179"/>
      <c r="K37" s="179" t="s">
        <v>688</v>
      </c>
      <c r="L37" s="179" t="s">
        <v>695</v>
      </c>
      <c r="M37" s="179" t="s">
        <v>696</v>
      </c>
      <c r="N37" s="179">
        <v>6</v>
      </c>
      <c r="O37" s="700">
        <v>4151</v>
      </c>
      <c r="P37" s="700">
        <v>205346.2</v>
      </c>
      <c r="Q37" s="179"/>
      <c r="R37" s="700">
        <v>3498.3</v>
      </c>
      <c r="S37" s="700">
        <v>0</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205346</v>
      </c>
      <c r="AX37" s="700">
        <v>0</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14</v>
      </c>
      <c r="C38" s="179" t="s">
        <v>677</v>
      </c>
      <c r="D38" s="179" t="s">
        <v>686</v>
      </c>
      <c r="E38" s="179" t="s">
        <v>22</v>
      </c>
      <c r="F38" s="179" t="s">
        <v>679</v>
      </c>
      <c r="G38" s="179" t="s">
        <v>686</v>
      </c>
      <c r="H38" s="179" t="s">
        <v>680</v>
      </c>
      <c r="I38" s="179">
        <v>2011</v>
      </c>
      <c r="J38" s="179"/>
      <c r="K38" s="179" t="s">
        <v>688</v>
      </c>
      <c r="L38" s="179"/>
      <c r="M38" s="179" t="s">
        <v>697</v>
      </c>
      <c r="N38" s="179">
        <v>15</v>
      </c>
      <c r="O38" s="700">
        <v>93.922466439999994</v>
      </c>
      <c r="P38" s="700">
        <v>524802.04059999995</v>
      </c>
      <c r="Q38" s="179"/>
      <c r="R38" s="700">
        <v>69.623999999999995</v>
      </c>
      <c r="S38" s="700">
        <v>69.623999999999995</v>
      </c>
      <c r="T38" s="700">
        <v>69.623999999999995</v>
      </c>
      <c r="U38" s="700">
        <v>69.623999999999995</v>
      </c>
      <c r="V38" s="700">
        <v>69.623999999999995</v>
      </c>
      <c r="W38" s="700">
        <v>69.623999999999995</v>
      </c>
      <c r="X38" s="700">
        <v>69.623999999999995</v>
      </c>
      <c r="Y38" s="700">
        <v>69.623999999999995</v>
      </c>
      <c r="Z38" s="700">
        <v>56.886899999999997</v>
      </c>
      <c r="AA38" s="700">
        <v>56.886899999999997</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402527</v>
      </c>
      <c r="AX38" s="700">
        <v>402527</v>
      </c>
      <c r="AY38" s="700">
        <v>402527</v>
      </c>
      <c r="AZ38" s="700">
        <v>402527</v>
      </c>
      <c r="BA38" s="700">
        <v>402527</v>
      </c>
      <c r="BB38" s="700">
        <v>402527</v>
      </c>
      <c r="BC38" s="700">
        <v>402527</v>
      </c>
      <c r="BD38" s="700">
        <v>402527</v>
      </c>
      <c r="BE38" s="700">
        <v>357485</v>
      </c>
      <c r="BF38" s="700">
        <v>357485</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15</v>
      </c>
      <c r="C39" s="179" t="s">
        <v>677</v>
      </c>
      <c r="D39" s="179" t="s">
        <v>687</v>
      </c>
      <c r="E39" s="179" t="s">
        <v>16</v>
      </c>
      <c r="F39" s="179" t="s">
        <v>679</v>
      </c>
      <c r="G39" s="179" t="s">
        <v>684</v>
      </c>
      <c r="H39" s="179" t="s">
        <v>680</v>
      </c>
      <c r="I39" s="179">
        <v>2011</v>
      </c>
      <c r="J39" s="179"/>
      <c r="K39" s="179" t="s">
        <v>688</v>
      </c>
      <c r="L39" s="179" t="s">
        <v>700</v>
      </c>
      <c r="M39" s="179" t="s">
        <v>697</v>
      </c>
      <c r="N39" s="179">
        <v>118</v>
      </c>
      <c r="O39" s="700">
        <v>5876.3512270000001</v>
      </c>
      <c r="P39" s="700">
        <v>33885712.100000001</v>
      </c>
      <c r="Q39" s="179"/>
      <c r="R39" s="700">
        <v>3066.09</v>
      </c>
      <c r="S39" s="700">
        <v>3066.09</v>
      </c>
      <c r="T39" s="700">
        <v>3066.09</v>
      </c>
      <c r="U39" s="700">
        <v>3066.09</v>
      </c>
      <c r="V39" s="700">
        <v>3066.09</v>
      </c>
      <c r="W39" s="700">
        <v>3066.09</v>
      </c>
      <c r="X39" s="700">
        <v>3066.09</v>
      </c>
      <c r="Y39" s="700">
        <v>3066.09</v>
      </c>
      <c r="Z39" s="700">
        <v>3066.09</v>
      </c>
      <c r="AA39" s="700">
        <v>3066.09</v>
      </c>
      <c r="AB39" s="700">
        <v>3066.09</v>
      </c>
      <c r="AC39" s="700">
        <v>3066.09</v>
      </c>
      <c r="AD39" s="700">
        <v>3066.09</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17700218.579999998</v>
      </c>
      <c r="AX39" s="700">
        <v>17700218.579999998</v>
      </c>
      <c r="AY39" s="700">
        <v>17700218.579999998</v>
      </c>
      <c r="AZ39" s="700">
        <v>17700218.579999998</v>
      </c>
      <c r="BA39" s="700">
        <v>17700218.579999998</v>
      </c>
      <c r="BB39" s="700">
        <v>17700218.579999998</v>
      </c>
      <c r="BC39" s="700">
        <v>17700218.579999998</v>
      </c>
      <c r="BD39" s="700">
        <v>17700218.579999998</v>
      </c>
      <c r="BE39" s="700">
        <v>17700218.579999998</v>
      </c>
      <c r="BF39" s="700">
        <v>17700218.579999998</v>
      </c>
      <c r="BG39" s="700">
        <v>17700218.579999998</v>
      </c>
      <c r="BH39" s="700">
        <v>17700218.579999998</v>
      </c>
      <c r="BI39" s="700">
        <v>17700218.579999998</v>
      </c>
      <c r="BJ39" s="700" t="s">
        <v>747</v>
      </c>
      <c r="BK39" s="700" t="s">
        <v>747</v>
      </c>
      <c r="BL39" s="700" t="s">
        <v>747</v>
      </c>
      <c r="BM39" s="700" t="s">
        <v>747</v>
      </c>
      <c r="BN39" s="700" t="s">
        <v>747</v>
      </c>
      <c r="BO39" s="700" t="s">
        <v>747</v>
      </c>
      <c r="BP39" s="700" t="s">
        <v>747</v>
      </c>
      <c r="BQ39" s="700" t="s">
        <v>747</v>
      </c>
      <c r="BR39" s="700" t="s">
        <v>747</v>
      </c>
      <c r="BS39" s="700" t="s">
        <v>747</v>
      </c>
      <c r="BT39" s="700" t="s">
        <v>747</v>
      </c>
      <c r="BU39" s="700" t="s">
        <v>747</v>
      </c>
      <c r="BV39" s="700" t="s">
        <v>747</v>
      </c>
      <c r="BW39" s="700" t="s">
        <v>747</v>
      </c>
      <c r="BX39" s="700" t="s">
        <v>747</v>
      </c>
      <c r="BY39" s="700" t="s">
        <v>747</v>
      </c>
      <c r="BZ39" s="701" t="s">
        <v>747</v>
      </c>
      <c r="CA39" s="168"/>
    </row>
    <row r="40" spans="2:79" s="17" customFormat="1" ht="15.75">
      <c r="B40" s="274">
        <v>16</v>
      </c>
      <c r="C40" s="179" t="s">
        <v>677</v>
      </c>
      <c r="D40" s="179" t="s">
        <v>687</v>
      </c>
      <c r="E40" s="179" t="s">
        <v>17</v>
      </c>
      <c r="F40" s="179" t="s">
        <v>679</v>
      </c>
      <c r="G40" s="179" t="s">
        <v>684</v>
      </c>
      <c r="H40" s="179" t="s">
        <v>680</v>
      </c>
      <c r="I40" s="179">
        <v>2011</v>
      </c>
      <c r="J40" s="179"/>
      <c r="K40" s="179" t="s">
        <v>688</v>
      </c>
      <c r="L40" s="179" t="s">
        <v>700</v>
      </c>
      <c r="M40" s="179" t="s">
        <v>697</v>
      </c>
      <c r="N40" s="179">
        <v>7</v>
      </c>
      <c r="O40" s="700">
        <v>484.6529104</v>
      </c>
      <c r="P40" s="700">
        <v>2489177.3480000002</v>
      </c>
      <c r="Q40" s="179"/>
      <c r="R40" s="700">
        <v>242.32599999999999</v>
      </c>
      <c r="S40" s="700">
        <v>242.32599999999999</v>
      </c>
      <c r="T40" s="700">
        <v>242.32599999999999</v>
      </c>
      <c r="U40" s="700">
        <v>242.32599999999999</v>
      </c>
      <c r="V40" s="700">
        <v>242.32599999999999</v>
      </c>
      <c r="W40" s="700">
        <v>242.32599999999999</v>
      </c>
      <c r="X40" s="700">
        <v>242.32599999999999</v>
      </c>
      <c r="Y40" s="700">
        <v>242.32599999999999</v>
      </c>
      <c r="Z40" s="700">
        <v>242.32599999999999</v>
      </c>
      <c r="AA40" s="700">
        <v>242.32599999999999</v>
      </c>
      <c r="AB40" s="700">
        <v>242.32599999999999</v>
      </c>
      <c r="AC40" s="700">
        <v>242.32599999999999</v>
      </c>
      <c r="AD40" s="700">
        <v>242.32599999999999</v>
      </c>
      <c r="AE40" s="700">
        <v>242.32599999999999</v>
      </c>
      <c r="AF40" s="700">
        <v>242.32599999999999</v>
      </c>
      <c r="AG40" s="700">
        <v>177.33500000000001</v>
      </c>
      <c r="AH40" s="700">
        <v>177.33500000000001</v>
      </c>
      <c r="AI40" s="700">
        <v>177.33500000000001</v>
      </c>
      <c r="AJ40" s="700">
        <v>177.33500000000001</v>
      </c>
      <c r="AK40" s="700">
        <v>177.33500000000001</v>
      </c>
      <c r="AL40" s="700">
        <v>177.33500000000001</v>
      </c>
      <c r="AM40" s="700">
        <v>177.33500000000001</v>
      </c>
      <c r="AN40" s="700">
        <v>177.33500000000001</v>
      </c>
      <c r="AO40" s="700">
        <v>177.33500000000001</v>
      </c>
      <c r="AP40" s="700">
        <v>177.33500000000001</v>
      </c>
      <c r="AQ40" s="700">
        <v>177.33500000000001</v>
      </c>
      <c r="AR40" s="700">
        <v>0</v>
      </c>
      <c r="AS40" s="700">
        <v>0</v>
      </c>
      <c r="AT40" s="700">
        <v>0</v>
      </c>
      <c r="AU40" s="700">
        <v>0</v>
      </c>
      <c r="AV40" s="179"/>
      <c r="AW40" s="700">
        <v>1244589</v>
      </c>
      <c r="AX40" s="700">
        <v>1244589</v>
      </c>
      <c r="AY40" s="700">
        <v>1244589</v>
      </c>
      <c r="AZ40" s="700">
        <v>1244589</v>
      </c>
      <c r="BA40" s="700">
        <v>1244589</v>
      </c>
      <c r="BB40" s="700">
        <v>1244589</v>
      </c>
      <c r="BC40" s="700">
        <v>1244589</v>
      </c>
      <c r="BD40" s="700">
        <v>1244589</v>
      </c>
      <c r="BE40" s="700">
        <v>1244589</v>
      </c>
      <c r="BF40" s="700">
        <v>1244589</v>
      </c>
      <c r="BG40" s="700">
        <v>1244589</v>
      </c>
      <c r="BH40" s="700">
        <v>1244589</v>
      </c>
      <c r="BI40" s="700">
        <v>1244589</v>
      </c>
      <c r="BJ40" s="700">
        <v>1244589</v>
      </c>
      <c r="BK40" s="700">
        <v>1244589</v>
      </c>
      <c r="BL40" s="700">
        <v>910795</v>
      </c>
      <c r="BM40" s="700">
        <v>910795</v>
      </c>
      <c r="BN40" s="700">
        <v>910795</v>
      </c>
      <c r="BO40" s="700">
        <v>910795</v>
      </c>
      <c r="BP40" s="700">
        <v>910795</v>
      </c>
      <c r="BQ40" s="700">
        <v>910795</v>
      </c>
      <c r="BR40" s="700">
        <v>910795</v>
      </c>
      <c r="BS40" s="700">
        <v>910795</v>
      </c>
      <c r="BT40" s="700">
        <v>910795</v>
      </c>
      <c r="BU40" s="700">
        <v>910795</v>
      </c>
      <c r="BV40" s="700">
        <v>910795</v>
      </c>
      <c r="BW40" s="700">
        <v>0</v>
      </c>
      <c r="BX40" s="700">
        <v>0</v>
      </c>
      <c r="BY40" s="700">
        <v>0</v>
      </c>
      <c r="BZ40" s="701">
        <v>0</v>
      </c>
      <c r="CA40" s="168"/>
    </row>
    <row r="41" spans="2:79" s="17" customFormat="1" ht="15.75">
      <c r="B41" s="275" t="s">
        <v>493</v>
      </c>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9"/>
      <c r="CA41" s="168"/>
    </row>
  </sheetData>
  <mergeCells count="1">
    <mergeCell ref="B23:B24"/>
  </mergeCells>
  <hyperlinks>
    <hyperlink ref="H19" location="Table_4_a.__2011_Lost_Revenues_Work_Form" display="Go to Tab 4."/>
  </hyperlinks>
  <pageMargins left="0.7" right="0.7" top="0.75" bottom="0.75" header="0.3" footer="0.3"/>
  <pageSetup scale="64"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56"/>
  <sheetViews>
    <sheetView topLeftCell="A23" zoomScale="80" zoomScaleNormal="80" workbookViewId="0">
      <selection activeCell="X46" sqref="X46"/>
    </sheetView>
  </sheetViews>
  <sheetFormatPr defaultRowHeight="15"/>
  <cols>
    <col min="1" max="1" width="9.140625" style="12"/>
    <col min="2" max="2" width="13.28515625" style="12" customWidth="1"/>
    <col min="3" max="3" width="10.85546875" style="12" customWidth="1"/>
    <col min="4" max="4" width="40.140625" style="12" bestFit="1" customWidth="1"/>
    <col min="5" max="5" width="75.85546875" style="12" bestFit="1" customWidth="1"/>
    <col min="6" max="7" width="9.140625" style="12"/>
    <col min="8" max="8" width="14.5703125" style="12" customWidth="1"/>
    <col min="9" max="9" width="24.140625" style="12" bestFit="1"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19" width="12.42578125" style="12" bestFit="1" customWidth="1"/>
    <col min="20" max="36" width="11.28515625" style="12" bestFit="1" customWidth="1"/>
    <col min="37" max="37" width="9.42578125" style="12" bestFit="1" customWidth="1"/>
    <col min="38" max="47" width="9.28515625" style="12" bestFit="1" customWidth="1"/>
    <col min="48" max="48" width="9.140625" style="12"/>
    <col min="49" max="68" width="15.7109375" style="12" bestFit="1" customWidth="1"/>
    <col min="69" max="69" width="13.7109375" style="12" bestFit="1" customWidth="1"/>
    <col min="70" max="70" width="12.42578125" style="12" bestFit="1" customWidth="1"/>
    <col min="71" max="78" width="9.28515625" style="12" bestFit="1" customWidth="1"/>
    <col min="79" max="79" width="9.140625" style="16"/>
    <col min="80" max="16384" width="9.140625" style="12"/>
  </cols>
  <sheetData>
    <row r="14" spans="2:79" ht="15.75" thickBot="1">
      <c r="CA14" s="12"/>
    </row>
    <row r="15" spans="2:79" s="9" customFormat="1" ht="31.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576</v>
      </c>
      <c r="C18" s="197"/>
      <c r="D18" s="92"/>
      <c r="G18" s="626" t="s">
        <v>598</v>
      </c>
    </row>
    <row r="19" spans="2:79" ht="23.25" customHeight="1">
      <c r="B19" s="661" t="s">
        <v>524</v>
      </c>
      <c r="C19" s="650"/>
      <c r="D19" s="650"/>
      <c r="E19" s="650"/>
      <c r="F19" s="650"/>
      <c r="G19" s="650"/>
      <c r="H19" s="650"/>
      <c r="I19" s="650"/>
      <c r="J19" s="650"/>
      <c r="K19" s="650"/>
      <c r="L19" s="650"/>
      <c r="M19" s="650"/>
      <c r="N19" s="650"/>
      <c r="O19" s="650"/>
      <c r="P19" s="650"/>
    </row>
    <row r="20" spans="2:79" ht="23.25" customHeight="1">
      <c r="B20" s="661" t="s">
        <v>522</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677</v>
      </c>
      <c r="D24" s="179" t="s">
        <v>682</v>
      </c>
      <c r="E24" s="179" t="s">
        <v>21</v>
      </c>
      <c r="F24" s="179" t="s">
        <v>679</v>
      </c>
      <c r="G24" s="179" t="s">
        <v>701</v>
      </c>
      <c r="H24" s="179" t="s">
        <v>680</v>
      </c>
      <c r="I24" s="179">
        <v>2012</v>
      </c>
      <c r="J24" s="179"/>
      <c r="K24" s="179" t="s">
        <v>706</v>
      </c>
      <c r="L24" s="179"/>
      <c r="M24" s="179" t="s">
        <v>697</v>
      </c>
      <c r="N24" s="179">
        <v>662</v>
      </c>
      <c r="O24" s="700">
        <v>607.62472679999996</v>
      </c>
      <c r="P24" s="700">
        <v>1079788.548</v>
      </c>
      <c r="Q24" s="179"/>
      <c r="R24" s="700">
        <v>0</v>
      </c>
      <c r="S24" s="700">
        <v>549.89858849999996</v>
      </c>
      <c r="T24" s="700">
        <v>549.89859000000001</v>
      </c>
      <c r="U24" s="700">
        <v>533.83344</v>
      </c>
      <c r="V24" s="700">
        <v>467.47813000000002</v>
      </c>
      <c r="W24" s="700">
        <v>467.47813000000002</v>
      </c>
      <c r="X24" s="700">
        <v>135.90649999999999</v>
      </c>
      <c r="Y24" s="700">
        <v>135.90649999999999</v>
      </c>
      <c r="Z24" s="700">
        <v>135.76406</v>
      </c>
      <c r="AA24" s="700">
        <v>135.76406</v>
      </c>
      <c r="AB24" s="700">
        <v>135.76406</v>
      </c>
      <c r="AC24" s="700">
        <v>126.67314</v>
      </c>
      <c r="AD24" s="700">
        <v>126.67314</v>
      </c>
      <c r="AE24" s="700">
        <v>0</v>
      </c>
      <c r="AF24" s="700">
        <v>0</v>
      </c>
      <c r="AG24" s="700">
        <v>0</v>
      </c>
      <c r="AH24" s="700">
        <v>0</v>
      </c>
      <c r="AI24" s="700">
        <v>0</v>
      </c>
      <c r="AJ24" s="700">
        <v>0</v>
      </c>
      <c r="AK24" s="700">
        <v>0</v>
      </c>
      <c r="AL24" s="700">
        <v>0</v>
      </c>
      <c r="AM24" s="700">
        <v>0</v>
      </c>
      <c r="AN24" s="700">
        <v>0</v>
      </c>
      <c r="AO24" s="700">
        <v>0</v>
      </c>
      <c r="AP24" s="700">
        <v>0</v>
      </c>
      <c r="AQ24" s="700">
        <v>0</v>
      </c>
      <c r="AR24" s="700">
        <v>0</v>
      </c>
      <c r="AS24" s="700">
        <v>0</v>
      </c>
      <c r="AT24" s="700">
        <v>0</v>
      </c>
      <c r="AU24" s="700">
        <v>0</v>
      </c>
      <c r="AV24" s="179"/>
      <c r="AW24" s="700">
        <v>0</v>
      </c>
      <c r="AX24" s="700">
        <v>1875038.3049999999</v>
      </c>
      <c r="AY24" s="700">
        <v>1875038.3049999999</v>
      </c>
      <c r="AZ24" s="700">
        <v>1817431.689</v>
      </c>
      <c r="BA24" s="700">
        <v>1557886.906</v>
      </c>
      <c r="BB24" s="700">
        <v>1557886.906</v>
      </c>
      <c r="BC24" s="700">
        <v>508602.15519999998</v>
      </c>
      <c r="BD24" s="700">
        <v>508602.15519999998</v>
      </c>
      <c r="BE24" s="700">
        <v>508459.90730000002</v>
      </c>
      <c r="BF24" s="700">
        <v>508459.90730000002</v>
      </c>
      <c r="BG24" s="700">
        <v>508459.90730000002</v>
      </c>
      <c r="BH24" s="700">
        <v>419507.32500000001</v>
      </c>
      <c r="BI24" s="700">
        <v>419507.32500000001</v>
      </c>
      <c r="BJ24" s="700">
        <v>0</v>
      </c>
      <c r="BK24" s="700">
        <v>0</v>
      </c>
      <c r="BL24" s="700">
        <v>0</v>
      </c>
      <c r="BM24" s="700">
        <v>0</v>
      </c>
      <c r="BN24" s="700">
        <v>0</v>
      </c>
      <c r="BO24" s="700">
        <v>0</v>
      </c>
      <c r="BP24" s="700">
        <v>0</v>
      </c>
      <c r="BQ24" s="700">
        <v>0</v>
      </c>
      <c r="BR24" s="700">
        <v>0</v>
      </c>
      <c r="BS24" s="700">
        <v>0</v>
      </c>
      <c r="BT24" s="700">
        <v>0</v>
      </c>
      <c r="BU24" s="700">
        <v>0</v>
      </c>
      <c r="BV24" s="700">
        <v>0</v>
      </c>
      <c r="BW24" s="700">
        <v>0</v>
      </c>
      <c r="BX24" s="700">
        <v>0</v>
      </c>
      <c r="BY24" s="700">
        <v>0</v>
      </c>
      <c r="BZ24" s="701">
        <v>0</v>
      </c>
      <c r="CA24" s="168"/>
    </row>
    <row r="25" spans="2:79" s="17" customFormat="1" ht="15.75">
      <c r="B25" s="274">
        <v>2</v>
      </c>
      <c r="C25" s="179" t="s">
        <v>677</v>
      </c>
      <c r="D25" s="179" t="s">
        <v>682</v>
      </c>
      <c r="E25" s="179" t="s">
        <v>22</v>
      </c>
      <c r="F25" s="179" t="s">
        <v>679</v>
      </c>
      <c r="G25" s="179" t="s">
        <v>701</v>
      </c>
      <c r="H25" s="179" t="s">
        <v>680</v>
      </c>
      <c r="I25" s="179">
        <v>2012</v>
      </c>
      <c r="J25" s="179"/>
      <c r="K25" s="179" t="s">
        <v>706</v>
      </c>
      <c r="L25" s="179"/>
      <c r="M25" s="179" t="s">
        <v>697</v>
      </c>
      <c r="N25" s="179">
        <v>178</v>
      </c>
      <c r="O25" s="700">
        <v>2206.7220120000002</v>
      </c>
      <c r="P25" s="700">
        <v>12768626.140000001</v>
      </c>
      <c r="Q25" s="179"/>
      <c r="R25" s="700">
        <v>0</v>
      </c>
      <c r="S25" s="700">
        <v>1659.1894830000001</v>
      </c>
      <c r="T25" s="700">
        <v>1640.4593</v>
      </c>
      <c r="U25" s="700">
        <v>1596.5565999999999</v>
      </c>
      <c r="V25" s="700">
        <v>1567.7062000000001</v>
      </c>
      <c r="W25" s="700">
        <v>1565.0146999999999</v>
      </c>
      <c r="X25" s="700">
        <v>1417.865</v>
      </c>
      <c r="Y25" s="700">
        <v>1389.8258000000001</v>
      </c>
      <c r="Z25" s="700">
        <v>1384.9793999999999</v>
      </c>
      <c r="AA25" s="700">
        <v>1329.8068000000001</v>
      </c>
      <c r="AB25" s="700">
        <v>998.82539999999995</v>
      </c>
      <c r="AC25" s="700">
        <v>969.17318999999998</v>
      </c>
      <c r="AD25" s="700">
        <v>969.17318999999998</v>
      </c>
      <c r="AE25" s="700">
        <v>490.17209000000003</v>
      </c>
      <c r="AF25" s="700">
        <v>337.01805999999999</v>
      </c>
      <c r="AG25" s="700">
        <v>337.01805999999999</v>
      </c>
      <c r="AH25" s="700">
        <v>70.966527999999997</v>
      </c>
      <c r="AI25" s="700">
        <v>63.074945</v>
      </c>
      <c r="AJ25" s="700">
        <v>63.074945</v>
      </c>
      <c r="AK25" s="700">
        <v>63.074945</v>
      </c>
      <c r="AL25" s="700">
        <v>63.074945</v>
      </c>
      <c r="AM25" s="700">
        <v>0</v>
      </c>
      <c r="AN25" s="700">
        <v>0</v>
      </c>
      <c r="AO25" s="700">
        <v>0</v>
      </c>
      <c r="AP25" s="700">
        <v>0</v>
      </c>
      <c r="AQ25" s="700">
        <v>0</v>
      </c>
      <c r="AR25" s="700">
        <v>0</v>
      </c>
      <c r="AS25" s="700">
        <v>0</v>
      </c>
      <c r="AT25" s="700">
        <v>0</v>
      </c>
      <c r="AU25" s="700">
        <v>0</v>
      </c>
      <c r="AV25" s="179"/>
      <c r="AW25" s="700">
        <v>0</v>
      </c>
      <c r="AX25" s="700">
        <v>9600470.7829999998</v>
      </c>
      <c r="AY25" s="700">
        <v>9532534.7170000002</v>
      </c>
      <c r="AZ25" s="700">
        <v>9389578.6699999999</v>
      </c>
      <c r="BA25" s="700">
        <v>9295397.3839999996</v>
      </c>
      <c r="BB25" s="700">
        <v>9282626.2809999995</v>
      </c>
      <c r="BC25" s="700">
        <v>8799101.7379999999</v>
      </c>
      <c r="BD25" s="700">
        <v>8577352.6909999996</v>
      </c>
      <c r="BE25" s="700">
        <v>8546487.8379999995</v>
      </c>
      <c r="BF25" s="700">
        <v>8314197.1720000003</v>
      </c>
      <c r="BG25" s="700">
        <v>6213056.1529999999</v>
      </c>
      <c r="BH25" s="700">
        <v>5712947.7050000001</v>
      </c>
      <c r="BI25" s="700">
        <v>5503478.0980000002</v>
      </c>
      <c r="BJ25" s="700">
        <v>2658264.466</v>
      </c>
      <c r="BK25" s="700">
        <v>2159451.3760000002</v>
      </c>
      <c r="BL25" s="700">
        <v>2159451.3760000002</v>
      </c>
      <c r="BM25" s="700">
        <v>212835.67110000001</v>
      </c>
      <c r="BN25" s="700">
        <v>196882.28</v>
      </c>
      <c r="BO25" s="700">
        <v>196882.28</v>
      </c>
      <c r="BP25" s="700">
        <v>196882.277</v>
      </c>
      <c r="BQ25" s="700">
        <v>196882.28</v>
      </c>
      <c r="BR25" s="700">
        <v>0</v>
      </c>
      <c r="BS25" s="700">
        <v>0</v>
      </c>
      <c r="BT25" s="700">
        <v>0</v>
      </c>
      <c r="BU25" s="700">
        <v>0</v>
      </c>
      <c r="BV25" s="700">
        <v>0</v>
      </c>
      <c r="BW25" s="700">
        <v>0</v>
      </c>
      <c r="BX25" s="700">
        <v>0</v>
      </c>
      <c r="BY25" s="700">
        <v>0</v>
      </c>
      <c r="BZ25" s="701">
        <v>0</v>
      </c>
      <c r="CA25" s="168"/>
    </row>
    <row r="26" spans="2:79" s="17" customFormat="1" ht="16.5" customHeight="1">
      <c r="B26" s="274">
        <v>3</v>
      </c>
      <c r="C26" s="179" t="s">
        <v>677</v>
      </c>
      <c r="D26" s="179" t="s">
        <v>682</v>
      </c>
      <c r="E26" s="179" t="s">
        <v>20</v>
      </c>
      <c r="F26" s="179" t="s">
        <v>679</v>
      </c>
      <c r="G26" s="179" t="s">
        <v>701</v>
      </c>
      <c r="H26" s="179" t="s">
        <v>680</v>
      </c>
      <c r="I26" s="179">
        <v>2012</v>
      </c>
      <c r="J26" s="179"/>
      <c r="K26" s="179" t="s">
        <v>706</v>
      </c>
      <c r="L26" s="179"/>
      <c r="M26" s="179" t="s">
        <v>699</v>
      </c>
      <c r="N26" s="179">
        <v>3</v>
      </c>
      <c r="O26" s="700">
        <v>20.656926769999998</v>
      </c>
      <c r="P26" s="700">
        <v>42022.593050000003</v>
      </c>
      <c r="Q26" s="179"/>
      <c r="R26" s="700">
        <v>0</v>
      </c>
      <c r="S26" s="700">
        <v>15.531523890000001</v>
      </c>
      <c r="T26" s="700">
        <v>15.531523999999999</v>
      </c>
      <c r="U26" s="700">
        <v>15.531523999999999</v>
      </c>
      <c r="V26" s="700">
        <v>15.531523999999999</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0</v>
      </c>
      <c r="AX26" s="700">
        <v>75528.763389999993</v>
      </c>
      <c r="AY26" s="700">
        <v>75528.763389999993</v>
      </c>
      <c r="AZ26" s="700">
        <v>75528.763389999993</v>
      </c>
      <c r="BA26" s="700">
        <v>75528.763389999993</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75">
      <c r="B27" s="274">
        <v>4</v>
      </c>
      <c r="C27" s="179" t="s">
        <v>677</v>
      </c>
      <c r="D27" s="179" t="s">
        <v>682</v>
      </c>
      <c r="E27" s="277" t="s">
        <v>17</v>
      </c>
      <c r="F27" s="179" t="s">
        <v>679</v>
      </c>
      <c r="G27" s="179" t="s">
        <v>701</v>
      </c>
      <c r="H27" s="179" t="s">
        <v>680</v>
      </c>
      <c r="I27" s="179">
        <v>2012</v>
      </c>
      <c r="J27" s="179"/>
      <c r="K27" s="179" t="s">
        <v>706</v>
      </c>
      <c r="L27" s="179"/>
      <c r="M27" s="179" t="s">
        <v>697</v>
      </c>
      <c r="N27" s="179">
        <v>2</v>
      </c>
      <c r="O27" s="700">
        <v>0.24634259999999999</v>
      </c>
      <c r="P27" s="700">
        <v>20893.323759999999</v>
      </c>
      <c r="Q27" s="179"/>
      <c r="R27" s="700">
        <v>0</v>
      </c>
      <c r="S27" s="700">
        <v>0.18522</v>
      </c>
      <c r="T27" s="700">
        <v>0.18522</v>
      </c>
      <c r="U27" s="700">
        <v>0.18522</v>
      </c>
      <c r="V27" s="700">
        <v>0.18522</v>
      </c>
      <c r="W27" s="700">
        <v>0.18522</v>
      </c>
      <c r="X27" s="700">
        <v>0.18522</v>
      </c>
      <c r="Y27" s="700">
        <v>0.18522</v>
      </c>
      <c r="Z27" s="700">
        <v>0.18522</v>
      </c>
      <c r="AA27" s="700">
        <v>0.18522</v>
      </c>
      <c r="AB27" s="700">
        <v>0.18522</v>
      </c>
      <c r="AC27" s="700">
        <v>0.18522</v>
      </c>
      <c r="AD27" s="700">
        <v>0.18522</v>
      </c>
      <c r="AE27" s="700">
        <v>0.18522</v>
      </c>
      <c r="AF27" s="700">
        <v>0.18522</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0</v>
      </c>
      <c r="AX27" s="700">
        <v>1330.84</v>
      </c>
      <c r="AY27" s="700">
        <v>1330.84</v>
      </c>
      <c r="AZ27" s="700">
        <v>1330.84</v>
      </c>
      <c r="BA27" s="700">
        <v>1330.84</v>
      </c>
      <c r="BB27" s="700">
        <v>1330.84</v>
      </c>
      <c r="BC27" s="700">
        <v>1330.84</v>
      </c>
      <c r="BD27" s="700">
        <v>1330.84</v>
      </c>
      <c r="BE27" s="700">
        <v>1330.84</v>
      </c>
      <c r="BF27" s="700">
        <v>1330.84</v>
      </c>
      <c r="BG27" s="700">
        <v>1330.84</v>
      </c>
      <c r="BH27" s="700">
        <v>1330.84</v>
      </c>
      <c r="BI27" s="700">
        <v>1330.84</v>
      </c>
      <c r="BJ27" s="700">
        <v>1330.84</v>
      </c>
      <c r="BK27" s="700">
        <v>1330.84</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5</v>
      </c>
      <c r="C28" s="179" t="s">
        <v>677</v>
      </c>
      <c r="D28" s="179" t="s">
        <v>678</v>
      </c>
      <c r="E28" s="179" t="s">
        <v>2</v>
      </c>
      <c r="F28" s="179" t="s">
        <v>679</v>
      </c>
      <c r="G28" s="179" t="s">
        <v>29</v>
      </c>
      <c r="H28" s="179" t="s">
        <v>680</v>
      </c>
      <c r="I28" s="179">
        <v>2012</v>
      </c>
      <c r="J28" s="179"/>
      <c r="K28" s="179" t="s">
        <v>706</v>
      </c>
      <c r="L28" s="179"/>
      <c r="M28" s="179" t="s">
        <v>689</v>
      </c>
      <c r="N28" s="179">
        <v>131</v>
      </c>
      <c r="O28" s="700">
        <v>25.447002210000001</v>
      </c>
      <c r="P28" s="700">
        <v>65608.512780000005</v>
      </c>
      <c r="Q28" s="179"/>
      <c r="R28" s="700">
        <v>0</v>
      </c>
      <c r="S28" s="700">
        <v>19.133084369999999</v>
      </c>
      <c r="T28" s="700">
        <v>19.133084</v>
      </c>
      <c r="U28" s="700">
        <v>19.133084</v>
      </c>
      <c r="V28" s="700">
        <v>18.79203</v>
      </c>
      <c r="W28" s="700">
        <v>0</v>
      </c>
      <c r="X28" s="700">
        <v>0</v>
      </c>
      <c r="Y28" s="700">
        <v>0</v>
      </c>
      <c r="Z28" s="700">
        <v>0</v>
      </c>
      <c r="AA28" s="700">
        <v>0</v>
      </c>
      <c r="AB28" s="700">
        <v>0</v>
      </c>
      <c r="AC28" s="700">
        <v>0</v>
      </c>
      <c r="AD28" s="700">
        <v>0</v>
      </c>
      <c r="AE28" s="700">
        <v>0</v>
      </c>
      <c r="AF28" s="700">
        <v>0</v>
      </c>
      <c r="AG28" s="700">
        <v>0</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0</v>
      </c>
      <c r="AX28" s="700">
        <v>33812.339469999999</v>
      </c>
      <c r="AY28" s="700">
        <v>33812.339469999999</v>
      </c>
      <c r="AZ28" s="700">
        <v>33812.339469999999</v>
      </c>
      <c r="BA28" s="700">
        <v>33507.349829999999</v>
      </c>
      <c r="BB28" s="700">
        <v>0</v>
      </c>
      <c r="BC28" s="700">
        <v>0</v>
      </c>
      <c r="BD28" s="700">
        <v>0</v>
      </c>
      <c r="BE28" s="700">
        <v>0</v>
      </c>
      <c r="BF28" s="700">
        <v>0</v>
      </c>
      <c r="BG28" s="700">
        <v>0</v>
      </c>
      <c r="BH28" s="700">
        <v>0</v>
      </c>
      <c r="BI28" s="700">
        <v>0</v>
      </c>
      <c r="BJ28" s="700">
        <v>0</v>
      </c>
      <c r="BK28" s="700">
        <v>0</v>
      </c>
      <c r="BL28" s="700">
        <v>0</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6</v>
      </c>
      <c r="C29" s="179" t="s">
        <v>677</v>
      </c>
      <c r="D29" s="179" t="s">
        <v>678</v>
      </c>
      <c r="E29" s="179" t="s">
        <v>1</v>
      </c>
      <c r="F29" s="179" t="s">
        <v>679</v>
      </c>
      <c r="G29" s="179" t="s">
        <v>29</v>
      </c>
      <c r="H29" s="179" t="s">
        <v>680</v>
      </c>
      <c r="I29" s="179">
        <v>2012</v>
      </c>
      <c r="J29" s="179"/>
      <c r="K29" s="179" t="s">
        <v>706</v>
      </c>
      <c r="L29" s="179"/>
      <c r="M29" s="179" t="s">
        <v>689</v>
      </c>
      <c r="N29" s="179">
        <v>1671</v>
      </c>
      <c r="O29" s="700">
        <v>127.1370842</v>
      </c>
      <c r="P29" s="700">
        <v>1424424.7390000001</v>
      </c>
      <c r="Q29" s="179"/>
      <c r="R29" s="700">
        <v>0</v>
      </c>
      <c r="S29" s="700">
        <v>95.591792600000005</v>
      </c>
      <c r="T29" s="700">
        <v>95.591792999999996</v>
      </c>
      <c r="U29" s="700">
        <v>95.591792999999996</v>
      </c>
      <c r="V29" s="700">
        <v>92.955903000000006</v>
      </c>
      <c r="W29" s="700">
        <v>51.215915000000003</v>
      </c>
      <c r="X29" s="700">
        <v>0</v>
      </c>
      <c r="Y29" s="700">
        <v>0</v>
      </c>
      <c r="Z29" s="700">
        <v>0</v>
      </c>
      <c r="AA29" s="700">
        <v>0</v>
      </c>
      <c r="AB29" s="700">
        <v>0</v>
      </c>
      <c r="AC29" s="700">
        <v>0</v>
      </c>
      <c r="AD29" s="700">
        <v>0</v>
      </c>
      <c r="AE29" s="700">
        <v>0</v>
      </c>
      <c r="AF29" s="700">
        <v>0</v>
      </c>
      <c r="AG29" s="700">
        <v>0</v>
      </c>
      <c r="AH29" s="700">
        <v>0</v>
      </c>
      <c r="AI29" s="700">
        <v>0</v>
      </c>
      <c r="AJ29" s="700">
        <v>0</v>
      </c>
      <c r="AK29" s="700">
        <v>0</v>
      </c>
      <c r="AL29" s="700">
        <v>0</v>
      </c>
      <c r="AM29" s="700">
        <v>0</v>
      </c>
      <c r="AN29" s="700">
        <v>0</v>
      </c>
      <c r="AO29" s="700">
        <v>0</v>
      </c>
      <c r="AP29" s="700">
        <v>0</v>
      </c>
      <c r="AQ29" s="700">
        <v>0</v>
      </c>
      <c r="AR29" s="700">
        <v>0</v>
      </c>
      <c r="AS29" s="700">
        <v>0</v>
      </c>
      <c r="AT29" s="700">
        <v>0</v>
      </c>
      <c r="AU29" s="700">
        <v>0</v>
      </c>
      <c r="AV29" s="179"/>
      <c r="AW29" s="700">
        <v>0</v>
      </c>
      <c r="AX29" s="700">
        <v>669778.14720000001</v>
      </c>
      <c r="AY29" s="700">
        <v>669778.14720000001</v>
      </c>
      <c r="AZ29" s="700">
        <v>669778.14720000001</v>
      </c>
      <c r="BA29" s="700">
        <v>667420.99100000004</v>
      </c>
      <c r="BB29" s="700">
        <v>389534.70510000002</v>
      </c>
      <c r="BC29" s="700">
        <v>0</v>
      </c>
      <c r="BD29" s="700">
        <v>0</v>
      </c>
      <c r="BE29" s="700">
        <v>0</v>
      </c>
      <c r="BF29" s="700">
        <v>0</v>
      </c>
      <c r="BG29" s="700">
        <v>0</v>
      </c>
      <c r="BH29" s="700">
        <v>0</v>
      </c>
      <c r="BI29" s="700">
        <v>0</v>
      </c>
      <c r="BJ29" s="700">
        <v>0</v>
      </c>
      <c r="BK29" s="700">
        <v>0</v>
      </c>
      <c r="BL29" s="700">
        <v>0</v>
      </c>
      <c r="BM29" s="700">
        <v>0</v>
      </c>
      <c r="BN29" s="700">
        <v>0</v>
      </c>
      <c r="BO29" s="700">
        <v>0</v>
      </c>
      <c r="BP29" s="700">
        <v>0</v>
      </c>
      <c r="BQ29" s="700">
        <v>0</v>
      </c>
      <c r="BR29" s="700">
        <v>0</v>
      </c>
      <c r="BS29" s="700">
        <v>0</v>
      </c>
      <c r="BT29" s="700">
        <v>0</v>
      </c>
      <c r="BU29" s="700">
        <v>0</v>
      </c>
      <c r="BV29" s="700">
        <v>0</v>
      </c>
      <c r="BW29" s="700">
        <v>0</v>
      </c>
      <c r="BX29" s="700">
        <v>0</v>
      </c>
      <c r="BY29" s="700">
        <v>0</v>
      </c>
      <c r="BZ29" s="701">
        <v>0</v>
      </c>
      <c r="CA29" s="168"/>
    </row>
    <row r="30" spans="2:79" s="17" customFormat="1" ht="15.75">
      <c r="B30" s="274">
        <v>7</v>
      </c>
      <c r="C30" s="179" t="s">
        <v>677</v>
      </c>
      <c r="D30" s="179" t="s">
        <v>678</v>
      </c>
      <c r="E30" s="179" t="s">
        <v>5</v>
      </c>
      <c r="F30" s="179" t="s">
        <v>679</v>
      </c>
      <c r="G30" s="179" t="s">
        <v>29</v>
      </c>
      <c r="H30" s="179" t="s">
        <v>680</v>
      </c>
      <c r="I30" s="179">
        <v>2012</v>
      </c>
      <c r="J30" s="179"/>
      <c r="K30" s="179" t="s">
        <v>706</v>
      </c>
      <c r="L30" s="179"/>
      <c r="M30" s="179" t="s">
        <v>690</v>
      </c>
      <c r="N30" s="179">
        <v>42891</v>
      </c>
      <c r="O30" s="700">
        <v>79.578567559999996</v>
      </c>
      <c r="P30" s="700">
        <v>1181404.5859999999</v>
      </c>
      <c r="Q30" s="179"/>
      <c r="R30" s="700">
        <v>0</v>
      </c>
      <c r="S30" s="700">
        <v>59.83350944</v>
      </c>
      <c r="T30" s="700">
        <v>59.833508999999999</v>
      </c>
      <c r="U30" s="700">
        <v>59.833508999999999</v>
      </c>
      <c r="V30" s="700">
        <v>59.833508999999999</v>
      </c>
      <c r="W30" s="700">
        <v>54.766767000000002</v>
      </c>
      <c r="X30" s="700">
        <v>46.345590999999999</v>
      </c>
      <c r="Y30" s="700">
        <v>34.695833999999998</v>
      </c>
      <c r="Z30" s="700">
        <v>34.567731999999999</v>
      </c>
      <c r="AA30" s="700">
        <v>34.567731999999999</v>
      </c>
      <c r="AB30" s="700">
        <v>22.293112000000001</v>
      </c>
      <c r="AC30" s="700">
        <v>8.7219394000000001</v>
      </c>
      <c r="AD30" s="700">
        <v>8.7211736000000002</v>
      </c>
      <c r="AE30" s="700">
        <v>8.7211736000000002</v>
      </c>
      <c r="AF30" s="700">
        <v>8.5715119000000008</v>
      </c>
      <c r="AG30" s="700">
        <v>8.5715119000000008</v>
      </c>
      <c r="AH30" s="700">
        <v>8.3585470999999991</v>
      </c>
      <c r="AI30" s="700">
        <v>2.3452470999999999</v>
      </c>
      <c r="AJ30" s="700">
        <v>2.3452470999999999</v>
      </c>
      <c r="AK30" s="700">
        <v>2.3452470999999999</v>
      </c>
      <c r="AL30" s="700">
        <v>2.3452470999999999</v>
      </c>
      <c r="AM30" s="700">
        <v>0</v>
      </c>
      <c r="AN30" s="700">
        <v>0</v>
      </c>
      <c r="AO30" s="700">
        <v>0</v>
      </c>
      <c r="AP30" s="700">
        <v>0</v>
      </c>
      <c r="AQ30" s="700">
        <v>0</v>
      </c>
      <c r="AR30" s="700">
        <v>0</v>
      </c>
      <c r="AS30" s="700">
        <v>0</v>
      </c>
      <c r="AT30" s="700">
        <v>0</v>
      </c>
      <c r="AU30" s="700">
        <v>0</v>
      </c>
      <c r="AV30" s="179"/>
      <c r="AW30" s="700">
        <v>0</v>
      </c>
      <c r="AX30" s="700">
        <v>1082742.9469999999</v>
      </c>
      <c r="AY30" s="700">
        <v>1082742.9469999999</v>
      </c>
      <c r="AZ30" s="700">
        <v>1082742.9469999999</v>
      </c>
      <c r="BA30" s="700">
        <v>1082742.9469999999</v>
      </c>
      <c r="BB30" s="700">
        <v>973317.03</v>
      </c>
      <c r="BC30" s="700">
        <v>791445.7683</v>
      </c>
      <c r="BD30" s="700">
        <v>539847.18740000005</v>
      </c>
      <c r="BE30" s="700">
        <v>538725.0159</v>
      </c>
      <c r="BF30" s="700">
        <v>538725.0159</v>
      </c>
      <c r="BG30" s="700">
        <v>273631.31280000001</v>
      </c>
      <c r="BH30" s="700">
        <v>203070.1251</v>
      </c>
      <c r="BI30" s="700">
        <v>196759.03880000001</v>
      </c>
      <c r="BJ30" s="700">
        <v>196759.03880000001</v>
      </c>
      <c r="BK30" s="700">
        <v>183022.32860000001</v>
      </c>
      <c r="BL30" s="700">
        <v>183022.32860000001</v>
      </c>
      <c r="BM30" s="700">
        <v>180518.67329999999</v>
      </c>
      <c r="BN30" s="700">
        <v>50650.057999999997</v>
      </c>
      <c r="BO30" s="700">
        <v>50650.057999999997</v>
      </c>
      <c r="BP30" s="700">
        <v>50650.057800000002</v>
      </c>
      <c r="BQ30" s="700">
        <v>50650.057999999997</v>
      </c>
      <c r="BR30" s="700">
        <v>0</v>
      </c>
      <c r="BS30" s="700">
        <v>0</v>
      </c>
      <c r="BT30" s="700">
        <v>0</v>
      </c>
      <c r="BU30" s="700">
        <v>0</v>
      </c>
      <c r="BV30" s="700">
        <v>0</v>
      </c>
      <c r="BW30" s="700">
        <v>0</v>
      </c>
      <c r="BX30" s="700">
        <v>0</v>
      </c>
      <c r="BY30" s="700">
        <v>0</v>
      </c>
      <c r="BZ30" s="701">
        <v>0</v>
      </c>
      <c r="CA30" s="168"/>
    </row>
    <row r="31" spans="2:79" s="17" customFormat="1" ht="15.75">
      <c r="B31" s="274">
        <v>8</v>
      </c>
      <c r="C31" s="179" t="s">
        <v>677</v>
      </c>
      <c r="D31" s="179" t="s">
        <v>678</v>
      </c>
      <c r="E31" s="179" t="s">
        <v>4</v>
      </c>
      <c r="F31" s="179" t="s">
        <v>679</v>
      </c>
      <c r="G31" s="179" t="s">
        <v>29</v>
      </c>
      <c r="H31" s="179" t="s">
        <v>680</v>
      </c>
      <c r="I31" s="179">
        <v>2012</v>
      </c>
      <c r="J31" s="179"/>
      <c r="K31" s="179" t="s">
        <v>706</v>
      </c>
      <c r="L31" s="179"/>
      <c r="M31" s="179" t="s">
        <v>690</v>
      </c>
      <c r="N31" s="179">
        <v>1249</v>
      </c>
      <c r="O31" s="700">
        <v>12.389423409999999</v>
      </c>
      <c r="P31" s="700">
        <v>56527.205139999998</v>
      </c>
      <c r="Q31" s="179"/>
      <c r="R31" s="700">
        <v>0</v>
      </c>
      <c r="S31" s="700">
        <v>9.3153559450000003</v>
      </c>
      <c r="T31" s="700">
        <v>9.3153559000000001</v>
      </c>
      <c r="U31" s="700">
        <v>9.3153559000000001</v>
      </c>
      <c r="V31" s="700">
        <v>9.3153559000000001</v>
      </c>
      <c r="W31" s="700">
        <v>9.2760338000000004</v>
      </c>
      <c r="X31" s="700">
        <v>9.2760338000000004</v>
      </c>
      <c r="Y31" s="700">
        <v>7.9119766</v>
      </c>
      <c r="Z31" s="700">
        <v>7.8954582000000002</v>
      </c>
      <c r="AA31" s="700">
        <v>7.8954582000000002</v>
      </c>
      <c r="AB31" s="700">
        <v>7.8954582000000002</v>
      </c>
      <c r="AC31" s="700">
        <v>0.14523449999999999</v>
      </c>
      <c r="AD31" s="700">
        <v>0.1451345</v>
      </c>
      <c r="AE31" s="700">
        <v>0.1451345</v>
      </c>
      <c r="AF31" s="700">
        <v>0.13990830000000001</v>
      </c>
      <c r="AG31" s="700">
        <v>0.13990830000000001</v>
      </c>
      <c r="AH31" s="700">
        <v>0.13068540000000001</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56527.205139999998</v>
      </c>
      <c r="AY31" s="700">
        <v>56527.205139999998</v>
      </c>
      <c r="AZ31" s="700">
        <v>56527.205139999998</v>
      </c>
      <c r="BA31" s="700">
        <v>56527.205139999998</v>
      </c>
      <c r="BB31" s="700">
        <v>55677.969270000001</v>
      </c>
      <c r="BC31" s="700">
        <v>55677.969270000001</v>
      </c>
      <c r="BD31" s="700">
        <v>26218.566459999998</v>
      </c>
      <c r="BE31" s="700">
        <v>26073.865389999999</v>
      </c>
      <c r="BF31" s="700">
        <v>26073.865389999999</v>
      </c>
      <c r="BG31" s="700">
        <v>26073.865389999999</v>
      </c>
      <c r="BH31" s="700">
        <v>4234.7954129999998</v>
      </c>
      <c r="BI31" s="700">
        <v>3410.509051</v>
      </c>
      <c r="BJ31" s="700">
        <v>3410.509051</v>
      </c>
      <c r="BK31" s="700">
        <v>2930.8256019999999</v>
      </c>
      <c r="BL31" s="700">
        <v>2930.8256019999999</v>
      </c>
      <c r="BM31" s="700">
        <v>2822.3995850000001</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9</v>
      </c>
      <c r="C32" s="179" t="s">
        <v>677</v>
      </c>
      <c r="D32" s="179" t="s">
        <v>678</v>
      </c>
      <c r="E32" s="179" t="s">
        <v>3</v>
      </c>
      <c r="F32" s="179" t="s">
        <v>679</v>
      </c>
      <c r="G32" s="179" t="s">
        <v>29</v>
      </c>
      <c r="H32" s="179" t="s">
        <v>680</v>
      </c>
      <c r="I32" s="179">
        <v>2012</v>
      </c>
      <c r="J32" s="179"/>
      <c r="K32" s="179" t="s">
        <v>706</v>
      </c>
      <c r="L32" s="179"/>
      <c r="M32" s="179" t="s">
        <v>691</v>
      </c>
      <c r="N32" s="179">
        <v>5007</v>
      </c>
      <c r="O32" s="700">
        <v>1451.3155429999999</v>
      </c>
      <c r="P32" s="700">
        <v>4424796.7640000004</v>
      </c>
      <c r="Q32" s="179"/>
      <c r="R32" s="700">
        <v>0</v>
      </c>
      <c r="S32" s="700">
        <v>1091.214694</v>
      </c>
      <c r="T32" s="700">
        <v>1091.2147</v>
      </c>
      <c r="U32" s="700">
        <v>1091.2147</v>
      </c>
      <c r="V32" s="700">
        <v>1091.2147</v>
      </c>
      <c r="W32" s="700">
        <v>1091.2147</v>
      </c>
      <c r="X32" s="700">
        <v>1091.2147</v>
      </c>
      <c r="Y32" s="700">
        <v>1091.2147</v>
      </c>
      <c r="Z32" s="700">
        <v>1091.2147</v>
      </c>
      <c r="AA32" s="700">
        <v>1091.2147</v>
      </c>
      <c r="AB32" s="700">
        <v>1091.2147</v>
      </c>
      <c r="AC32" s="700">
        <v>1091.2147</v>
      </c>
      <c r="AD32" s="700">
        <v>1091.2147</v>
      </c>
      <c r="AE32" s="700">
        <v>1091.2147</v>
      </c>
      <c r="AF32" s="700">
        <v>1091.2147</v>
      </c>
      <c r="AG32" s="700">
        <v>1091.2147</v>
      </c>
      <c r="AH32" s="700">
        <v>1091.2147</v>
      </c>
      <c r="AI32" s="700">
        <v>1091.2147</v>
      </c>
      <c r="AJ32" s="700">
        <v>1091.2147</v>
      </c>
      <c r="AK32" s="700">
        <v>837.02363000000003</v>
      </c>
      <c r="AL32" s="700">
        <v>0</v>
      </c>
      <c r="AM32" s="700">
        <v>0</v>
      </c>
      <c r="AN32" s="700">
        <v>0</v>
      </c>
      <c r="AO32" s="700">
        <v>0</v>
      </c>
      <c r="AP32" s="700">
        <v>0</v>
      </c>
      <c r="AQ32" s="700">
        <v>0</v>
      </c>
      <c r="AR32" s="700">
        <v>0</v>
      </c>
      <c r="AS32" s="700">
        <v>0</v>
      </c>
      <c r="AT32" s="700">
        <v>0</v>
      </c>
      <c r="AU32" s="700">
        <v>0</v>
      </c>
      <c r="AV32" s="179"/>
      <c r="AW32" s="700">
        <v>0</v>
      </c>
      <c r="AX32" s="700">
        <v>1843135.9450000001</v>
      </c>
      <c r="AY32" s="700">
        <v>1843135.9450000001</v>
      </c>
      <c r="AZ32" s="700">
        <v>1843135.9450000001</v>
      </c>
      <c r="BA32" s="700">
        <v>1843135.9450000001</v>
      </c>
      <c r="BB32" s="700">
        <v>1843135.9450000001</v>
      </c>
      <c r="BC32" s="700">
        <v>1843135.9450000001</v>
      </c>
      <c r="BD32" s="700">
        <v>1843135.9450000001</v>
      </c>
      <c r="BE32" s="700">
        <v>1843135.9450000001</v>
      </c>
      <c r="BF32" s="700">
        <v>1843135.9450000001</v>
      </c>
      <c r="BG32" s="700">
        <v>1843135.9450000001</v>
      </c>
      <c r="BH32" s="700">
        <v>1843135.9450000001</v>
      </c>
      <c r="BI32" s="700">
        <v>1843135.9450000001</v>
      </c>
      <c r="BJ32" s="700">
        <v>1843135.9450000001</v>
      </c>
      <c r="BK32" s="700">
        <v>1843135.9450000001</v>
      </c>
      <c r="BL32" s="700">
        <v>1843135.9450000001</v>
      </c>
      <c r="BM32" s="700">
        <v>1843135.9450000001</v>
      </c>
      <c r="BN32" s="700">
        <v>1843135.9</v>
      </c>
      <c r="BO32" s="700">
        <v>1843135.9</v>
      </c>
      <c r="BP32" s="700">
        <v>1615824.46</v>
      </c>
      <c r="BQ32" s="700">
        <v>0</v>
      </c>
      <c r="BR32" s="700">
        <v>0</v>
      </c>
      <c r="BS32" s="700">
        <v>0</v>
      </c>
      <c r="BT32" s="700">
        <v>0</v>
      </c>
      <c r="BU32" s="700">
        <v>0</v>
      </c>
      <c r="BV32" s="700">
        <v>0</v>
      </c>
      <c r="BW32" s="700">
        <v>0</v>
      </c>
      <c r="BX32" s="700">
        <v>0</v>
      </c>
      <c r="BY32" s="700">
        <v>0</v>
      </c>
      <c r="BZ32" s="701">
        <v>0</v>
      </c>
      <c r="CA32" s="168"/>
    </row>
    <row r="33" spans="2:79" s="17" customFormat="1" ht="15.75">
      <c r="B33" s="274">
        <v>10</v>
      </c>
      <c r="C33" s="179" t="s">
        <v>677</v>
      </c>
      <c r="D33" s="179" t="s">
        <v>678</v>
      </c>
      <c r="E33" s="179" t="s">
        <v>42</v>
      </c>
      <c r="F33" s="179" t="s">
        <v>679</v>
      </c>
      <c r="G33" s="179" t="s">
        <v>29</v>
      </c>
      <c r="H33" s="179" t="s">
        <v>681</v>
      </c>
      <c r="I33" s="179">
        <v>2012</v>
      </c>
      <c r="J33" s="179"/>
      <c r="K33" s="179" t="s">
        <v>706</v>
      </c>
      <c r="L33" s="179"/>
      <c r="M33" s="179" t="s">
        <v>693</v>
      </c>
      <c r="N33" s="179">
        <v>5393</v>
      </c>
      <c r="O33" s="700">
        <v>3590.3236139999999</v>
      </c>
      <c r="P33" s="700">
        <v>13649.76411</v>
      </c>
      <c r="Q33" s="179"/>
      <c r="R33" s="700">
        <v>0</v>
      </c>
      <c r="S33" s="700">
        <v>2699.4914389999999</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0</v>
      </c>
      <c r="AX33" s="700">
        <v>13649.76411</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75">
      <c r="B34" s="274">
        <v>11</v>
      </c>
      <c r="C34" s="179" t="s">
        <v>677</v>
      </c>
      <c r="D34" s="179" t="s">
        <v>702</v>
      </c>
      <c r="E34" s="179" t="s">
        <v>14</v>
      </c>
      <c r="F34" s="179" t="s">
        <v>679</v>
      </c>
      <c r="G34" s="179" t="s">
        <v>29</v>
      </c>
      <c r="H34" s="179" t="s">
        <v>680</v>
      </c>
      <c r="I34" s="179">
        <v>2012</v>
      </c>
      <c r="J34" s="179"/>
      <c r="K34" s="179" t="s">
        <v>706</v>
      </c>
      <c r="L34" s="179"/>
      <c r="M34" s="179" t="s">
        <v>697</v>
      </c>
      <c r="N34" s="179">
        <v>235</v>
      </c>
      <c r="O34" s="700">
        <v>31.876036970000001</v>
      </c>
      <c r="P34" s="700">
        <v>-7875.6921419999999</v>
      </c>
      <c r="Q34" s="179"/>
      <c r="R34" s="700">
        <v>0</v>
      </c>
      <c r="S34" s="700">
        <v>23.966945089999999</v>
      </c>
      <c r="T34" s="700">
        <v>23.966944999999999</v>
      </c>
      <c r="U34" s="700">
        <v>23.966944999999999</v>
      </c>
      <c r="V34" s="700">
        <v>23.966944999999999</v>
      </c>
      <c r="W34" s="700">
        <v>23.945958999999998</v>
      </c>
      <c r="X34" s="700">
        <v>23.945958999999998</v>
      </c>
      <c r="Y34" s="700">
        <v>23.146373000000001</v>
      </c>
      <c r="Z34" s="700">
        <v>23.146373000000001</v>
      </c>
      <c r="AA34" s="700">
        <v>13.387536000000001</v>
      </c>
      <c r="AB34" s="700">
        <v>10.726761</v>
      </c>
      <c r="AC34" s="700">
        <v>9.2998320999999997</v>
      </c>
      <c r="AD34" s="700">
        <v>9.2998320999999997</v>
      </c>
      <c r="AE34" s="700">
        <v>7.4632158000000004</v>
      </c>
      <c r="AF34" s="700">
        <v>7.4632158000000004</v>
      </c>
      <c r="AG34" s="700">
        <v>3.8423832999999998</v>
      </c>
      <c r="AH34" s="700">
        <v>3.7686533</v>
      </c>
      <c r="AI34" s="700">
        <v>3.7686533</v>
      </c>
      <c r="AJ34" s="700">
        <v>3.7686533</v>
      </c>
      <c r="AK34" s="700">
        <v>3.7686533</v>
      </c>
      <c r="AL34" s="700">
        <v>3.7686533</v>
      </c>
      <c r="AM34" s="700">
        <v>1.8030832999999999</v>
      </c>
      <c r="AN34" s="700">
        <v>0</v>
      </c>
      <c r="AO34" s="700">
        <v>0</v>
      </c>
      <c r="AP34" s="700">
        <v>0</v>
      </c>
      <c r="AQ34" s="700">
        <v>0</v>
      </c>
      <c r="AR34" s="700">
        <v>0</v>
      </c>
      <c r="AS34" s="700">
        <v>0</v>
      </c>
      <c r="AT34" s="700">
        <v>0</v>
      </c>
      <c r="AU34" s="700">
        <v>0</v>
      </c>
      <c r="AV34" s="179"/>
      <c r="AW34" s="700">
        <v>0</v>
      </c>
      <c r="AX34" s="700">
        <v>286838.78889999999</v>
      </c>
      <c r="AY34" s="700">
        <v>286838.78860000003</v>
      </c>
      <c r="AZ34" s="700">
        <v>286838.78860000003</v>
      </c>
      <c r="BA34" s="700">
        <v>286838.78889999999</v>
      </c>
      <c r="BB34" s="700">
        <v>281079.78889999999</v>
      </c>
      <c r="BC34" s="700">
        <v>281079.78889999999</v>
      </c>
      <c r="BD34" s="700">
        <v>265687.24239999999</v>
      </c>
      <c r="BE34" s="700">
        <v>259543.41620000001</v>
      </c>
      <c r="BF34" s="700">
        <v>71679.416200000007</v>
      </c>
      <c r="BG34" s="700">
        <v>69194.416200000007</v>
      </c>
      <c r="BH34" s="700">
        <v>53331.116090000003</v>
      </c>
      <c r="BI34" s="700">
        <v>53331.116090000003</v>
      </c>
      <c r="BJ34" s="700">
        <v>47225</v>
      </c>
      <c r="BK34" s="700">
        <v>47225</v>
      </c>
      <c r="BL34" s="700">
        <v>18875</v>
      </c>
      <c r="BM34" s="700">
        <v>18267</v>
      </c>
      <c r="BN34" s="700">
        <v>18267</v>
      </c>
      <c r="BO34" s="700">
        <v>18267</v>
      </c>
      <c r="BP34" s="700">
        <v>18267</v>
      </c>
      <c r="BQ34" s="700">
        <v>18267</v>
      </c>
      <c r="BR34" s="700">
        <v>13293</v>
      </c>
      <c r="BS34" s="700">
        <v>0</v>
      </c>
      <c r="BT34" s="700">
        <v>0</v>
      </c>
      <c r="BU34" s="700">
        <v>0</v>
      </c>
      <c r="BV34" s="700">
        <v>0</v>
      </c>
      <c r="BW34" s="700">
        <v>0</v>
      </c>
      <c r="BX34" s="700">
        <v>0</v>
      </c>
      <c r="BY34" s="700">
        <v>0</v>
      </c>
      <c r="BZ34" s="701">
        <v>0</v>
      </c>
      <c r="CA34" s="168"/>
    </row>
    <row r="35" spans="2:79" s="17" customFormat="1" ht="15.75">
      <c r="B35" s="274">
        <v>12</v>
      </c>
      <c r="C35" s="179" t="s">
        <v>677</v>
      </c>
      <c r="D35" s="179" t="s">
        <v>686</v>
      </c>
      <c r="E35" s="179" t="s">
        <v>9</v>
      </c>
      <c r="F35" s="179" t="s">
        <v>679</v>
      </c>
      <c r="G35" s="179" t="s">
        <v>686</v>
      </c>
      <c r="H35" s="179" t="s">
        <v>681</v>
      </c>
      <c r="I35" s="179">
        <v>2012</v>
      </c>
      <c r="J35" s="179"/>
      <c r="K35" s="179" t="s">
        <v>706</v>
      </c>
      <c r="L35" s="179"/>
      <c r="M35" s="179" t="s">
        <v>696</v>
      </c>
      <c r="N35" s="179">
        <v>7</v>
      </c>
      <c r="O35" s="700">
        <v>8571.2733970000008</v>
      </c>
      <c r="P35" s="700">
        <v>-85270.200519999999</v>
      </c>
      <c r="Q35" s="179"/>
      <c r="R35" s="700">
        <v>0</v>
      </c>
      <c r="S35" s="700">
        <v>6444.5664640000005</v>
      </c>
      <c r="T35" s="700">
        <v>0</v>
      </c>
      <c r="U35" s="700">
        <v>0</v>
      </c>
      <c r="V35" s="700">
        <v>0</v>
      </c>
      <c r="W35" s="700">
        <v>0</v>
      </c>
      <c r="X35" s="700">
        <v>0</v>
      </c>
      <c r="Y35" s="700">
        <v>0</v>
      </c>
      <c r="Z35" s="700">
        <v>0</v>
      </c>
      <c r="AA35" s="700">
        <v>0</v>
      </c>
      <c r="AB35" s="700">
        <v>0</v>
      </c>
      <c r="AC35" s="700">
        <v>0</v>
      </c>
      <c r="AD35" s="700">
        <v>0</v>
      </c>
      <c r="AE35" s="700">
        <v>0</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0</v>
      </c>
      <c r="AX35" s="700">
        <v>155311.20000000001</v>
      </c>
      <c r="AY35" s="700">
        <v>0</v>
      </c>
      <c r="AZ35" s="700">
        <v>0</v>
      </c>
      <c r="BA35" s="700">
        <v>0</v>
      </c>
      <c r="BB35" s="700">
        <v>0</v>
      </c>
      <c r="BC35" s="700">
        <v>0</v>
      </c>
      <c r="BD35" s="700">
        <v>0</v>
      </c>
      <c r="BE35" s="700">
        <v>0</v>
      </c>
      <c r="BF35" s="700">
        <v>0</v>
      </c>
      <c r="BG35" s="700">
        <v>0</v>
      </c>
      <c r="BH35" s="700">
        <v>0</v>
      </c>
      <c r="BI35" s="700">
        <v>0</v>
      </c>
      <c r="BJ35" s="700">
        <v>0</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75">
      <c r="B36" s="274">
        <v>13</v>
      </c>
      <c r="C36" s="179" t="s">
        <v>677</v>
      </c>
      <c r="D36" s="179" t="s">
        <v>687</v>
      </c>
      <c r="E36" s="179" t="s">
        <v>17</v>
      </c>
      <c r="F36" s="179" t="s">
        <v>679</v>
      </c>
      <c r="G36" s="179" t="s">
        <v>701</v>
      </c>
      <c r="H36" s="179" t="s">
        <v>680</v>
      </c>
      <c r="I36" s="179">
        <v>2012</v>
      </c>
      <c r="J36" s="179"/>
      <c r="K36" s="179" t="s">
        <v>706</v>
      </c>
      <c r="L36" s="179"/>
      <c r="M36" s="179" t="s">
        <v>697</v>
      </c>
      <c r="N36" s="179">
        <v>3</v>
      </c>
      <c r="O36" s="700">
        <v>194.56359939999999</v>
      </c>
      <c r="P36" s="700">
        <v>1164327.743</v>
      </c>
      <c r="Q36" s="179"/>
      <c r="R36" s="700">
        <v>0</v>
      </c>
      <c r="S36" s="700">
        <v>146.28842059999999</v>
      </c>
      <c r="T36" s="700">
        <v>146.28842</v>
      </c>
      <c r="U36" s="700">
        <v>146.28842</v>
      </c>
      <c r="V36" s="700">
        <v>146.28842</v>
      </c>
      <c r="W36" s="700">
        <v>146.28842</v>
      </c>
      <c r="X36" s="700">
        <v>146.28842</v>
      </c>
      <c r="Y36" s="700">
        <v>146.28842</v>
      </c>
      <c r="Z36" s="700">
        <v>146.28842</v>
      </c>
      <c r="AA36" s="700">
        <v>146.28842</v>
      </c>
      <c r="AB36" s="700">
        <v>146.28842</v>
      </c>
      <c r="AC36" s="700">
        <v>146.28842</v>
      </c>
      <c r="AD36" s="700">
        <v>146.28842</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582163.87170000002</v>
      </c>
      <c r="AY36" s="700">
        <v>582163.87170000002</v>
      </c>
      <c r="AZ36" s="700">
        <v>582163.87170000002</v>
      </c>
      <c r="BA36" s="700">
        <v>582163.87170000002</v>
      </c>
      <c r="BB36" s="700">
        <v>582163.87170000002</v>
      </c>
      <c r="BC36" s="700">
        <v>582163.87170000002</v>
      </c>
      <c r="BD36" s="700">
        <v>582163.87170000002</v>
      </c>
      <c r="BE36" s="700">
        <v>582163.87170000002</v>
      </c>
      <c r="BF36" s="700">
        <v>582163.87170000002</v>
      </c>
      <c r="BG36" s="700">
        <v>582163.87170000002</v>
      </c>
      <c r="BH36" s="700">
        <v>582163.87170000002</v>
      </c>
      <c r="BI36" s="700">
        <v>582163.87170000002</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14</v>
      </c>
      <c r="C37" s="179" t="s">
        <v>677</v>
      </c>
      <c r="D37" s="179" t="s">
        <v>682</v>
      </c>
      <c r="E37" s="179" t="s">
        <v>685</v>
      </c>
      <c r="F37" s="179" t="s">
        <v>679</v>
      </c>
      <c r="G37" s="179" t="s">
        <v>701</v>
      </c>
      <c r="H37" s="179" t="s">
        <v>681</v>
      </c>
      <c r="I37" s="179">
        <v>2012</v>
      </c>
      <c r="J37" s="179"/>
      <c r="K37" s="179" t="s">
        <v>706</v>
      </c>
      <c r="L37" s="179"/>
      <c r="M37" s="179" t="s">
        <v>696</v>
      </c>
      <c r="N37" s="179">
        <v>4</v>
      </c>
      <c r="O37" s="700">
        <v>706.19334389999995</v>
      </c>
      <c r="P37" s="700">
        <v>7717.8540000000003</v>
      </c>
      <c r="Q37" s="179"/>
      <c r="R37" s="700">
        <v>0</v>
      </c>
      <c r="S37" s="700">
        <v>530.97243900000001</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0</v>
      </c>
      <c r="AX37" s="700">
        <v>7717.8540000000003</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15</v>
      </c>
      <c r="C38" s="179" t="s">
        <v>677</v>
      </c>
      <c r="D38" s="179" t="s">
        <v>686</v>
      </c>
      <c r="E38" s="179" t="s">
        <v>13</v>
      </c>
      <c r="F38" s="179" t="s">
        <v>679</v>
      </c>
      <c r="G38" s="179" t="s">
        <v>686</v>
      </c>
      <c r="H38" s="179"/>
      <c r="I38" s="179">
        <v>2012</v>
      </c>
      <c r="J38" s="179"/>
      <c r="K38" s="179" t="s">
        <v>706</v>
      </c>
      <c r="L38" s="179"/>
      <c r="M38" s="179"/>
      <c r="N38" s="179">
        <v>3</v>
      </c>
      <c r="O38" s="700">
        <v>80.147326309999997</v>
      </c>
      <c r="P38" s="700">
        <v>531516.20429999998</v>
      </c>
      <c r="Q38" s="179"/>
      <c r="R38" s="700">
        <v>0</v>
      </c>
      <c r="S38" s="700">
        <v>60.261147610000002</v>
      </c>
      <c r="T38" s="700">
        <v>60.261147999999999</v>
      </c>
      <c r="U38" s="700">
        <v>60.261147999999999</v>
      </c>
      <c r="V38" s="700">
        <v>60.261147999999999</v>
      </c>
      <c r="W38" s="700">
        <v>60.261147999999999</v>
      </c>
      <c r="X38" s="700">
        <v>60.261147999999999</v>
      </c>
      <c r="Y38" s="700">
        <v>60.261147999999999</v>
      </c>
      <c r="Z38" s="700">
        <v>60.261147999999999</v>
      </c>
      <c r="AA38" s="700">
        <v>60.261147999999999</v>
      </c>
      <c r="AB38" s="700">
        <v>60.261147999999999</v>
      </c>
      <c r="AC38" s="700">
        <v>60.261147999999999</v>
      </c>
      <c r="AD38" s="700">
        <v>60.261147999999999</v>
      </c>
      <c r="AE38" s="700">
        <v>60.261147999999999</v>
      </c>
      <c r="AF38" s="700">
        <v>60.261147999999999</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0</v>
      </c>
      <c r="AX38" s="700">
        <v>479921.39049999998</v>
      </c>
      <c r="AY38" s="700">
        <v>479921.39049999998</v>
      </c>
      <c r="AZ38" s="700">
        <v>479921.39049999998</v>
      </c>
      <c r="BA38" s="700">
        <v>479921.39049999998</v>
      </c>
      <c r="BB38" s="700">
        <v>479921.39049999998</v>
      </c>
      <c r="BC38" s="700">
        <v>479921.39049999998</v>
      </c>
      <c r="BD38" s="700">
        <v>479921.39049999998</v>
      </c>
      <c r="BE38" s="700">
        <v>479921.39049999998</v>
      </c>
      <c r="BF38" s="700">
        <v>479921.39049999998</v>
      </c>
      <c r="BG38" s="700">
        <v>479921.39049999998</v>
      </c>
      <c r="BH38" s="700">
        <v>479921.39049999998</v>
      </c>
      <c r="BI38" s="700">
        <v>479921.39049999998</v>
      </c>
      <c r="BJ38" s="700">
        <v>479921.39049999998</v>
      </c>
      <c r="BK38" s="700">
        <v>479921.39049999998</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16</v>
      </c>
      <c r="C39" s="179" t="s">
        <v>677</v>
      </c>
      <c r="D39" s="179" t="s">
        <v>682</v>
      </c>
      <c r="E39" s="179" t="s">
        <v>683</v>
      </c>
      <c r="F39" s="179" t="s">
        <v>679</v>
      </c>
      <c r="G39" s="179" t="s">
        <v>701</v>
      </c>
      <c r="H39" s="179" t="s">
        <v>681</v>
      </c>
      <c r="I39" s="179">
        <v>2012</v>
      </c>
      <c r="J39" s="179"/>
      <c r="K39" s="179" t="s">
        <v>706</v>
      </c>
      <c r="L39" s="179"/>
      <c r="M39" s="179" t="s">
        <v>693</v>
      </c>
      <c r="N39" s="179">
        <v>9</v>
      </c>
      <c r="O39" s="700">
        <v>7.6608000000000001</v>
      </c>
      <c r="P39" s="700">
        <v>32.76</v>
      </c>
      <c r="Q39" s="179"/>
      <c r="R39" s="700">
        <v>0</v>
      </c>
      <c r="S39" s="700">
        <v>5.76</v>
      </c>
      <c r="T39" s="700">
        <v>0</v>
      </c>
      <c r="U39" s="700">
        <v>0</v>
      </c>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0</v>
      </c>
      <c r="AX39" s="700">
        <v>32.76</v>
      </c>
      <c r="AY39" s="700">
        <v>0</v>
      </c>
      <c r="AZ39" s="700">
        <v>0</v>
      </c>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75">
      <c r="B40" s="274">
        <v>17</v>
      </c>
      <c r="C40" s="179" t="s">
        <v>703</v>
      </c>
      <c r="D40" s="179" t="s">
        <v>678</v>
      </c>
      <c r="E40" s="179" t="s">
        <v>704</v>
      </c>
      <c r="F40" s="179" t="s">
        <v>679</v>
      </c>
      <c r="G40" s="179" t="s">
        <v>29</v>
      </c>
      <c r="H40" s="179" t="s">
        <v>681</v>
      </c>
      <c r="I40" s="179">
        <v>2012</v>
      </c>
      <c r="J40" s="179"/>
      <c r="K40" s="179" t="s">
        <v>706</v>
      </c>
      <c r="L40" s="179"/>
      <c r="M40" s="179" t="s">
        <v>693</v>
      </c>
      <c r="N40" s="702">
        <v>2489</v>
      </c>
      <c r="O40" s="700">
        <v>1521.4149299999999</v>
      </c>
      <c r="P40" s="700">
        <v>7839.18</v>
      </c>
      <c r="Q40" s="179"/>
      <c r="R40" s="700">
        <v>0</v>
      </c>
      <c r="S40" s="700">
        <v>1143.921</v>
      </c>
      <c r="T40" s="700">
        <v>0</v>
      </c>
      <c r="U40" s="700">
        <v>0</v>
      </c>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700">
        <v>0</v>
      </c>
      <c r="AX40" s="700">
        <v>7839.18</v>
      </c>
      <c r="AY40" s="700">
        <v>0</v>
      </c>
      <c r="AZ40" s="700">
        <v>0</v>
      </c>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75">
      <c r="B41" s="274">
        <v>18</v>
      </c>
      <c r="C41" s="179" t="s">
        <v>703</v>
      </c>
      <c r="D41" s="179" t="s">
        <v>678</v>
      </c>
      <c r="E41" s="179" t="s">
        <v>704</v>
      </c>
      <c r="F41" s="179" t="s">
        <v>679</v>
      </c>
      <c r="G41" s="179" t="s">
        <v>29</v>
      </c>
      <c r="H41" s="179" t="s">
        <v>681</v>
      </c>
      <c r="I41" s="179">
        <v>2012</v>
      </c>
      <c r="J41" s="179"/>
      <c r="K41" s="179" t="s">
        <v>706</v>
      </c>
      <c r="L41" s="179"/>
      <c r="M41" s="179" t="s">
        <v>693</v>
      </c>
      <c r="N41" s="179">
        <v>67</v>
      </c>
      <c r="O41" s="700">
        <v>44.193000599999998</v>
      </c>
      <c r="P41" s="700">
        <v>235.04429999999999</v>
      </c>
      <c r="Q41" s="179"/>
      <c r="R41" s="700">
        <v>0</v>
      </c>
      <c r="S41" s="700">
        <v>33.227820000000001</v>
      </c>
      <c r="T41" s="700">
        <v>0</v>
      </c>
      <c r="U41" s="700">
        <v>0</v>
      </c>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700">
        <v>0</v>
      </c>
      <c r="AX41" s="700">
        <v>235.04429999999999</v>
      </c>
      <c r="AY41" s="700">
        <v>0</v>
      </c>
      <c r="AZ41" s="700">
        <v>0</v>
      </c>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75">
      <c r="B42" s="274">
        <v>19</v>
      </c>
      <c r="C42" s="179" t="s">
        <v>703</v>
      </c>
      <c r="D42" s="179" t="s">
        <v>678</v>
      </c>
      <c r="E42" s="179" t="s">
        <v>704</v>
      </c>
      <c r="F42" s="179" t="s">
        <v>679</v>
      </c>
      <c r="G42" s="179" t="s">
        <v>29</v>
      </c>
      <c r="H42" s="179" t="s">
        <v>681</v>
      </c>
      <c r="I42" s="179">
        <v>2012</v>
      </c>
      <c r="J42" s="179"/>
      <c r="K42" s="179" t="s">
        <v>706</v>
      </c>
      <c r="L42" s="179"/>
      <c r="M42" s="179" t="s">
        <v>693</v>
      </c>
      <c r="N42" s="702">
        <v>5534</v>
      </c>
      <c r="O42" s="700">
        <v>3809.50171</v>
      </c>
      <c r="P42" s="700">
        <v>12561.58</v>
      </c>
      <c r="Q42" s="179"/>
      <c r="R42" s="700">
        <v>0</v>
      </c>
      <c r="S42" s="700">
        <v>2864.2869999999998</v>
      </c>
      <c r="T42" s="700">
        <v>0</v>
      </c>
      <c r="U42" s="700">
        <v>0</v>
      </c>
      <c r="V42" s="700">
        <v>0</v>
      </c>
      <c r="W42" s="700">
        <v>0</v>
      </c>
      <c r="X42" s="700">
        <v>0</v>
      </c>
      <c r="Y42" s="700">
        <v>0</v>
      </c>
      <c r="Z42" s="700">
        <v>0</v>
      </c>
      <c r="AA42" s="700">
        <v>0</v>
      </c>
      <c r="AB42" s="700">
        <v>0</v>
      </c>
      <c r="AC42" s="700">
        <v>0</v>
      </c>
      <c r="AD42" s="700">
        <v>0</v>
      </c>
      <c r="AE42" s="700">
        <v>0</v>
      </c>
      <c r="AF42" s="700">
        <v>0</v>
      </c>
      <c r="AG42" s="700">
        <v>0</v>
      </c>
      <c r="AH42" s="700">
        <v>0</v>
      </c>
      <c r="AI42" s="700">
        <v>0</v>
      </c>
      <c r="AJ42" s="700">
        <v>0</v>
      </c>
      <c r="AK42" s="700">
        <v>0</v>
      </c>
      <c r="AL42" s="700">
        <v>0</v>
      </c>
      <c r="AM42" s="700">
        <v>0</v>
      </c>
      <c r="AN42" s="700">
        <v>0</v>
      </c>
      <c r="AO42" s="700">
        <v>0</v>
      </c>
      <c r="AP42" s="700">
        <v>0</v>
      </c>
      <c r="AQ42" s="700">
        <v>0</v>
      </c>
      <c r="AR42" s="700">
        <v>0</v>
      </c>
      <c r="AS42" s="700">
        <v>0</v>
      </c>
      <c r="AT42" s="700">
        <v>0</v>
      </c>
      <c r="AU42" s="700">
        <v>0</v>
      </c>
      <c r="AV42" s="179"/>
      <c r="AW42" s="700">
        <v>0</v>
      </c>
      <c r="AX42" s="700">
        <v>12561.58</v>
      </c>
      <c r="AY42" s="700">
        <v>0</v>
      </c>
      <c r="AZ42" s="700">
        <v>0</v>
      </c>
      <c r="BA42" s="700">
        <v>0</v>
      </c>
      <c r="BB42" s="700">
        <v>0</v>
      </c>
      <c r="BC42" s="700">
        <v>0</v>
      </c>
      <c r="BD42" s="700">
        <v>0</v>
      </c>
      <c r="BE42" s="700">
        <v>0</v>
      </c>
      <c r="BF42" s="700">
        <v>0</v>
      </c>
      <c r="BG42" s="700">
        <v>0</v>
      </c>
      <c r="BH42" s="700">
        <v>0</v>
      </c>
      <c r="BI42" s="700">
        <v>0</v>
      </c>
      <c r="BJ42" s="700">
        <v>0</v>
      </c>
      <c r="BK42" s="700">
        <v>0</v>
      </c>
      <c r="BL42" s="700">
        <v>0</v>
      </c>
      <c r="BM42" s="700">
        <v>0</v>
      </c>
      <c r="BN42" s="700">
        <v>0</v>
      </c>
      <c r="BO42" s="700">
        <v>0</v>
      </c>
      <c r="BP42" s="700">
        <v>0</v>
      </c>
      <c r="BQ42" s="700">
        <v>0</v>
      </c>
      <c r="BR42" s="700">
        <v>0</v>
      </c>
      <c r="BS42" s="700">
        <v>0</v>
      </c>
      <c r="BT42" s="700">
        <v>0</v>
      </c>
      <c r="BU42" s="700">
        <v>0</v>
      </c>
      <c r="BV42" s="700">
        <v>0</v>
      </c>
      <c r="BW42" s="700">
        <v>0</v>
      </c>
      <c r="BX42" s="700">
        <v>0</v>
      </c>
      <c r="BY42" s="700">
        <v>0</v>
      </c>
      <c r="BZ42" s="701">
        <v>0</v>
      </c>
      <c r="CA42" s="168"/>
    </row>
    <row r="43" spans="2:79" s="17" customFormat="1" ht="15.75">
      <c r="B43" s="274">
        <v>20</v>
      </c>
      <c r="C43" s="179" t="s">
        <v>703</v>
      </c>
      <c r="D43" s="179" t="s">
        <v>678</v>
      </c>
      <c r="E43" s="179" t="s">
        <v>704</v>
      </c>
      <c r="F43" s="179" t="s">
        <v>679</v>
      </c>
      <c r="G43" s="179" t="s">
        <v>29</v>
      </c>
      <c r="H43" s="179" t="s">
        <v>681</v>
      </c>
      <c r="I43" s="179">
        <v>2012</v>
      </c>
      <c r="J43" s="179"/>
      <c r="K43" s="179" t="s">
        <v>706</v>
      </c>
      <c r="L43" s="179"/>
      <c r="M43" s="179" t="s">
        <v>693</v>
      </c>
      <c r="N43" s="179">
        <v>2</v>
      </c>
      <c r="O43" s="700">
        <v>1.2247214559999999</v>
      </c>
      <c r="P43" s="700">
        <v>6.9283869999999999</v>
      </c>
      <c r="Q43" s="179"/>
      <c r="R43" s="700">
        <v>0</v>
      </c>
      <c r="S43" s="700">
        <v>0.92084319999999997</v>
      </c>
      <c r="T43" s="700">
        <v>0</v>
      </c>
      <c r="U43" s="700">
        <v>0</v>
      </c>
      <c r="V43" s="700">
        <v>0</v>
      </c>
      <c r="W43" s="700">
        <v>0</v>
      </c>
      <c r="X43" s="700">
        <v>0</v>
      </c>
      <c r="Y43" s="700">
        <v>0</v>
      </c>
      <c r="Z43" s="700">
        <v>0</v>
      </c>
      <c r="AA43" s="700">
        <v>0</v>
      </c>
      <c r="AB43" s="700">
        <v>0</v>
      </c>
      <c r="AC43" s="700">
        <v>0</v>
      </c>
      <c r="AD43" s="700">
        <v>0</v>
      </c>
      <c r="AE43" s="700">
        <v>0</v>
      </c>
      <c r="AF43" s="700">
        <v>0</v>
      </c>
      <c r="AG43" s="700">
        <v>0</v>
      </c>
      <c r="AH43" s="700">
        <v>0</v>
      </c>
      <c r="AI43" s="700">
        <v>0</v>
      </c>
      <c r="AJ43" s="700">
        <v>0</v>
      </c>
      <c r="AK43" s="700">
        <v>0</v>
      </c>
      <c r="AL43" s="700">
        <v>0</v>
      </c>
      <c r="AM43" s="700">
        <v>0</v>
      </c>
      <c r="AN43" s="700">
        <v>0</v>
      </c>
      <c r="AO43" s="700">
        <v>0</v>
      </c>
      <c r="AP43" s="700">
        <v>0</v>
      </c>
      <c r="AQ43" s="700">
        <v>0</v>
      </c>
      <c r="AR43" s="700">
        <v>0</v>
      </c>
      <c r="AS43" s="700">
        <v>0</v>
      </c>
      <c r="AT43" s="700">
        <v>0</v>
      </c>
      <c r="AU43" s="700">
        <v>0</v>
      </c>
      <c r="AV43" s="179"/>
      <c r="AW43" s="700">
        <v>0</v>
      </c>
      <c r="AX43" s="700">
        <v>6.9283869999999999</v>
      </c>
      <c r="AY43" s="700">
        <v>0</v>
      </c>
      <c r="AZ43" s="700">
        <v>0</v>
      </c>
      <c r="BA43" s="700">
        <v>0</v>
      </c>
      <c r="BB43" s="700">
        <v>0</v>
      </c>
      <c r="BC43" s="700">
        <v>0</v>
      </c>
      <c r="BD43" s="700">
        <v>0</v>
      </c>
      <c r="BE43" s="700">
        <v>0</v>
      </c>
      <c r="BF43" s="700">
        <v>0</v>
      </c>
      <c r="BG43" s="700">
        <v>0</v>
      </c>
      <c r="BH43" s="700">
        <v>0</v>
      </c>
      <c r="BI43" s="700">
        <v>0</v>
      </c>
      <c r="BJ43" s="700">
        <v>0</v>
      </c>
      <c r="BK43" s="700">
        <v>0</v>
      </c>
      <c r="BL43" s="700">
        <v>0</v>
      </c>
      <c r="BM43" s="700">
        <v>0</v>
      </c>
      <c r="BN43" s="700">
        <v>0</v>
      </c>
      <c r="BO43" s="700">
        <v>0</v>
      </c>
      <c r="BP43" s="700">
        <v>0</v>
      </c>
      <c r="BQ43" s="700">
        <v>0</v>
      </c>
      <c r="BR43" s="700">
        <v>0</v>
      </c>
      <c r="BS43" s="700">
        <v>0</v>
      </c>
      <c r="BT43" s="700">
        <v>0</v>
      </c>
      <c r="BU43" s="700">
        <v>0</v>
      </c>
      <c r="BV43" s="700">
        <v>0</v>
      </c>
      <c r="BW43" s="700">
        <v>0</v>
      </c>
      <c r="BX43" s="700">
        <v>0</v>
      </c>
      <c r="BY43" s="700">
        <v>0</v>
      </c>
      <c r="BZ43" s="701">
        <v>0</v>
      </c>
      <c r="CA43" s="168"/>
    </row>
    <row r="44" spans="2:79" s="17" customFormat="1" ht="15.75">
      <c r="B44" s="274">
        <v>21</v>
      </c>
      <c r="C44" s="179" t="s">
        <v>703</v>
      </c>
      <c r="D44" s="179" t="s">
        <v>686</v>
      </c>
      <c r="E44" s="179" t="s">
        <v>9</v>
      </c>
      <c r="F44" s="179" t="s">
        <v>679</v>
      </c>
      <c r="G44" s="179" t="s">
        <v>686</v>
      </c>
      <c r="H44" s="179" t="s">
        <v>681</v>
      </c>
      <c r="I44" s="179">
        <v>2012</v>
      </c>
      <c r="J44" s="179"/>
      <c r="K44" s="179" t="s">
        <v>706</v>
      </c>
      <c r="L44" s="179"/>
      <c r="M44" s="179" t="s">
        <v>696</v>
      </c>
      <c r="N44" s="179">
        <v>9</v>
      </c>
      <c r="O44" s="700">
        <v>39247.654210000001</v>
      </c>
      <c r="P44" s="700">
        <v>711166.4</v>
      </c>
      <c r="Q44" s="179"/>
      <c r="R44" s="700">
        <v>0</v>
      </c>
      <c r="S44" s="700">
        <v>29509.514439999999</v>
      </c>
      <c r="T44" s="700">
        <v>0</v>
      </c>
      <c r="U44" s="700">
        <v>0</v>
      </c>
      <c r="V44" s="700">
        <v>0</v>
      </c>
      <c r="W44" s="700">
        <v>0</v>
      </c>
      <c r="X44" s="700">
        <v>0</v>
      </c>
      <c r="Y44" s="700">
        <v>0</v>
      </c>
      <c r="Z44" s="700">
        <v>0</v>
      </c>
      <c r="AA44" s="700">
        <v>0</v>
      </c>
      <c r="AB44" s="700">
        <v>0</v>
      </c>
      <c r="AC44" s="700">
        <v>0</v>
      </c>
      <c r="AD44" s="700">
        <v>0</v>
      </c>
      <c r="AE44" s="700">
        <v>0</v>
      </c>
      <c r="AF44" s="700">
        <v>0</v>
      </c>
      <c r="AG44" s="700">
        <v>0</v>
      </c>
      <c r="AH44" s="700">
        <v>0</v>
      </c>
      <c r="AI44" s="700">
        <v>0</v>
      </c>
      <c r="AJ44" s="700">
        <v>0</v>
      </c>
      <c r="AK44" s="700">
        <v>0</v>
      </c>
      <c r="AL44" s="700">
        <v>0</v>
      </c>
      <c r="AM44" s="700">
        <v>0</v>
      </c>
      <c r="AN44" s="700">
        <v>0</v>
      </c>
      <c r="AO44" s="700">
        <v>0</v>
      </c>
      <c r="AP44" s="700">
        <v>0</v>
      </c>
      <c r="AQ44" s="700">
        <v>0</v>
      </c>
      <c r="AR44" s="700">
        <v>0</v>
      </c>
      <c r="AS44" s="700">
        <v>0</v>
      </c>
      <c r="AT44" s="700">
        <v>0</v>
      </c>
      <c r="AU44" s="700">
        <v>0</v>
      </c>
      <c r="AV44" s="179"/>
      <c r="AW44" s="700">
        <v>0</v>
      </c>
      <c r="AX44" s="700">
        <v>711166.4</v>
      </c>
      <c r="AY44" s="700">
        <v>0</v>
      </c>
      <c r="AZ44" s="700">
        <v>0</v>
      </c>
      <c r="BA44" s="700">
        <v>0</v>
      </c>
      <c r="BB44" s="700">
        <v>0</v>
      </c>
      <c r="BC44" s="700">
        <v>0</v>
      </c>
      <c r="BD44" s="700">
        <v>0</v>
      </c>
      <c r="BE44" s="700">
        <v>0</v>
      </c>
      <c r="BF44" s="700">
        <v>0</v>
      </c>
      <c r="BG44" s="700">
        <v>0</v>
      </c>
      <c r="BH44" s="700">
        <v>0</v>
      </c>
      <c r="BI44" s="700">
        <v>0</v>
      </c>
      <c r="BJ44" s="700">
        <v>0</v>
      </c>
      <c r="BK44" s="700">
        <v>0</v>
      </c>
      <c r="BL44" s="700">
        <v>0</v>
      </c>
      <c r="BM44" s="700">
        <v>0</v>
      </c>
      <c r="BN44" s="700">
        <v>0</v>
      </c>
      <c r="BO44" s="700">
        <v>0</v>
      </c>
      <c r="BP44" s="700">
        <v>0</v>
      </c>
      <c r="BQ44" s="700">
        <v>0</v>
      </c>
      <c r="BR44" s="700">
        <v>0</v>
      </c>
      <c r="BS44" s="700">
        <v>0</v>
      </c>
      <c r="BT44" s="700">
        <v>0</v>
      </c>
      <c r="BU44" s="700">
        <v>0</v>
      </c>
      <c r="BV44" s="700">
        <v>0</v>
      </c>
      <c r="BW44" s="700">
        <v>0</v>
      </c>
      <c r="BX44" s="700">
        <v>0</v>
      </c>
      <c r="BY44" s="700">
        <v>0</v>
      </c>
      <c r="BZ44" s="701">
        <v>0</v>
      </c>
      <c r="CA44" s="168"/>
    </row>
    <row r="45" spans="2:79" s="17" customFormat="1" ht="15.75">
      <c r="B45" s="274">
        <v>22</v>
      </c>
      <c r="C45" s="179" t="s">
        <v>703</v>
      </c>
      <c r="D45" s="179" t="s">
        <v>682</v>
      </c>
      <c r="E45" s="179" t="s">
        <v>704</v>
      </c>
      <c r="F45" s="179" t="s">
        <v>679</v>
      </c>
      <c r="G45" s="179" t="s">
        <v>682</v>
      </c>
      <c r="H45" s="179" t="s">
        <v>681</v>
      </c>
      <c r="I45" s="179">
        <v>2012</v>
      </c>
      <c r="J45" s="179"/>
      <c r="K45" s="179" t="s">
        <v>706</v>
      </c>
      <c r="L45" s="179"/>
      <c r="M45" s="179" t="s">
        <v>693</v>
      </c>
      <c r="N45" s="179">
        <v>48</v>
      </c>
      <c r="O45" s="700">
        <v>40.857599999999998</v>
      </c>
      <c r="P45" s="700">
        <v>174.72</v>
      </c>
      <c r="Q45" s="179"/>
      <c r="R45" s="700">
        <v>0</v>
      </c>
      <c r="S45" s="700">
        <v>30.72</v>
      </c>
      <c r="T45" s="700">
        <v>0</v>
      </c>
      <c r="U45" s="700">
        <v>0</v>
      </c>
      <c r="V45" s="700">
        <v>0</v>
      </c>
      <c r="W45" s="700">
        <v>0</v>
      </c>
      <c r="X45" s="700">
        <v>0</v>
      </c>
      <c r="Y45" s="700">
        <v>0</v>
      </c>
      <c r="Z45" s="700">
        <v>0</v>
      </c>
      <c r="AA45" s="700">
        <v>0</v>
      </c>
      <c r="AB45" s="700">
        <v>0</v>
      </c>
      <c r="AC45" s="700">
        <v>0</v>
      </c>
      <c r="AD45" s="700">
        <v>0</v>
      </c>
      <c r="AE45" s="700">
        <v>0</v>
      </c>
      <c r="AF45" s="700">
        <v>0</v>
      </c>
      <c r="AG45" s="700">
        <v>0</v>
      </c>
      <c r="AH45" s="700">
        <v>0</v>
      </c>
      <c r="AI45" s="700">
        <v>0</v>
      </c>
      <c r="AJ45" s="700">
        <v>0</v>
      </c>
      <c r="AK45" s="700">
        <v>0</v>
      </c>
      <c r="AL45" s="700">
        <v>0</v>
      </c>
      <c r="AM45" s="700">
        <v>0</v>
      </c>
      <c r="AN45" s="700">
        <v>0</v>
      </c>
      <c r="AO45" s="700">
        <v>0</v>
      </c>
      <c r="AP45" s="700">
        <v>0</v>
      </c>
      <c r="AQ45" s="700">
        <v>0</v>
      </c>
      <c r="AR45" s="700">
        <v>0</v>
      </c>
      <c r="AS45" s="700">
        <v>0</v>
      </c>
      <c r="AT45" s="700">
        <v>0</v>
      </c>
      <c r="AU45" s="700">
        <v>0</v>
      </c>
      <c r="AV45" s="179"/>
      <c r="AW45" s="700">
        <v>0</v>
      </c>
      <c r="AX45" s="700">
        <v>174.72</v>
      </c>
      <c r="AY45" s="700">
        <v>0</v>
      </c>
      <c r="AZ45" s="700">
        <v>0</v>
      </c>
      <c r="BA45" s="700">
        <v>0</v>
      </c>
      <c r="BB45" s="700">
        <v>0</v>
      </c>
      <c r="BC45" s="700">
        <v>0</v>
      </c>
      <c r="BD45" s="700">
        <v>0</v>
      </c>
      <c r="BE45" s="700">
        <v>0</v>
      </c>
      <c r="BF45" s="700">
        <v>0</v>
      </c>
      <c r="BG45" s="700">
        <v>0</v>
      </c>
      <c r="BH45" s="700">
        <v>0</v>
      </c>
      <c r="BI45" s="700">
        <v>0</v>
      </c>
      <c r="BJ45" s="700">
        <v>0</v>
      </c>
      <c r="BK45" s="700">
        <v>0</v>
      </c>
      <c r="BL45" s="700">
        <v>0</v>
      </c>
      <c r="BM45" s="700">
        <v>0</v>
      </c>
      <c r="BN45" s="700">
        <v>0</v>
      </c>
      <c r="BO45" s="700">
        <v>0</v>
      </c>
      <c r="BP45" s="700">
        <v>0</v>
      </c>
      <c r="BQ45" s="700">
        <v>0</v>
      </c>
      <c r="BR45" s="700">
        <v>0</v>
      </c>
      <c r="BS45" s="700">
        <v>0</v>
      </c>
      <c r="BT45" s="700">
        <v>0</v>
      </c>
      <c r="BU45" s="700">
        <v>0</v>
      </c>
      <c r="BV45" s="700">
        <v>0</v>
      </c>
      <c r="BW45" s="700">
        <v>0</v>
      </c>
      <c r="BX45" s="700">
        <v>0</v>
      </c>
      <c r="BY45" s="700">
        <v>0</v>
      </c>
      <c r="BZ45" s="701">
        <v>0</v>
      </c>
      <c r="CA45" s="168"/>
    </row>
    <row r="46" spans="2:79" s="17" customFormat="1" ht="15.75">
      <c r="B46" s="274">
        <v>23</v>
      </c>
      <c r="C46" s="179" t="s">
        <v>703</v>
      </c>
      <c r="D46" s="179" t="s">
        <v>682</v>
      </c>
      <c r="E46" s="179" t="s">
        <v>704</v>
      </c>
      <c r="F46" s="179" t="s">
        <v>679</v>
      </c>
      <c r="G46" s="179" t="s">
        <v>682</v>
      </c>
      <c r="H46" s="179" t="s">
        <v>681</v>
      </c>
      <c r="I46" s="179">
        <v>2012</v>
      </c>
      <c r="J46" s="179"/>
      <c r="K46" s="179" t="s">
        <v>706</v>
      </c>
      <c r="L46" s="179"/>
      <c r="M46" s="179" t="s">
        <v>693</v>
      </c>
      <c r="N46" s="179">
        <v>2</v>
      </c>
      <c r="O46" s="700">
        <v>1.7023999999999999</v>
      </c>
      <c r="P46" s="700">
        <v>7.28</v>
      </c>
      <c r="Q46" s="179"/>
      <c r="R46" s="700">
        <v>0</v>
      </c>
      <c r="S46" s="700">
        <v>1.28</v>
      </c>
      <c r="T46" s="700">
        <v>0</v>
      </c>
      <c r="U46" s="700">
        <v>0</v>
      </c>
      <c r="V46" s="700">
        <v>0</v>
      </c>
      <c r="W46" s="700">
        <v>0</v>
      </c>
      <c r="X46" s="700">
        <v>0</v>
      </c>
      <c r="Y46" s="700">
        <v>0</v>
      </c>
      <c r="Z46" s="700">
        <v>0</v>
      </c>
      <c r="AA46" s="700">
        <v>0</v>
      </c>
      <c r="AB46" s="700">
        <v>0</v>
      </c>
      <c r="AC46" s="700">
        <v>0</v>
      </c>
      <c r="AD46" s="700">
        <v>0</v>
      </c>
      <c r="AE46" s="700">
        <v>0</v>
      </c>
      <c r="AF46" s="700">
        <v>0</v>
      </c>
      <c r="AG46" s="700">
        <v>0</v>
      </c>
      <c r="AH46" s="700">
        <v>0</v>
      </c>
      <c r="AI46" s="700">
        <v>0</v>
      </c>
      <c r="AJ46" s="700">
        <v>0</v>
      </c>
      <c r="AK46" s="700">
        <v>0</v>
      </c>
      <c r="AL46" s="700">
        <v>0</v>
      </c>
      <c r="AM46" s="700">
        <v>0</v>
      </c>
      <c r="AN46" s="700">
        <v>0</v>
      </c>
      <c r="AO46" s="700">
        <v>0</v>
      </c>
      <c r="AP46" s="700">
        <v>0</v>
      </c>
      <c r="AQ46" s="700">
        <v>0</v>
      </c>
      <c r="AR46" s="700">
        <v>0</v>
      </c>
      <c r="AS46" s="700">
        <v>0</v>
      </c>
      <c r="AT46" s="700">
        <v>0</v>
      </c>
      <c r="AU46" s="700">
        <v>0</v>
      </c>
      <c r="AV46" s="179"/>
      <c r="AW46" s="700">
        <v>0</v>
      </c>
      <c r="AX46" s="700">
        <v>7.28</v>
      </c>
      <c r="AY46" s="700">
        <v>0</v>
      </c>
      <c r="AZ46" s="700">
        <v>0</v>
      </c>
      <c r="BA46" s="700">
        <v>0</v>
      </c>
      <c r="BB46" s="700">
        <v>0</v>
      </c>
      <c r="BC46" s="700">
        <v>0</v>
      </c>
      <c r="BD46" s="700">
        <v>0</v>
      </c>
      <c r="BE46" s="700">
        <v>0</v>
      </c>
      <c r="BF46" s="700">
        <v>0</v>
      </c>
      <c r="BG46" s="700">
        <v>0</v>
      </c>
      <c r="BH46" s="700">
        <v>0</v>
      </c>
      <c r="BI46" s="700">
        <v>0</v>
      </c>
      <c r="BJ46" s="700">
        <v>0</v>
      </c>
      <c r="BK46" s="700">
        <v>0</v>
      </c>
      <c r="BL46" s="700">
        <v>0</v>
      </c>
      <c r="BM46" s="700">
        <v>0</v>
      </c>
      <c r="BN46" s="700">
        <v>0</v>
      </c>
      <c r="BO46" s="700">
        <v>0</v>
      </c>
      <c r="BP46" s="700">
        <v>0</v>
      </c>
      <c r="BQ46" s="700">
        <v>0</v>
      </c>
      <c r="BR46" s="700">
        <v>0</v>
      </c>
      <c r="BS46" s="700">
        <v>0</v>
      </c>
      <c r="BT46" s="700">
        <v>0</v>
      </c>
      <c r="BU46" s="700">
        <v>0</v>
      </c>
      <c r="BV46" s="700">
        <v>0</v>
      </c>
      <c r="BW46" s="700">
        <v>0</v>
      </c>
      <c r="BX46" s="700">
        <v>0</v>
      </c>
      <c r="BY46" s="700">
        <v>0</v>
      </c>
      <c r="BZ46" s="701">
        <v>0</v>
      </c>
      <c r="CA46" s="168"/>
    </row>
    <row r="47" spans="2:79" s="17" customFormat="1" ht="15.75">
      <c r="B47" s="274">
        <v>24</v>
      </c>
      <c r="C47" s="179" t="s">
        <v>703</v>
      </c>
      <c r="D47" s="179" t="s">
        <v>682</v>
      </c>
      <c r="E47" s="179" t="s">
        <v>704</v>
      </c>
      <c r="F47" s="179" t="s">
        <v>679</v>
      </c>
      <c r="G47" s="179" t="s">
        <v>682</v>
      </c>
      <c r="H47" s="179" t="s">
        <v>681</v>
      </c>
      <c r="I47" s="179">
        <v>2012</v>
      </c>
      <c r="J47" s="179"/>
      <c r="K47" s="179" t="s">
        <v>706</v>
      </c>
      <c r="L47" s="179"/>
      <c r="M47" s="179" t="s">
        <v>693</v>
      </c>
      <c r="N47" s="179">
        <v>42</v>
      </c>
      <c r="O47" s="700">
        <v>35.750399999999999</v>
      </c>
      <c r="P47" s="700">
        <v>152.88</v>
      </c>
      <c r="Q47" s="179"/>
      <c r="R47" s="700">
        <v>0</v>
      </c>
      <c r="S47" s="700">
        <v>26.88</v>
      </c>
      <c r="T47" s="700">
        <v>0</v>
      </c>
      <c r="U47" s="700">
        <v>0</v>
      </c>
      <c r="V47" s="700">
        <v>0</v>
      </c>
      <c r="W47" s="700">
        <v>0</v>
      </c>
      <c r="X47" s="700">
        <v>0</v>
      </c>
      <c r="Y47" s="700">
        <v>0</v>
      </c>
      <c r="Z47" s="700">
        <v>0</v>
      </c>
      <c r="AA47" s="700">
        <v>0</v>
      </c>
      <c r="AB47" s="700">
        <v>0</v>
      </c>
      <c r="AC47" s="700">
        <v>0</v>
      </c>
      <c r="AD47" s="700">
        <v>0</v>
      </c>
      <c r="AE47" s="700">
        <v>0</v>
      </c>
      <c r="AF47" s="700">
        <v>0</v>
      </c>
      <c r="AG47" s="700">
        <v>0</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700">
        <v>0</v>
      </c>
      <c r="AX47" s="700">
        <v>152.88</v>
      </c>
      <c r="AY47" s="700">
        <v>0</v>
      </c>
      <c r="AZ47" s="700">
        <v>0</v>
      </c>
      <c r="BA47" s="700">
        <v>0</v>
      </c>
      <c r="BB47" s="700">
        <v>0</v>
      </c>
      <c r="BC47" s="700">
        <v>0</v>
      </c>
      <c r="BD47" s="700">
        <v>0</v>
      </c>
      <c r="BE47" s="700">
        <v>0</v>
      </c>
      <c r="BF47" s="700">
        <v>0</v>
      </c>
      <c r="BG47" s="700">
        <v>0</v>
      </c>
      <c r="BH47" s="700">
        <v>0</v>
      </c>
      <c r="BI47" s="700">
        <v>0</v>
      </c>
      <c r="BJ47" s="700">
        <v>0</v>
      </c>
      <c r="BK47" s="700">
        <v>0</v>
      </c>
      <c r="BL47" s="700">
        <v>0</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75">
      <c r="B48" s="274">
        <v>25</v>
      </c>
      <c r="C48" s="179" t="s">
        <v>703</v>
      </c>
      <c r="D48" s="179" t="s">
        <v>682</v>
      </c>
      <c r="E48" s="179" t="s">
        <v>9</v>
      </c>
      <c r="F48" s="179" t="s">
        <v>679</v>
      </c>
      <c r="G48" s="179" t="s">
        <v>682</v>
      </c>
      <c r="H48" s="179" t="s">
        <v>681</v>
      </c>
      <c r="I48" s="179">
        <v>2012</v>
      </c>
      <c r="J48" s="179"/>
      <c r="K48" s="179" t="s">
        <v>706</v>
      </c>
      <c r="L48" s="179"/>
      <c r="M48" s="179" t="s">
        <v>696</v>
      </c>
      <c r="N48" s="179">
        <v>1</v>
      </c>
      <c r="O48" s="700">
        <v>147.71379400000001</v>
      </c>
      <c r="P48" s="700">
        <v>1614.336</v>
      </c>
      <c r="Q48" s="179"/>
      <c r="R48" s="700">
        <v>0</v>
      </c>
      <c r="S48" s="700">
        <v>111.06300299999999</v>
      </c>
      <c r="T48" s="700">
        <v>0</v>
      </c>
      <c r="U48" s="700">
        <v>0</v>
      </c>
      <c r="V48" s="700">
        <v>0</v>
      </c>
      <c r="W48" s="700">
        <v>0</v>
      </c>
      <c r="X48" s="700">
        <v>0</v>
      </c>
      <c r="Y48" s="700">
        <v>0</v>
      </c>
      <c r="Z48" s="700">
        <v>0</v>
      </c>
      <c r="AA48" s="700">
        <v>0</v>
      </c>
      <c r="AB48" s="700">
        <v>0</v>
      </c>
      <c r="AC48" s="700">
        <v>0</v>
      </c>
      <c r="AD48" s="700">
        <v>0</v>
      </c>
      <c r="AE48" s="700">
        <v>0</v>
      </c>
      <c r="AF48" s="700">
        <v>0</v>
      </c>
      <c r="AG48" s="700">
        <v>0</v>
      </c>
      <c r="AH48" s="700">
        <v>0</v>
      </c>
      <c r="AI48" s="700">
        <v>0</v>
      </c>
      <c r="AJ48" s="700">
        <v>0</v>
      </c>
      <c r="AK48" s="700">
        <v>0</v>
      </c>
      <c r="AL48" s="700">
        <v>0</v>
      </c>
      <c r="AM48" s="700">
        <v>0</v>
      </c>
      <c r="AN48" s="700">
        <v>0</v>
      </c>
      <c r="AO48" s="700">
        <v>0</v>
      </c>
      <c r="AP48" s="700">
        <v>0</v>
      </c>
      <c r="AQ48" s="700">
        <v>0</v>
      </c>
      <c r="AR48" s="700">
        <v>0</v>
      </c>
      <c r="AS48" s="700">
        <v>0</v>
      </c>
      <c r="AT48" s="700">
        <v>0</v>
      </c>
      <c r="AU48" s="700">
        <v>0</v>
      </c>
      <c r="AV48" s="179"/>
      <c r="AW48" s="700">
        <v>0</v>
      </c>
      <c r="AX48" s="700">
        <v>1614.336</v>
      </c>
      <c r="AY48" s="700">
        <v>0</v>
      </c>
      <c r="AZ48" s="700">
        <v>0</v>
      </c>
      <c r="BA48" s="700">
        <v>0</v>
      </c>
      <c r="BB48" s="700">
        <v>0</v>
      </c>
      <c r="BC48" s="700">
        <v>0</v>
      </c>
      <c r="BD48" s="700">
        <v>0</v>
      </c>
      <c r="BE48" s="700">
        <v>0</v>
      </c>
      <c r="BF48" s="700">
        <v>0</v>
      </c>
      <c r="BG48" s="700">
        <v>0</v>
      </c>
      <c r="BH48" s="700">
        <v>0</v>
      </c>
      <c r="BI48" s="700">
        <v>0</v>
      </c>
      <c r="BJ48" s="700">
        <v>0</v>
      </c>
      <c r="BK48" s="700">
        <v>0</v>
      </c>
      <c r="BL48" s="700">
        <v>0</v>
      </c>
      <c r="BM48" s="700">
        <v>0</v>
      </c>
      <c r="BN48" s="700">
        <v>0</v>
      </c>
      <c r="BO48" s="700">
        <v>0</v>
      </c>
      <c r="BP48" s="700">
        <v>0</v>
      </c>
      <c r="BQ48" s="700">
        <v>0</v>
      </c>
      <c r="BR48" s="700">
        <v>0</v>
      </c>
      <c r="BS48" s="700">
        <v>0</v>
      </c>
      <c r="BT48" s="700">
        <v>0</v>
      </c>
      <c r="BU48" s="700">
        <v>0</v>
      </c>
      <c r="BV48" s="700">
        <v>0</v>
      </c>
      <c r="BW48" s="700">
        <v>0</v>
      </c>
      <c r="BX48" s="700">
        <v>0</v>
      </c>
      <c r="BY48" s="700">
        <v>0</v>
      </c>
      <c r="BZ48" s="701">
        <v>0</v>
      </c>
      <c r="CA48" s="168"/>
    </row>
    <row r="49" spans="2:79" s="17" customFormat="1" ht="15.75">
      <c r="B49" s="274">
        <v>26</v>
      </c>
      <c r="C49" s="179" t="s">
        <v>705</v>
      </c>
      <c r="D49" s="179" t="s">
        <v>682</v>
      </c>
      <c r="E49" s="179" t="s">
        <v>22</v>
      </c>
      <c r="F49" s="179" t="s">
        <v>679</v>
      </c>
      <c r="G49" s="179" t="s">
        <v>701</v>
      </c>
      <c r="H49" s="179" t="s">
        <v>680</v>
      </c>
      <c r="I49" s="179">
        <v>2011</v>
      </c>
      <c r="J49" s="179"/>
      <c r="K49" s="179" t="s">
        <v>706</v>
      </c>
      <c r="L49" s="179"/>
      <c r="M49" s="179" t="s">
        <v>697</v>
      </c>
      <c r="N49" s="179">
        <v>16</v>
      </c>
      <c r="O49" s="700">
        <v>148.73881639999999</v>
      </c>
      <c r="P49" s="700">
        <v>813112.97080000001</v>
      </c>
      <c r="Q49" s="179"/>
      <c r="R49" s="700">
        <v>111.833697</v>
      </c>
      <c r="S49" s="700">
        <v>111.8336966</v>
      </c>
      <c r="T49" s="700">
        <v>111.83369999999999</v>
      </c>
      <c r="U49" s="700">
        <v>111.83369999999999</v>
      </c>
      <c r="V49" s="700">
        <v>111.83369999999999</v>
      </c>
      <c r="W49" s="700">
        <v>111.28069000000001</v>
      </c>
      <c r="X49" s="700">
        <v>96.347941000000006</v>
      </c>
      <c r="Y49" s="700">
        <v>48.413406999999999</v>
      </c>
      <c r="Z49" s="700">
        <v>48.413406999999999</v>
      </c>
      <c r="AA49" s="700">
        <v>48.413406999999999</v>
      </c>
      <c r="AB49" s="700">
        <v>46.813847000000003</v>
      </c>
      <c r="AC49" s="700">
        <v>44.902259999999998</v>
      </c>
      <c r="AD49" s="700">
        <v>25.034361000000001</v>
      </c>
      <c r="AE49" s="700">
        <v>25.034361000000001</v>
      </c>
      <c r="AF49" s="700">
        <v>24.929041999999999</v>
      </c>
      <c r="AG49" s="700">
        <v>24.929041999999999</v>
      </c>
      <c r="AH49" s="700">
        <v>0</v>
      </c>
      <c r="AI49" s="700">
        <v>0</v>
      </c>
      <c r="AJ49" s="700">
        <v>0</v>
      </c>
      <c r="AK49" s="700">
        <v>0</v>
      </c>
      <c r="AL49" s="700">
        <v>0</v>
      </c>
      <c r="AM49" s="700">
        <v>0</v>
      </c>
      <c r="AN49" s="700">
        <v>0</v>
      </c>
      <c r="AO49" s="700">
        <v>0</v>
      </c>
      <c r="AP49" s="700">
        <v>0</v>
      </c>
      <c r="AQ49" s="700">
        <v>0</v>
      </c>
      <c r="AR49" s="700">
        <v>0</v>
      </c>
      <c r="AS49" s="700">
        <v>0</v>
      </c>
      <c r="AT49" s="700">
        <v>0</v>
      </c>
      <c r="AU49" s="700">
        <v>0</v>
      </c>
      <c r="AV49" s="179"/>
      <c r="AW49" s="700">
        <v>615840.93999999994</v>
      </c>
      <c r="AX49" s="700">
        <v>615840.94220000005</v>
      </c>
      <c r="AY49" s="700">
        <v>615840.94220000005</v>
      </c>
      <c r="AZ49" s="700">
        <v>615840.94220000005</v>
      </c>
      <c r="BA49" s="700">
        <v>615840.94220000005</v>
      </c>
      <c r="BB49" s="700">
        <v>611886.85739999998</v>
      </c>
      <c r="BC49" s="700">
        <v>545801.08010000002</v>
      </c>
      <c r="BD49" s="700">
        <v>248053.83900000001</v>
      </c>
      <c r="BE49" s="700">
        <v>248053.83900000001</v>
      </c>
      <c r="BF49" s="700">
        <v>248053.83900000001</v>
      </c>
      <c r="BG49" s="700">
        <v>227146.1207</v>
      </c>
      <c r="BH49" s="700">
        <v>219730.4523</v>
      </c>
      <c r="BI49" s="700">
        <v>85282.411999999997</v>
      </c>
      <c r="BJ49" s="700">
        <v>85282.411999999997</v>
      </c>
      <c r="BK49" s="700">
        <v>84548.391740000006</v>
      </c>
      <c r="BL49" s="700">
        <v>84548.391740000006</v>
      </c>
      <c r="BM49" s="700">
        <v>0</v>
      </c>
      <c r="BN49" s="700">
        <v>0</v>
      </c>
      <c r="BO49" s="700">
        <v>0</v>
      </c>
      <c r="BP49" s="700">
        <v>0</v>
      </c>
      <c r="BQ49" s="700">
        <v>0</v>
      </c>
      <c r="BR49" s="700">
        <v>0</v>
      </c>
      <c r="BS49" s="700">
        <v>0</v>
      </c>
      <c r="BT49" s="700">
        <v>0</v>
      </c>
      <c r="BU49" s="700">
        <v>0</v>
      </c>
      <c r="BV49" s="700">
        <v>0</v>
      </c>
      <c r="BW49" s="700">
        <v>0</v>
      </c>
      <c r="BX49" s="700">
        <v>0</v>
      </c>
      <c r="BY49" s="700">
        <v>0</v>
      </c>
      <c r="BZ49" s="701">
        <v>0</v>
      </c>
      <c r="CA49" s="168"/>
    </row>
    <row r="50" spans="2:79" s="17" customFormat="1" ht="15.75">
      <c r="B50" s="274">
        <v>27</v>
      </c>
      <c r="C50" s="179" t="s">
        <v>705</v>
      </c>
      <c r="D50" s="179" t="s">
        <v>682</v>
      </c>
      <c r="E50" s="179" t="s">
        <v>21</v>
      </c>
      <c r="F50" s="179" t="s">
        <v>679</v>
      </c>
      <c r="G50" s="179" t="s">
        <v>701</v>
      </c>
      <c r="H50" s="179" t="s">
        <v>680</v>
      </c>
      <c r="I50" s="179">
        <v>2011</v>
      </c>
      <c r="J50" s="179"/>
      <c r="K50" s="179" t="s">
        <v>706</v>
      </c>
      <c r="L50" s="179"/>
      <c r="M50" s="179" t="s">
        <v>697</v>
      </c>
      <c r="N50" s="179">
        <v>22</v>
      </c>
      <c r="O50" s="700">
        <v>29.829778770000001</v>
      </c>
      <c r="P50" s="700">
        <v>65529.419529999999</v>
      </c>
      <c r="Q50" s="179"/>
      <c r="R50" s="700">
        <v>27.606810899999999</v>
      </c>
      <c r="S50" s="700">
        <v>27.60681091</v>
      </c>
      <c r="T50" s="700">
        <v>27.606811</v>
      </c>
      <c r="U50" s="700">
        <v>25.794468999999999</v>
      </c>
      <c r="V50" s="700">
        <v>25.794468999999999</v>
      </c>
      <c r="W50" s="700">
        <v>25.794468999999999</v>
      </c>
      <c r="X50" s="700">
        <v>7.4636668000000004</v>
      </c>
      <c r="Y50" s="700">
        <v>7.4636668000000004</v>
      </c>
      <c r="Z50" s="700">
        <v>7.4636668000000004</v>
      </c>
      <c r="AA50" s="700">
        <v>7.4636668000000004</v>
      </c>
      <c r="AB50" s="700">
        <v>7.2770175999999998</v>
      </c>
      <c r="AC50" s="700">
        <v>7.2770175999999998</v>
      </c>
      <c r="AD50" s="700">
        <v>0</v>
      </c>
      <c r="AE50" s="700">
        <v>0</v>
      </c>
      <c r="AF50" s="700">
        <v>0</v>
      </c>
      <c r="AG50" s="700">
        <v>0</v>
      </c>
      <c r="AH50" s="700">
        <v>0</v>
      </c>
      <c r="AI50" s="700">
        <v>0</v>
      </c>
      <c r="AJ50" s="700">
        <v>0</v>
      </c>
      <c r="AK50" s="700">
        <v>0</v>
      </c>
      <c r="AL50" s="700">
        <v>0</v>
      </c>
      <c r="AM50" s="700">
        <v>0</v>
      </c>
      <c r="AN50" s="700">
        <v>0</v>
      </c>
      <c r="AO50" s="700">
        <v>0</v>
      </c>
      <c r="AP50" s="700">
        <v>0</v>
      </c>
      <c r="AQ50" s="700">
        <v>0</v>
      </c>
      <c r="AR50" s="700">
        <v>0</v>
      </c>
      <c r="AS50" s="700">
        <v>0</v>
      </c>
      <c r="AT50" s="700">
        <v>0</v>
      </c>
      <c r="AU50" s="700">
        <v>0</v>
      </c>
      <c r="AV50" s="179"/>
      <c r="AW50" s="700">
        <v>60846.63</v>
      </c>
      <c r="AX50" s="700">
        <v>60846.629610000004</v>
      </c>
      <c r="AY50" s="700">
        <v>60846.629610000004</v>
      </c>
      <c r="AZ50" s="700">
        <v>56320.05502</v>
      </c>
      <c r="BA50" s="700">
        <v>56320.05502</v>
      </c>
      <c r="BB50" s="700">
        <v>56320.05502</v>
      </c>
      <c r="BC50" s="700">
        <v>15837.70003</v>
      </c>
      <c r="BD50" s="700">
        <v>15837.70003</v>
      </c>
      <c r="BE50" s="700">
        <v>15837.70003</v>
      </c>
      <c r="BF50" s="700">
        <v>15837.70003</v>
      </c>
      <c r="BG50" s="700">
        <v>14610.37414</v>
      </c>
      <c r="BH50" s="700">
        <v>14610.37414</v>
      </c>
      <c r="BI50" s="700">
        <v>0</v>
      </c>
      <c r="BJ50" s="700">
        <v>0</v>
      </c>
      <c r="BK50" s="700">
        <v>0</v>
      </c>
      <c r="BL50" s="700">
        <v>0</v>
      </c>
      <c r="BM50" s="700">
        <v>0</v>
      </c>
      <c r="BN50" s="700">
        <v>0</v>
      </c>
      <c r="BO50" s="700">
        <v>0</v>
      </c>
      <c r="BP50" s="700">
        <v>0</v>
      </c>
      <c r="BQ50" s="700">
        <v>0</v>
      </c>
      <c r="BR50" s="700">
        <v>0</v>
      </c>
      <c r="BS50" s="700">
        <v>0</v>
      </c>
      <c r="BT50" s="700">
        <v>0</v>
      </c>
      <c r="BU50" s="700">
        <v>0</v>
      </c>
      <c r="BV50" s="700">
        <v>0</v>
      </c>
      <c r="BW50" s="700">
        <v>0</v>
      </c>
      <c r="BX50" s="700">
        <v>0</v>
      </c>
      <c r="BY50" s="700">
        <v>0</v>
      </c>
      <c r="BZ50" s="701">
        <v>0</v>
      </c>
      <c r="CA50" s="168"/>
    </row>
    <row r="51" spans="2:79" s="17" customFormat="1" ht="15.75">
      <c r="B51" s="274">
        <v>28</v>
      </c>
      <c r="C51" s="179" t="s">
        <v>705</v>
      </c>
      <c r="D51" s="179" t="s">
        <v>682</v>
      </c>
      <c r="E51" s="179" t="s">
        <v>20</v>
      </c>
      <c r="F51" s="179" t="s">
        <v>679</v>
      </c>
      <c r="G51" s="179" t="s">
        <v>701</v>
      </c>
      <c r="H51" s="179" t="s">
        <v>680</v>
      </c>
      <c r="I51" s="179">
        <v>2011</v>
      </c>
      <c r="J51" s="179"/>
      <c r="K51" s="179" t="s">
        <v>706</v>
      </c>
      <c r="L51" s="179"/>
      <c r="M51" s="179" t="s">
        <v>697</v>
      </c>
      <c r="N51" s="179">
        <v>10</v>
      </c>
      <c r="O51" s="700">
        <v>51.771746299999997</v>
      </c>
      <c r="P51" s="700">
        <v>251762.54459999999</v>
      </c>
      <c r="Q51" s="179"/>
      <c r="R51" s="700">
        <v>51.771746299999997</v>
      </c>
      <c r="S51" s="700">
        <v>51.771746299999997</v>
      </c>
      <c r="T51" s="700">
        <v>51.771746</v>
      </c>
      <c r="U51" s="700">
        <v>51.771746</v>
      </c>
      <c r="V51" s="700">
        <v>51.771746</v>
      </c>
      <c r="W51" s="700">
        <v>0</v>
      </c>
      <c r="X51" s="700">
        <v>0</v>
      </c>
      <c r="Y51" s="700">
        <v>0</v>
      </c>
      <c r="Z51" s="700">
        <v>0</v>
      </c>
      <c r="AA51" s="700">
        <v>0</v>
      </c>
      <c r="AB51" s="700">
        <v>0</v>
      </c>
      <c r="AC51" s="700">
        <v>0</v>
      </c>
      <c r="AD51" s="700">
        <v>0</v>
      </c>
      <c r="AE51" s="700">
        <v>0</v>
      </c>
      <c r="AF51" s="700">
        <v>0</v>
      </c>
      <c r="AG51" s="700">
        <v>0</v>
      </c>
      <c r="AH51" s="700">
        <v>0</v>
      </c>
      <c r="AI51" s="700">
        <v>0</v>
      </c>
      <c r="AJ51" s="700">
        <v>0</v>
      </c>
      <c r="AK51" s="700">
        <v>0</v>
      </c>
      <c r="AL51" s="700">
        <v>0</v>
      </c>
      <c r="AM51" s="700">
        <v>0</v>
      </c>
      <c r="AN51" s="700">
        <v>0</v>
      </c>
      <c r="AO51" s="700">
        <v>0</v>
      </c>
      <c r="AP51" s="700">
        <v>0</v>
      </c>
      <c r="AQ51" s="700">
        <v>0</v>
      </c>
      <c r="AR51" s="700">
        <v>0</v>
      </c>
      <c r="AS51" s="700">
        <v>0</v>
      </c>
      <c r="AT51" s="700">
        <v>0</v>
      </c>
      <c r="AU51" s="700">
        <v>0</v>
      </c>
      <c r="AV51" s="179"/>
      <c r="AW51" s="700">
        <v>251762.54</v>
      </c>
      <c r="AX51" s="700">
        <v>251762.54459999999</v>
      </c>
      <c r="AY51" s="700">
        <v>251762.54459999999</v>
      </c>
      <c r="AZ51" s="700">
        <v>251762.54459999999</v>
      </c>
      <c r="BA51" s="700">
        <v>251762.54459999999</v>
      </c>
      <c r="BB51" s="700">
        <v>0</v>
      </c>
      <c r="BC51" s="700">
        <v>0</v>
      </c>
      <c r="BD51" s="700">
        <v>0</v>
      </c>
      <c r="BE51" s="700">
        <v>0</v>
      </c>
      <c r="BF51" s="700">
        <v>0</v>
      </c>
      <c r="BG51" s="700">
        <v>0</v>
      </c>
      <c r="BH51" s="700">
        <v>0</v>
      </c>
      <c r="BI51" s="700">
        <v>0</v>
      </c>
      <c r="BJ51" s="700">
        <v>0</v>
      </c>
      <c r="BK51" s="700">
        <v>0</v>
      </c>
      <c r="BL51" s="700">
        <v>0</v>
      </c>
      <c r="BM51" s="700">
        <v>0</v>
      </c>
      <c r="BN51" s="700">
        <v>0</v>
      </c>
      <c r="BO51" s="700">
        <v>0</v>
      </c>
      <c r="BP51" s="700">
        <v>0</v>
      </c>
      <c r="BQ51" s="700">
        <v>0</v>
      </c>
      <c r="BR51" s="700">
        <v>0</v>
      </c>
      <c r="BS51" s="700">
        <v>0</v>
      </c>
      <c r="BT51" s="700">
        <v>0</v>
      </c>
      <c r="BU51" s="700">
        <v>0</v>
      </c>
      <c r="BV51" s="700">
        <v>0</v>
      </c>
      <c r="BW51" s="700">
        <v>0</v>
      </c>
      <c r="BX51" s="700">
        <v>0</v>
      </c>
      <c r="BY51" s="700">
        <v>0</v>
      </c>
      <c r="BZ51" s="701">
        <v>0</v>
      </c>
      <c r="CA51" s="168"/>
    </row>
    <row r="52" spans="2:79" s="17" customFormat="1" ht="15.75">
      <c r="B52" s="274">
        <v>29</v>
      </c>
      <c r="C52" s="179" t="s">
        <v>705</v>
      </c>
      <c r="D52" s="179" t="s">
        <v>687</v>
      </c>
      <c r="E52" s="179" t="s">
        <v>17</v>
      </c>
      <c r="F52" s="179" t="s">
        <v>679</v>
      </c>
      <c r="G52" s="179" t="s">
        <v>701</v>
      </c>
      <c r="H52" s="179" t="s">
        <v>680</v>
      </c>
      <c r="I52" s="179">
        <v>2011</v>
      </c>
      <c r="J52" s="179"/>
      <c r="K52" s="179" t="s">
        <v>706</v>
      </c>
      <c r="L52" s="179"/>
      <c r="M52" s="179" t="s">
        <v>707</v>
      </c>
      <c r="N52" s="179">
        <v>1</v>
      </c>
      <c r="O52" s="700">
        <v>0.25520363000000001</v>
      </c>
      <c r="P52" s="700">
        <v>3337431.2039999999</v>
      </c>
      <c r="Q52" s="179"/>
      <c r="R52" s="700">
        <v>294.66454499999998</v>
      </c>
      <c r="S52" s="700">
        <v>294.66454479999999</v>
      </c>
      <c r="T52" s="700">
        <v>294.66453999999999</v>
      </c>
      <c r="U52" s="700">
        <v>294.66453999999999</v>
      </c>
      <c r="V52" s="700">
        <v>294.66453999999999</v>
      </c>
      <c r="W52" s="700">
        <v>294.66453999999999</v>
      </c>
      <c r="X52" s="700">
        <v>294.66453999999999</v>
      </c>
      <c r="Y52" s="700">
        <v>294.66453999999999</v>
      </c>
      <c r="Z52" s="700">
        <v>294.66453999999999</v>
      </c>
      <c r="AA52" s="700">
        <v>294.66453999999999</v>
      </c>
      <c r="AB52" s="700">
        <v>294.66453999999999</v>
      </c>
      <c r="AC52" s="700">
        <v>294.66453999999999</v>
      </c>
      <c r="AD52" s="700">
        <v>294.66453999999999</v>
      </c>
      <c r="AE52" s="700">
        <v>294.66453999999999</v>
      </c>
      <c r="AF52" s="700">
        <v>294.66453999999999</v>
      </c>
      <c r="AG52" s="700">
        <v>0</v>
      </c>
      <c r="AH52" s="700">
        <v>0</v>
      </c>
      <c r="AI52" s="700">
        <v>0</v>
      </c>
      <c r="AJ52" s="700">
        <v>0</v>
      </c>
      <c r="AK52" s="700">
        <v>0</v>
      </c>
      <c r="AL52" s="700">
        <v>0</v>
      </c>
      <c r="AM52" s="700">
        <v>0</v>
      </c>
      <c r="AN52" s="700">
        <v>0</v>
      </c>
      <c r="AO52" s="700">
        <v>0</v>
      </c>
      <c r="AP52" s="700">
        <v>0</v>
      </c>
      <c r="AQ52" s="700">
        <v>0</v>
      </c>
      <c r="AR52" s="700">
        <v>0</v>
      </c>
      <c r="AS52" s="700">
        <v>0</v>
      </c>
      <c r="AT52" s="700">
        <v>0</v>
      </c>
      <c r="AU52" s="700">
        <v>0</v>
      </c>
      <c r="AV52" s="179"/>
      <c r="AW52" s="700">
        <v>1668715.6</v>
      </c>
      <c r="AX52" s="700">
        <v>1668715.602</v>
      </c>
      <c r="AY52" s="700">
        <v>1668715.602</v>
      </c>
      <c r="AZ52" s="700">
        <v>1668715.602</v>
      </c>
      <c r="BA52" s="700">
        <v>1668715.602</v>
      </c>
      <c r="BB52" s="700">
        <v>1668715.602</v>
      </c>
      <c r="BC52" s="700">
        <v>1668715.602</v>
      </c>
      <c r="BD52" s="700">
        <v>1668715.602</v>
      </c>
      <c r="BE52" s="700">
        <v>1668715.602</v>
      </c>
      <c r="BF52" s="700">
        <v>1668715.602</v>
      </c>
      <c r="BG52" s="700">
        <v>1668715.602</v>
      </c>
      <c r="BH52" s="700">
        <v>1668715.602</v>
      </c>
      <c r="BI52" s="700">
        <v>1668715.602</v>
      </c>
      <c r="BJ52" s="700">
        <v>1668715.602</v>
      </c>
      <c r="BK52" s="700">
        <v>1668715.602</v>
      </c>
      <c r="BL52" s="700">
        <v>0</v>
      </c>
      <c r="BM52" s="700">
        <v>0</v>
      </c>
      <c r="BN52" s="700">
        <v>0</v>
      </c>
      <c r="BO52" s="700">
        <v>0</v>
      </c>
      <c r="BP52" s="700">
        <v>0</v>
      </c>
      <c r="BQ52" s="700">
        <v>0</v>
      </c>
      <c r="BR52" s="700">
        <v>0</v>
      </c>
      <c r="BS52" s="700">
        <v>0</v>
      </c>
      <c r="BT52" s="700">
        <v>0</v>
      </c>
      <c r="BU52" s="700">
        <v>0</v>
      </c>
      <c r="BV52" s="700">
        <v>0</v>
      </c>
      <c r="BW52" s="700">
        <v>0</v>
      </c>
      <c r="BX52" s="700">
        <v>0</v>
      </c>
      <c r="BY52" s="700">
        <v>0</v>
      </c>
      <c r="BZ52" s="701">
        <v>0</v>
      </c>
      <c r="CA52" s="168"/>
    </row>
    <row r="53" spans="2:79" s="17" customFormat="1" ht="15.75">
      <c r="B53" s="274">
        <v>30</v>
      </c>
      <c r="C53" s="179" t="s">
        <v>705</v>
      </c>
      <c r="D53" s="179" t="s">
        <v>678</v>
      </c>
      <c r="E53" s="179" t="s">
        <v>3</v>
      </c>
      <c r="F53" s="179" t="s">
        <v>679</v>
      </c>
      <c r="G53" s="179" t="s">
        <v>29</v>
      </c>
      <c r="H53" s="179" t="s">
        <v>680</v>
      </c>
      <c r="I53" s="179">
        <v>2011</v>
      </c>
      <c r="J53" s="179"/>
      <c r="K53" s="179" t="s">
        <v>706</v>
      </c>
      <c r="L53" s="179"/>
      <c r="M53" s="179" t="s">
        <v>691</v>
      </c>
      <c r="N53" s="179">
        <v>-1069</v>
      </c>
      <c r="O53" s="700">
        <v>-714.51001870000005</v>
      </c>
      <c r="P53" s="700">
        <v>-1309149.861</v>
      </c>
      <c r="Q53" s="179"/>
      <c r="R53" s="700">
        <v>-297.62702999999999</v>
      </c>
      <c r="S53" s="700">
        <v>-297.62702530000001</v>
      </c>
      <c r="T53" s="700">
        <v>-297.62700000000001</v>
      </c>
      <c r="U53" s="700">
        <v>-297.62700000000001</v>
      </c>
      <c r="V53" s="700">
        <v>-297.62700000000001</v>
      </c>
      <c r="W53" s="700">
        <v>-297.62700000000001</v>
      </c>
      <c r="X53" s="700">
        <v>-297.62700000000001</v>
      </c>
      <c r="Y53" s="700">
        <v>-297.62700000000001</v>
      </c>
      <c r="Z53" s="700">
        <v>-297.62700000000001</v>
      </c>
      <c r="AA53" s="700">
        <v>-297.62700000000001</v>
      </c>
      <c r="AB53" s="700">
        <v>-297.62700000000001</v>
      </c>
      <c r="AC53" s="700">
        <v>-297.62700000000001</v>
      </c>
      <c r="AD53" s="700">
        <v>-297.62700000000001</v>
      </c>
      <c r="AE53" s="700">
        <v>-297.62700000000001</v>
      </c>
      <c r="AF53" s="700">
        <v>-297.62700000000001</v>
      </c>
      <c r="AG53" s="700">
        <v>-297.62700000000001</v>
      </c>
      <c r="AH53" s="700">
        <v>-297.62700000000001</v>
      </c>
      <c r="AI53" s="700">
        <v>-297.62700000000001</v>
      </c>
      <c r="AJ53" s="700">
        <v>-240.3203</v>
      </c>
      <c r="AK53" s="700">
        <v>0</v>
      </c>
      <c r="AL53" s="700">
        <v>0</v>
      </c>
      <c r="AM53" s="700">
        <v>0</v>
      </c>
      <c r="AN53" s="700">
        <v>0</v>
      </c>
      <c r="AO53" s="700">
        <v>0</v>
      </c>
      <c r="AP53" s="700">
        <v>0</v>
      </c>
      <c r="AQ53" s="700">
        <v>0</v>
      </c>
      <c r="AR53" s="700">
        <v>0</v>
      </c>
      <c r="AS53" s="700">
        <v>0</v>
      </c>
      <c r="AT53" s="700">
        <v>0</v>
      </c>
      <c r="AU53" s="700">
        <v>0</v>
      </c>
      <c r="AV53" s="179"/>
      <c r="AW53" s="700">
        <v>-545322.48</v>
      </c>
      <c r="AX53" s="700">
        <v>-545322.48479999998</v>
      </c>
      <c r="AY53" s="700">
        <v>-545322.48479999998</v>
      </c>
      <c r="AZ53" s="700">
        <v>-545322.48479999998</v>
      </c>
      <c r="BA53" s="700">
        <v>-545322.48479999998</v>
      </c>
      <c r="BB53" s="700">
        <v>-545322.48479999998</v>
      </c>
      <c r="BC53" s="700">
        <v>-545322.48479999998</v>
      </c>
      <c r="BD53" s="700">
        <v>-545322.48479999998</v>
      </c>
      <c r="BE53" s="700">
        <v>-545322.48479999998</v>
      </c>
      <c r="BF53" s="700">
        <v>-545322.48479999998</v>
      </c>
      <c r="BG53" s="700">
        <v>-545322.48479999998</v>
      </c>
      <c r="BH53" s="700">
        <v>-545322.48479999998</v>
      </c>
      <c r="BI53" s="700">
        <v>-545322.48479999998</v>
      </c>
      <c r="BJ53" s="700">
        <v>-545322.48479999998</v>
      </c>
      <c r="BK53" s="700">
        <v>-545322.48479999998</v>
      </c>
      <c r="BL53" s="700">
        <v>-545322.48479999998</v>
      </c>
      <c r="BM53" s="700">
        <v>-545322.48479999998</v>
      </c>
      <c r="BN53" s="700">
        <v>-545322.48</v>
      </c>
      <c r="BO53" s="700">
        <v>-494163.44</v>
      </c>
      <c r="BP53" s="700">
        <v>0</v>
      </c>
      <c r="BQ53" s="700">
        <v>0</v>
      </c>
      <c r="BR53" s="700">
        <v>0</v>
      </c>
      <c r="BS53" s="700">
        <v>0</v>
      </c>
      <c r="BT53" s="700">
        <v>0</v>
      </c>
      <c r="BU53" s="700">
        <v>0</v>
      </c>
      <c r="BV53" s="700">
        <v>0</v>
      </c>
      <c r="BW53" s="700">
        <v>0</v>
      </c>
      <c r="BX53" s="700">
        <v>0</v>
      </c>
      <c r="BY53" s="700">
        <v>0</v>
      </c>
      <c r="BZ53" s="701">
        <v>0</v>
      </c>
      <c r="CA53" s="168"/>
    </row>
    <row r="54" spans="2:79" s="17" customFormat="1" ht="15.75">
      <c r="B54" s="274">
        <v>31</v>
      </c>
      <c r="C54" s="179" t="s">
        <v>705</v>
      </c>
      <c r="D54" s="179" t="s">
        <v>678</v>
      </c>
      <c r="E54" s="179" t="s">
        <v>5</v>
      </c>
      <c r="F54" s="179" t="s">
        <v>679</v>
      </c>
      <c r="G54" s="179" t="s">
        <v>29</v>
      </c>
      <c r="H54" s="179" t="s">
        <v>680</v>
      </c>
      <c r="I54" s="179">
        <v>2011</v>
      </c>
      <c r="J54" s="179"/>
      <c r="K54" s="179" t="s">
        <v>706</v>
      </c>
      <c r="L54" s="179"/>
      <c r="M54" s="179" t="s">
        <v>690</v>
      </c>
      <c r="N54" s="179">
        <v>3308</v>
      </c>
      <c r="O54" s="700">
        <v>4.7143421119999998</v>
      </c>
      <c r="P54" s="700">
        <v>95961.756030000004</v>
      </c>
      <c r="Q54" s="179"/>
      <c r="R54" s="700">
        <v>4.3607827199999996</v>
      </c>
      <c r="S54" s="700">
        <v>4.3607827209999996</v>
      </c>
      <c r="T54" s="700">
        <v>4.3607826999999997</v>
      </c>
      <c r="U54" s="700">
        <v>4.3607826999999997</v>
      </c>
      <c r="V54" s="700">
        <v>4.3607826999999997</v>
      </c>
      <c r="W54" s="700">
        <v>3.9876744</v>
      </c>
      <c r="X54" s="700">
        <v>2.2787723999999998</v>
      </c>
      <c r="Y54" s="700">
        <v>2.2777652000000002</v>
      </c>
      <c r="Z54" s="700">
        <v>2.2777652000000002</v>
      </c>
      <c r="AA54" s="700">
        <v>0.71524049999999995</v>
      </c>
      <c r="AB54" s="700">
        <v>0.29717359999999998</v>
      </c>
      <c r="AC54" s="700">
        <v>0.29709400000000002</v>
      </c>
      <c r="AD54" s="700">
        <v>0.29709400000000002</v>
      </c>
      <c r="AE54" s="700">
        <v>0.28343370000000001</v>
      </c>
      <c r="AF54" s="700">
        <v>0.28343370000000001</v>
      </c>
      <c r="AG54" s="700">
        <v>0.28280820000000001</v>
      </c>
      <c r="AH54" s="700">
        <v>0</v>
      </c>
      <c r="AI54" s="700">
        <v>0</v>
      </c>
      <c r="AJ54" s="700">
        <v>0</v>
      </c>
      <c r="AK54" s="700">
        <v>0</v>
      </c>
      <c r="AL54" s="700">
        <v>0</v>
      </c>
      <c r="AM54" s="700">
        <v>0</v>
      </c>
      <c r="AN54" s="700">
        <v>0</v>
      </c>
      <c r="AO54" s="700">
        <v>0</v>
      </c>
      <c r="AP54" s="700">
        <v>0</v>
      </c>
      <c r="AQ54" s="700">
        <v>0</v>
      </c>
      <c r="AR54" s="700">
        <v>0</v>
      </c>
      <c r="AS54" s="700">
        <v>0</v>
      </c>
      <c r="AT54" s="700">
        <v>0</v>
      </c>
      <c r="AU54" s="700">
        <v>0</v>
      </c>
      <c r="AV54" s="179"/>
      <c r="AW54" s="700">
        <v>88271.216</v>
      </c>
      <c r="AX54" s="700">
        <v>88271.216190000006</v>
      </c>
      <c r="AY54" s="700">
        <v>88271.216190000006</v>
      </c>
      <c r="AZ54" s="700">
        <v>88271.216190000006</v>
      </c>
      <c r="BA54" s="700">
        <v>88271.216190000006</v>
      </c>
      <c r="BB54" s="700">
        <v>80213.233810000005</v>
      </c>
      <c r="BC54" s="700">
        <v>43306.25505</v>
      </c>
      <c r="BD54" s="700">
        <v>43297.432500000003</v>
      </c>
      <c r="BE54" s="700">
        <v>43297.432500000003</v>
      </c>
      <c r="BF54" s="700">
        <v>9551.7487139999994</v>
      </c>
      <c r="BG54" s="700">
        <v>8024.5327399999996</v>
      </c>
      <c r="BH54" s="700">
        <v>7368.9438289999998</v>
      </c>
      <c r="BI54" s="700">
        <v>7368.9438289999998</v>
      </c>
      <c r="BJ54" s="700">
        <v>6115.1334660000002</v>
      </c>
      <c r="BK54" s="700">
        <v>6115.1334660000002</v>
      </c>
      <c r="BL54" s="700">
        <v>6107.7801170000002</v>
      </c>
      <c r="BM54" s="700">
        <v>0</v>
      </c>
      <c r="BN54" s="700">
        <v>0</v>
      </c>
      <c r="BO54" s="700">
        <v>0</v>
      </c>
      <c r="BP54" s="700">
        <v>0</v>
      </c>
      <c r="BQ54" s="700">
        <v>0</v>
      </c>
      <c r="BR54" s="700">
        <v>0</v>
      </c>
      <c r="BS54" s="700">
        <v>0</v>
      </c>
      <c r="BT54" s="700">
        <v>0</v>
      </c>
      <c r="BU54" s="700">
        <v>0</v>
      </c>
      <c r="BV54" s="700">
        <v>0</v>
      </c>
      <c r="BW54" s="700">
        <v>0</v>
      </c>
      <c r="BX54" s="700">
        <v>0</v>
      </c>
      <c r="BY54" s="700">
        <v>0</v>
      </c>
      <c r="BZ54" s="701">
        <v>0</v>
      </c>
      <c r="CA54" s="168"/>
    </row>
    <row r="55" spans="2:79" s="17" customFormat="1" ht="15.75">
      <c r="B55" s="274">
        <v>32</v>
      </c>
      <c r="C55" s="179" t="s">
        <v>705</v>
      </c>
      <c r="D55" s="179" t="s">
        <v>678</v>
      </c>
      <c r="E55" s="179" t="s">
        <v>4</v>
      </c>
      <c r="F55" s="179" t="s">
        <v>679</v>
      </c>
      <c r="G55" s="179" t="s">
        <v>29</v>
      </c>
      <c r="H55" s="179" t="s">
        <v>680</v>
      </c>
      <c r="I55" s="179">
        <v>2011</v>
      </c>
      <c r="J55" s="179"/>
      <c r="K55" s="179" t="s">
        <v>706</v>
      </c>
      <c r="L55" s="179"/>
      <c r="M55" s="179" t="s">
        <v>690</v>
      </c>
      <c r="N55" s="179">
        <v>332</v>
      </c>
      <c r="O55" s="700">
        <v>0.65085810399999999</v>
      </c>
      <c r="P55" s="700">
        <v>10348.70355</v>
      </c>
      <c r="Q55" s="179"/>
      <c r="R55" s="700">
        <v>0.65085809999999999</v>
      </c>
      <c r="S55" s="700">
        <v>0.65085810399999999</v>
      </c>
      <c r="T55" s="700">
        <v>0.65085809999999999</v>
      </c>
      <c r="U55" s="700">
        <v>0.65085809999999999</v>
      </c>
      <c r="V55" s="700">
        <v>0.65085809999999999</v>
      </c>
      <c r="W55" s="700">
        <v>0.60631610000000002</v>
      </c>
      <c r="X55" s="700">
        <v>0.42408770000000001</v>
      </c>
      <c r="Y55" s="700">
        <v>0.42311680000000002</v>
      </c>
      <c r="Z55" s="700">
        <v>0.42311680000000002</v>
      </c>
      <c r="AA55" s="700">
        <v>0.23658109999999999</v>
      </c>
      <c r="AB55" s="700">
        <v>3.1272800000000003E-2</v>
      </c>
      <c r="AC55" s="700">
        <v>3.1239800000000002E-2</v>
      </c>
      <c r="AD55" s="700">
        <v>3.1239800000000002E-2</v>
      </c>
      <c r="AE55" s="700">
        <v>3.0428699999999999E-2</v>
      </c>
      <c r="AF55" s="700">
        <v>3.0428699999999999E-2</v>
      </c>
      <c r="AG55" s="700">
        <v>2.9872200000000002E-2</v>
      </c>
      <c r="AH55" s="700">
        <v>0</v>
      </c>
      <c r="AI55" s="700">
        <v>0</v>
      </c>
      <c r="AJ55" s="700">
        <v>0</v>
      </c>
      <c r="AK55" s="700">
        <v>0</v>
      </c>
      <c r="AL55" s="700">
        <v>0</v>
      </c>
      <c r="AM55" s="700">
        <v>0</v>
      </c>
      <c r="AN55" s="700">
        <v>0</v>
      </c>
      <c r="AO55" s="700">
        <v>0</v>
      </c>
      <c r="AP55" s="700">
        <v>0</v>
      </c>
      <c r="AQ55" s="700">
        <v>0</v>
      </c>
      <c r="AR55" s="700">
        <v>0</v>
      </c>
      <c r="AS55" s="700">
        <v>0</v>
      </c>
      <c r="AT55" s="700">
        <v>0</v>
      </c>
      <c r="AU55" s="700">
        <v>0</v>
      </c>
      <c r="AV55" s="179"/>
      <c r="AW55" s="700">
        <v>11144.324000000001</v>
      </c>
      <c r="AX55" s="700">
        <v>11144.32396</v>
      </c>
      <c r="AY55" s="700">
        <v>11144.32396</v>
      </c>
      <c r="AZ55" s="700">
        <v>11144.32396</v>
      </c>
      <c r="BA55" s="700">
        <v>11144.32396</v>
      </c>
      <c r="BB55" s="700">
        <v>10182.354600000001</v>
      </c>
      <c r="BC55" s="700">
        <v>6246.7865229999998</v>
      </c>
      <c r="BD55" s="700">
        <v>6238.2813729999998</v>
      </c>
      <c r="BE55" s="700">
        <v>6238.2813729999998</v>
      </c>
      <c r="BF55" s="700">
        <v>2209.6905409999999</v>
      </c>
      <c r="BG55" s="700">
        <v>997.98734769999999</v>
      </c>
      <c r="BH55" s="700">
        <v>726.13753589999999</v>
      </c>
      <c r="BI55" s="700">
        <v>726.13753589999999</v>
      </c>
      <c r="BJ55" s="700">
        <v>651.68910100000005</v>
      </c>
      <c r="BK55" s="700">
        <v>651.68910100000005</v>
      </c>
      <c r="BL55" s="700">
        <v>645.14650200000005</v>
      </c>
      <c r="BM55" s="700">
        <v>0</v>
      </c>
      <c r="BN55" s="700">
        <v>0</v>
      </c>
      <c r="BO55" s="700">
        <v>0</v>
      </c>
      <c r="BP55" s="700">
        <v>0</v>
      </c>
      <c r="BQ55" s="700">
        <v>0</v>
      </c>
      <c r="BR55" s="700">
        <v>0</v>
      </c>
      <c r="BS55" s="700">
        <v>0</v>
      </c>
      <c r="BT55" s="700">
        <v>0</v>
      </c>
      <c r="BU55" s="700">
        <v>0</v>
      </c>
      <c r="BV55" s="700">
        <v>0</v>
      </c>
      <c r="BW55" s="700">
        <v>0</v>
      </c>
      <c r="BX55" s="700">
        <v>0</v>
      </c>
      <c r="BY55" s="700">
        <v>0</v>
      </c>
      <c r="BZ55" s="701">
        <v>0</v>
      </c>
      <c r="CA55" s="168"/>
    </row>
    <row r="56" spans="2:79" s="17" customFormat="1" ht="15.75">
      <c r="B56" s="275" t="s">
        <v>493</v>
      </c>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9"/>
      <c r="CA56" s="168"/>
    </row>
  </sheetData>
  <mergeCells count="1">
    <mergeCell ref="B22:B23"/>
  </mergeCells>
  <hyperlinks>
    <hyperlink ref="G18" location="Table_4_b.__2012_Lost_Revenues_Work_Form" display="Go to Tab 4."/>
  </hyperlinks>
  <pageMargins left="0.7" right="0.7" top="0.75" bottom="0.75" header="0.3" footer="0.3"/>
  <pageSetup scale="68" fitToWidth="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68"/>
  <sheetViews>
    <sheetView topLeftCell="A17" zoomScale="80" zoomScaleNormal="80" workbookViewId="0">
      <pane xSplit="9" ySplit="7" topLeftCell="U39" activePane="bottomRight" state="frozen"/>
      <selection activeCell="X46" sqref="X46"/>
      <selection pane="topRight" activeCell="X46" sqref="X46"/>
      <selection pane="bottomLeft" activeCell="X46" sqref="X46"/>
      <selection pane="bottomRight" activeCell="X46" sqref="X46"/>
    </sheetView>
  </sheetViews>
  <sheetFormatPr defaultRowHeight="15"/>
  <cols>
    <col min="1" max="1" width="9.140625" style="12"/>
    <col min="2" max="2" width="13.28515625" style="12" customWidth="1"/>
    <col min="3" max="3" width="10.85546875" style="12" customWidth="1"/>
    <col min="4" max="4" width="11.42578125" style="12" customWidth="1"/>
    <col min="5" max="5" width="27.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8" width="9.140625" style="12"/>
    <col min="19" max="19" width="9.42578125" style="12" bestFit="1" customWidth="1"/>
    <col min="20" max="20" width="12.42578125" style="12" bestFit="1" customWidth="1"/>
    <col min="21" max="31" width="11.28515625" style="12" bestFit="1" customWidth="1"/>
    <col min="32" max="39" width="9.42578125" style="12" bestFit="1" customWidth="1"/>
    <col min="40" max="40" width="9.28515625" style="12" bestFit="1" customWidth="1"/>
    <col min="41" max="49" width="9.140625" style="12"/>
    <col min="50" max="50" width="13.7109375" style="12" bestFit="1" customWidth="1"/>
    <col min="51" max="60" width="17" style="12" bestFit="1" customWidth="1"/>
    <col min="61" max="70" width="15.7109375" style="12" bestFit="1" customWidth="1"/>
    <col min="71" max="71" width="12.42578125" style="12" bestFit="1" customWidth="1"/>
    <col min="72" max="78" width="9.140625" style="12"/>
    <col min="79" max="79" width="9.140625" style="16"/>
    <col min="80" max="16384" width="9.140625" style="12"/>
  </cols>
  <sheetData>
    <row r="14" spans="2:79" ht="15.75" thickBot="1">
      <c r="CA14" s="12"/>
    </row>
    <row r="15" spans="2:79" s="9" customFormat="1" ht="31.5" customHeight="1" thickBot="1">
      <c r="B15" s="573"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577</v>
      </c>
      <c r="C18" s="197"/>
      <c r="D18" s="92"/>
      <c r="H18" s="626" t="s">
        <v>598</v>
      </c>
    </row>
    <row r="19" spans="2:79" ht="23.25" customHeight="1">
      <c r="B19" s="661" t="s">
        <v>525</v>
      </c>
      <c r="C19" s="650"/>
      <c r="D19" s="650"/>
      <c r="E19" s="650"/>
      <c r="F19" s="650"/>
      <c r="G19" s="650"/>
      <c r="H19" s="650"/>
      <c r="I19" s="650"/>
      <c r="J19" s="650"/>
      <c r="K19" s="650"/>
      <c r="L19" s="650"/>
      <c r="M19" s="650"/>
      <c r="N19" s="650"/>
      <c r="O19" s="650"/>
      <c r="P19" s="650"/>
    </row>
    <row r="20" spans="2:79" ht="23.25" customHeight="1">
      <c r="B20" s="661" t="s">
        <v>526</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210</v>
      </c>
      <c r="D24" s="179" t="s">
        <v>682</v>
      </c>
      <c r="E24" s="179" t="s">
        <v>708</v>
      </c>
      <c r="F24" s="179" t="s">
        <v>679</v>
      </c>
      <c r="G24" s="179" t="s">
        <v>684</v>
      </c>
      <c r="H24" s="179" t="s">
        <v>680</v>
      </c>
      <c r="I24" s="179">
        <v>2012</v>
      </c>
      <c r="J24" s="179" t="s">
        <v>717</v>
      </c>
      <c r="K24" s="179"/>
      <c r="L24" s="179" t="s">
        <v>718</v>
      </c>
      <c r="M24" s="179" t="s">
        <v>719</v>
      </c>
      <c r="N24" s="179">
        <v>1</v>
      </c>
      <c r="O24" s="700">
        <v>5.18</v>
      </c>
      <c r="P24" s="700">
        <v>25176.25</v>
      </c>
      <c r="Q24" s="179"/>
      <c r="R24" s="700" t="s">
        <v>726</v>
      </c>
      <c r="S24" s="700">
        <v>5.18</v>
      </c>
      <c r="T24" s="700">
        <v>5.18</v>
      </c>
      <c r="U24" s="700">
        <v>5.18</v>
      </c>
      <c r="V24" s="700">
        <v>5.18</v>
      </c>
      <c r="W24" s="700" t="s">
        <v>726</v>
      </c>
      <c r="X24" s="700" t="s">
        <v>726</v>
      </c>
      <c r="Y24" s="700" t="s">
        <v>726</v>
      </c>
      <c r="Z24" s="700" t="s">
        <v>726</v>
      </c>
      <c r="AA24" s="700" t="s">
        <v>726</v>
      </c>
      <c r="AB24" s="700" t="s">
        <v>726</v>
      </c>
      <c r="AC24" s="700" t="s">
        <v>726</v>
      </c>
      <c r="AD24" s="700" t="s">
        <v>726</v>
      </c>
      <c r="AE24" s="700" t="s">
        <v>726</v>
      </c>
      <c r="AF24" s="700" t="s">
        <v>726</v>
      </c>
      <c r="AG24" s="700" t="s">
        <v>726</v>
      </c>
      <c r="AH24" s="700" t="s">
        <v>726</v>
      </c>
      <c r="AI24" s="700" t="s">
        <v>726</v>
      </c>
      <c r="AJ24" s="700" t="s">
        <v>726</v>
      </c>
      <c r="AK24" s="700" t="s">
        <v>726</v>
      </c>
      <c r="AL24" s="700" t="s">
        <v>726</v>
      </c>
      <c r="AM24" s="700" t="s">
        <v>726</v>
      </c>
      <c r="AN24" s="700" t="s">
        <v>726</v>
      </c>
      <c r="AO24" s="700" t="s">
        <v>726</v>
      </c>
      <c r="AP24" s="700" t="s">
        <v>726</v>
      </c>
      <c r="AQ24" s="700" t="s">
        <v>726</v>
      </c>
      <c r="AR24" s="700" t="s">
        <v>726</v>
      </c>
      <c r="AS24" s="700" t="s">
        <v>726</v>
      </c>
      <c r="AT24" s="700" t="s">
        <v>726</v>
      </c>
      <c r="AU24" s="700" t="s">
        <v>728</v>
      </c>
      <c r="AV24" s="179"/>
      <c r="AW24" s="700" t="s">
        <v>728</v>
      </c>
      <c r="AX24" s="700">
        <v>25176.25</v>
      </c>
      <c r="AY24" s="700">
        <v>25176.25</v>
      </c>
      <c r="AZ24" s="700">
        <v>25176.25</v>
      </c>
      <c r="BA24" s="700">
        <v>25176.25</v>
      </c>
      <c r="BB24" s="700" t="s">
        <v>727</v>
      </c>
      <c r="BC24" s="700" t="s">
        <v>727</v>
      </c>
      <c r="BD24" s="700" t="s">
        <v>727</v>
      </c>
      <c r="BE24" s="700" t="s">
        <v>727</v>
      </c>
      <c r="BF24" s="700" t="s">
        <v>727</v>
      </c>
      <c r="BG24" s="700" t="s">
        <v>727</v>
      </c>
      <c r="BH24" s="700" t="s">
        <v>727</v>
      </c>
      <c r="BI24" s="700" t="s">
        <v>729</v>
      </c>
      <c r="BJ24" s="700" t="s">
        <v>729</v>
      </c>
      <c r="BK24" s="700" t="s">
        <v>729</v>
      </c>
      <c r="BL24" s="700" t="s">
        <v>729</v>
      </c>
      <c r="BM24" s="700" t="s">
        <v>729</v>
      </c>
      <c r="BN24" s="700" t="s">
        <v>729</v>
      </c>
      <c r="BO24" s="700" t="s">
        <v>729</v>
      </c>
      <c r="BP24" s="700" t="s">
        <v>729</v>
      </c>
      <c r="BQ24" s="700" t="s">
        <v>729</v>
      </c>
      <c r="BR24" s="700" t="s">
        <v>729</v>
      </c>
      <c r="BS24" s="700" t="s">
        <v>730</v>
      </c>
      <c r="BT24" s="700" t="s">
        <v>726</v>
      </c>
      <c r="BU24" s="700" t="s">
        <v>726</v>
      </c>
      <c r="BV24" s="700" t="s">
        <v>726</v>
      </c>
      <c r="BW24" s="700" t="s">
        <v>726</v>
      </c>
      <c r="BX24" s="700" t="s">
        <v>726</v>
      </c>
      <c r="BY24" s="700" t="s">
        <v>726</v>
      </c>
      <c r="BZ24" s="701"/>
      <c r="CA24" s="168"/>
    </row>
    <row r="25" spans="2:79" s="17" customFormat="1" ht="15.75">
      <c r="B25" s="274">
        <v>2</v>
      </c>
      <c r="C25" s="179" t="s">
        <v>210</v>
      </c>
      <c r="D25" s="179" t="s">
        <v>682</v>
      </c>
      <c r="E25" s="179" t="s">
        <v>708</v>
      </c>
      <c r="F25" s="179" t="s">
        <v>679</v>
      </c>
      <c r="G25" s="179" t="s">
        <v>684</v>
      </c>
      <c r="H25" s="179" t="s">
        <v>680</v>
      </c>
      <c r="I25" s="179">
        <v>2013</v>
      </c>
      <c r="J25" s="179" t="s">
        <v>717</v>
      </c>
      <c r="K25" s="179"/>
      <c r="L25" s="179" t="s">
        <v>718</v>
      </c>
      <c r="M25" s="179" t="s">
        <v>719</v>
      </c>
      <c r="N25" s="179">
        <v>8</v>
      </c>
      <c r="O25" s="700">
        <v>107.42</v>
      </c>
      <c r="P25" s="700">
        <v>586485.47</v>
      </c>
      <c r="Q25" s="179"/>
      <c r="R25" s="700" t="s">
        <v>726</v>
      </c>
      <c r="S25" s="700" t="s">
        <v>726</v>
      </c>
      <c r="T25" s="700">
        <v>70.5</v>
      </c>
      <c r="U25" s="700">
        <v>70.5</v>
      </c>
      <c r="V25" s="700">
        <v>70.5</v>
      </c>
      <c r="W25" s="700">
        <v>70.5</v>
      </c>
      <c r="X25" s="700" t="s">
        <v>726</v>
      </c>
      <c r="Y25" s="700" t="s">
        <v>726</v>
      </c>
      <c r="Z25" s="700" t="s">
        <v>726</v>
      </c>
      <c r="AA25" s="700" t="s">
        <v>726</v>
      </c>
      <c r="AB25" s="700" t="s">
        <v>726</v>
      </c>
      <c r="AC25" s="700" t="s">
        <v>726</v>
      </c>
      <c r="AD25" s="700" t="s">
        <v>726</v>
      </c>
      <c r="AE25" s="700" t="s">
        <v>726</v>
      </c>
      <c r="AF25" s="700" t="s">
        <v>726</v>
      </c>
      <c r="AG25" s="700" t="s">
        <v>726</v>
      </c>
      <c r="AH25" s="700" t="s">
        <v>726</v>
      </c>
      <c r="AI25" s="700" t="s">
        <v>726</v>
      </c>
      <c r="AJ25" s="700" t="s">
        <v>726</v>
      </c>
      <c r="AK25" s="700" t="s">
        <v>726</v>
      </c>
      <c r="AL25" s="700" t="s">
        <v>726</v>
      </c>
      <c r="AM25" s="700" t="s">
        <v>726</v>
      </c>
      <c r="AN25" s="700" t="s">
        <v>726</v>
      </c>
      <c r="AO25" s="700" t="s">
        <v>726</v>
      </c>
      <c r="AP25" s="700" t="s">
        <v>726</v>
      </c>
      <c r="AQ25" s="700" t="s">
        <v>726</v>
      </c>
      <c r="AR25" s="700" t="s">
        <v>726</v>
      </c>
      <c r="AS25" s="700" t="s">
        <v>726</v>
      </c>
      <c r="AT25" s="700" t="s">
        <v>726</v>
      </c>
      <c r="AU25" s="700" t="s">
        <v>728</v>
      </c>
      <c r="AV25" s="179"/>
      <c r="AW25" s="700" t="s">
        <v>728</v>
      </c>
      <c r="AX25" s="700" t="s">
        <v>731</v>
      </c>
      <c r="AY25" s="700">
        <v>387606.14</v>
      </c>
      <c r="AZ25" s="700">
        <v>387606.14</v>
      </c>
      <c r="BA25" s="700">
        <v>387606.14</v>
      </c>
      <c r="BB25" s="700">
        <v>387606.14</v>
      </c>
      <c r="BC25" s="700" t="s">
        <v>727</v>
      </c>
      <c r="BD25" s="700" t="s">
        <v>727</v>
      </c>
      <c r="BE25" s="700" t="s">
        <v>727</v>
      </c>
      <c r="BF25" s="700" t="s">
        <v>727</v>
      </c>
      <c r="BG25" s="700" t="s">
        <v>727</v>
      </c>
      <c r="BH25" s="700" t="s">
        <v>727</v>
      </c>
      <c r="BI25" s="700" t="s">
        <v>729</v>
      </c>
      <c r="BJ25" s="700" t="s">
        <v>729</v>
      </c>
      <c r="BK25" s="700" t="s">
        <v>729</v>
      </c>
      <c r="BL25" s="700" t="s">
        <v>729</v>
      </c>
      <c r="BM25" s="700" t="s">
        <v>729</v>
      </c>
      <c r="BN25" s="700" t="s">
        <v>729</v>
      </c>
      <c r="BO25" s="700" t="s">
        <v>729</v>
      </c>
      <c r="BP25" s="700" t="s">
        <v>729</v>
      </c>
      <c r="BQ25" s="700" t="s">
        <v>729</v>
      </c>
      <c r="BR25" s="700" t="s">
        <v>729</v>
      </c>
      <c r="BS25" s="700" t="s">
        <v>730</v>
      </c>
      <c r="BT25" s="700" t="s">
        <v>726</v>
      </c>
      <c r="BU25" s="700" t="s">
        <v>726</v>
      </c>
      <c r="BV25" s="700" t="s">
        <v>726</v>
      </c>
      <c r="BW25" s="700" t="s">
        <v>726</v>
      </c>
      <c r="BX25" s="700" t="s">
        <v>726</v>
      </c>
      <c r="BY25" s="700" t="s">
        <v>726</v>
      </c>
      <c r="BZ25" s="701"/>
      <c r="CA25" s="168"/>
    </row>
    <row r="26" spans="2:79" s="17" customFormat="1" ht="16.5" customHeight="1">
      <c r="B26" s="274">
        <v>3</v>
      </c>
      <c r="C26" s="179" t="s">
        <v>210</v>
      </c>
      <c r="D26" s="179" t="s">
        <v>682</v>
      </c>
      <c r="E26" s="179" t="s">
        <v>709</v>
      </c>
      <c r="F26" s="179" t="s">
        <v>679</v>
      </c>
      <c r="G26" s="179" t="s">
        <v>684</v>
      </c>
      <c r="H26" s="179" t="s">
        <v>681</v>
      </c>
      <c r="I26" s="179">
        <v>2013</v>
      </c>
      <c r="J26" s="179" t="s">
        <v>717</v>
      </c>
      <c r="K26" s="179"/>
      <c r="L26" s="179" t="s">
        <v>718</v>
      </c>
      <c r="M26" s="179" t="s">
        <v>696</v>
      </c>
      <c r="N26" s="179">
        <v>5</v>
      </c>
      <c r="O26" s="700" t="s">
        <v>726</v>
      </c>
      <c r="P26" s="700" t="s">
        <v>727</v>
      </c>
      <c r="Q26" s="179"/>
      <c r="R26" s="700" t="s">
        <v>726</v>
      </c>
      <c r="S26" s="700" t="s">
        <v>726</v>
      </c>
      <c r="T26" s="700">
        <v>596.66</v>
      </c>
      <c r="U26" s="700" t="s">
        <v>726</v>
      </c>
      <c r="V26" s="700" t="s">
        <v>726</v>
      </c>
      <c r="W26" s="700" t="s">
        <v>726</v>
      </c>
      <c r="X26" s="700" t="s">
        <v>726</v>
      </c>
      <c r="Y26" s="700" t="s">
        <v>726</v>
      </c>
      <c r="Z26" s="700" t="s">
        <v>726</v>
      </c>
      <c r="AA26" s="700" t="s">
        <v>726</v>
      </c>
      <c r="AB26" s="700" t="s">
        <v>726</v>
      </c>
      <c r="AC26" s="700" t="s">
        <v>726</v>
      </c>
      <c r="AD26" s="700" t="s">
        <v>726</v>
      </c>
      <c r="AE26" s="700" t="s">
        <v>726</v>
      </c>
      <c r="AF26" s="700" t="s">
        <v>726</v>
      </c>
      <c r="AG26" s="700" t="s">
        <v>726</v>
      </c>
      <c r="AH26" s="700" t="s">
        <v>726</v>
      </c>
      <c r="AI26" s="700" t="s">
        <v>726</v>
      </c>
      <c r="AJ26" s="700" t="s">
        <v>726</v>
      </c>
      <c r="AK26" s="700" t="s">
        <v>726</v>
      </c>
      <c r="AL26" s="700" t="s">
        <v>726</v>
      </c>
      <c r="AM26" s="700" t="s">
        <v>726</v>
      </c>
      <c r="AN26" s="700" t="s">
        <v>726</v>
      </c>
      <c r="AO26" s="700" t="s">
        <v>726</v>
      </c>
      <c r="AP26" s="700" t="s">
        <v>726</v>
      </c>
      <c r="AQ26" s="700" t="s">
        <v>726</v>
      </c>
      <c r="AR26" s="700" t="s">
        <v>726</v>
      </c>
      <c r="AS26" s="700" t="s">
        <v>726</v>
      </c>
      <c r="AT26" s="700" t="s">
        <v>726</v>
      </c>
      <c r="AU26" s="700" t="s">
        <v>728</v>
      </c>
      <c r="AV26" s="179"/>
      <c r="AW26" s="700" t="s">
        <v>728</v>
      </c>
      <c r="AX26" s="700" t="s">
        <v>731</v>
      </c>
      <c r="AY26" s="700">
        <v>9571.39</v>
      </c>
      <c r="AZ26" s="700" t="s">
        <v>727</v>
      </c>
      <c r="BA26" s="700" t="s">
        <v>727</v>
      </c>
      <c r="BB26" s="700" t="s">
        <v>727</v>
      </c>
      <c r="BC26" s="700" t="s">
        <v>727</v>
      </c>
      <c r="BD26" s="700" t="s">
        <v>727</v>
      </c>
      <c r="BE26" s="700" t="s">
        <v>727</v>
      </c>
      <c r="BF26" s="700" t="s">
        <v>727</v>
      </c>
      <c r="BG26" s="700" t="s">
        <v>727</v>
      </c>
      <c r="BH26" s="700" t="s">
        <v>727</v>
      </c>
      <c r="BI26" s="700" t="s">
        <v>729</v>
      </c>
      <c r="BJ26" s="700" t="s">
        <v>729</v>
      </c>
      <c r="BK26" s="700" t="s">
        <v>729</v>
      </c>
      <c r="BL26" s="700" t="s">
        <v>729</v>
      </c>
      <c r="BM26" s="700" t="s">
        <v>729</v>
      </c>
      <c r="BN26" s="700" t="s">
        <v>729</v>
      </c>
      <c r="BO26" s="700" t="s">
        <v>729</v>
      </c>
      <c r="BP26" s="700" t="s">
        <v>729</v>
      </c>
      <c r="BQ26" s="700" t="s">
        <v>729</v>
      </c>
      <c r="BR26" s="700" t="s">
        <v>729</v>
      </c>
      <c r="BS26" s="700" t="s">
        <v>730</v>
      </c>
      <c r="BT26" s="700" t="s">
        <v>726</v>
      </c>
      <c r="BU26" s="700" t="s">
        <v>726</v>
      </c>
      <c r="BV26" s="700" t="s">
        <v>726</v>
      </c>
      <c r="BW26" s="700" t="s">
        <v>726</v>
      </c>
      <c r="BX26" s="700" t="s">
        <v>726</v>
      </c>
      <c r="BY26" s="700" t="s">
        <v>726</v>
      </c>
      <c r="BZ26" s="701"/>
      <c r="CA26" s="168"/>
    </row>
    <row r="27" spans="2:79" s="17" customFormat="1" ht="15.75">
      <c r="B27" s="274">
        <v>4</v>
      </c>
      <c r="C27" s="179" t="s">
        <v>210</v>
      </c>
      <c r="D27" s="179" t="s">
        <v>682</v>
      </c>
      <c r="E27" s="277" t="s">
        <v>24</v>
      </c>
      <c r="F27" s="179" t="s">
        <v>679</v>
      </c>
      <c r="G27" s="179" t="s">
        <v>684</v>
      </c>
      <c r="H27" s="179" t="s">
        <v>680</v>
      </c>
      <c r="I27" s="179">
        <v>2013</v>
      </c>
      <c r="J27" s="179" t="s">
        <v>717</v>
      </c>
      <c r="K27" s="179"/>
      <c r="L27" s="179" t="s">
        <v>718</v>
      </c>
      <c r="M27" s="179"/>
      <c r="N27" s="179">
        <v>3</v>
      </c>
      <c r="O27" s="700">
        <v>11.2</v>
      </c>
      <c r="P27" s="700">
        <v>38575.83</v>
      </c>
      <c r="Q27" s="179"/>
      <c r="R27" s="700" t="s">
        <v>726</v>
      </c>
      <c r="S27" s="700" t="s">
        <v>726</v>
      </c>
      <c r="T27" s="700">
        <v>6.05</v>
      </c>
      <c r="U27" s="700">
        <v>6.05</v>
      </c>
      <c r="V27" s="700">
        <v>6.05</v>
      </c>
      <c r="W27" s="700">
        <v>6.05</v>
      </c>
      <c r="X27" s="700">
        <v>6.05</v>
      </c>
      <c r="Y27" s="700">
        <v>6.05</v>
      </c>
      <c r="Z27" s="700">
        <v>6.05</v>
      </c>
      <c r="AA27" s="700">
        <v>6.05</v>
      </c>
      <c r="AB27" s="700">
        <v>6.05</v>
      </c>
      <c r="AC27" s="700">
        <v>6.05</v>
      </c>
      <c r="AD27" s="700">
        <v>6.05</v>
      </c>
      <c r="AE27" s="700">
        <v>6.05</v>
      </c>
      <c r="AF27" s="700">
        <v>6.05</v>
      </c>
      <c r="AG27" s="700">
        <v>6.05</v>
      </c>
      <c r="AH27" s="700" t="s">
        <v>726</v>
      </c>
      <c r="AI27" s="700" t="s">
        <v>726</v>
      </c>
      <c r="AJ27" s="700" t="s">
        <v>726</v>
      </c>
      <c r="AK27" s="700" t="s">
        <v>726</v>
      </c>
      <c r="AL27" s="700" t="s">
        <v>726</v>
      </c>
      <c r="AM27" s="700" t="s">
        <v>726</v>
      </c>
      <c r="AN27" s="700" t="s">
        <v>726</v>
      </c>
      <c r="AO27" s="700" t="s">
        <v>726</v>
      </c>
      <c r="AP27" s="700" t="s">
        <v>726</v>
      </c>
      <c r="AQ27" s="700" t="s">
        <v>726</v>
      </c>
      <c r="AR27" s="700" t="s">
        <v>726</v>
      </c>
      <c r="AS27" s="700" t="s">
        <v>726</v>
      </c>
      <c r="AT27" s="700" t="s">
        <v>726</v>
      </c>
      <c r="AU27" s="700" t="s">
        <v>728</v>
      </c>
      <c r="AV27" s="179"/>
      <c r="AW27" s="700" t="s">
        <v>728</v>
      </c>
      <c r="AX27" s="700" t="s">
        <v>731</v>
      </c>
      <c r="AY27" s="700">
        <v>20830.95</v>
      </c>
      <c r="AZ27" s="700">
        <v>20830.95</v>
      </c>
      <c r="BA27" s="700">
        <v>20830.95</v>
      </c>
      <c r="BB27" s="700">
        <v>20830.95</v>
      </c>
      <c r="BC27" s="700">
        <v>20830.95</v>
      </c>
      <c r="BD27" s="700">
        <v>20830.95</v>
      </c>
      <c r="BE27" s="700">
        <v>20830.95</v>
      </c>
      <c r="BF27" s="700">
        <v>20830.95</v>
      </c>
      <c r="BG27" s="700">
        <v>20830.95</v>
      </c>
      <c r="BH27" s="700">
        <v>20830.95</v>
      </c>
      <c r="BI27" s="700">
        <v>20830.95</v>
      </c>
      <c r="BJ27" s="700">
        <v>20830.95</v>
      </c>
      <c r="BK27" s="700">
        <v>20830.95</v>
      </c>
      <c r="BL27" s="700">
        <v>20830.95</v>
      </c>
      <c r="BM27" s="700" t="s">
        <v>729</v>
      </c>
      <c r="BN27" s="700" t="s">
        <v>729</v>
      </c>
      <c r="BO27" s="700" t="s">
        <v>729</v>
      </c>
      <c r="BP27" s="700" t="s">
        <v>729</v>
      </c>
      <c r="BQ27" s="700" t="s">
        <v>729</v>
      </c>
      <c r="BR27" s="700" t="s">
        <v>729</v>
      </c>
      <c r="BS27" s="700" t="s">
        <v>730</v>
      </c>
      <c r="BT27" s="700" t="s">
        <v>726</v>
      </c>
      <c r="BU27" s="700" t="s">
        <v>726</v>
      </c>
      <c r="BV27" s="700" t="s">
        <v>726</v>
      </c>
      <c r="BW27" s="700" t="s">
        <v>726</v>
      </c>
      <c r="BX27" s="700" t="s">
        <v>726</v>
      </c>
      <c r="BY27" s="700" t="s">
        <v>726</v>
      </c>
      <c r="BZ27" s="701"/>
      <c r="CA27" s="168"/>
    </row>
    <row r="28" spans="2:79" s="17" customFormat="1" ht="15.75">
      <c r="B28" s="274">
        <v>5</v>
      </c>
      <c r="C28" s="179" t="s">
        <v>210</v>
      </c>
      <c r="D28" s="179" t="s">
        <v>682</v>
      </c>
      <c r="E28" s="179" t="s">
        <v>710</v>
      </c>
      <c r="F28" s="179" t="s">
        <v>679</v>
      </c>
      <c r="G28" s="179" t="s">
        <v>684</v>
      </c>
      <c r="H28" s="179" t="s">
        <v>681</v>
      </c>
      <c r="I28" s="179">
        <v>2009</v>
      </c>
      <c r="J28" s="179" t="s">
        <v>717</v>
      </c>
      <c r="K28" s="179"/>
      <c r="L28" s="179" t="s">
        <v>718</v>
      </c>
      <c r="M28" s="179" t="s">
        <v>693</v>
      </c>
      <c r="N28" s="179">
        <v>2</v>
      </c>
      <c r="O28" s="700" t="s">
        <v>726</v>
      </c>
      <c r="P28" s="700" t="s">
        <v>727</v>
      </c>
      <c r="Q28" s="179"/>
      <c r="R28" s="700" t="s">
        <v>726</v>
      </c>
      <c r="S28" s="700" t="s">
        <v>726</v>
      </c>
      <c r="T28" s="700">
        <v>1.28</v>
      </c>
      <c r="U28" s="700" t="s">
        <v>726</v>
      </c>
      <c r="V28" s="700" t="s">
        <v>726</v>
      </c>
      <c r="W28" s="700" t="s">
        <v>726</v>
      </c>
      <c r="X28" s="700" t="s">
        <v>726</v>
      </c>
      <c r="Y28" s="700" t="s">
        <v>726</v>
      </c>
      <c r="Z28" s="700" t="s">
        <v>726</v>
      </c>
      <c r="AA28" s="700" t="s">
        <v>726</v>
      </c>
      <c r="AB28" s="700" t="s">
        <v>726</v>
      </c>
      <c r="AC28" s="700" t="s">
        <v>726</v>
      </c>
      <c r="AD28" s="700" t="s">
        <v>726</v>
      </c>
      <c r="AE28" s="700" t="s">
        <v>726</v>
      </c>
      <c r="AF28" s="700" t="s">
        <v>726</v>
      </c>
      <c r="AG28" s="700" t="s">
        <v>726</v>
      </c>
      <c r="AH28" s="700" t="s">
        <v>726</v>
      </c>
      <c r="AI28" s="700" t="s">
        <v>726</v>
      </c>
      <c r="AJ28" s="700" t="s">
        <v>726</v>
      </c>
      <c r="AK28" s="700" t="s">
        <v>726</v>
      </c>
      <c r="AL28" s="700" t="s">
        <v>726</v>
      </c>
      <c r="AM28" s="700" t="s">
        <v>726</v>
      </c>
      <c r="AN28" s="700" t="s">
        <v>726</v>
      </c>
      <c r="AO28" s="700" t="s">
        <v>726</v>
      </c>
      <c r="AP28" s="700" t="s">
        <v>726</v>
      </c>
      <c r="AQ28" s="700" t="s">
        <v>726</v>
      </c>
      <c r="AR28" s="700" t="s">
        <v>726</v>
      </c>
      <c r="AS28" s="700" t="s">
        <v>726</v>
      </c>
      <c r="AT28" s="700" t="s">
        <v>726</v>
      </c>
      <c r="AU28" s="700" t="s">
        <v>728</v>
      </c>
      <c r="AV28" s="179"/>
      <c r="AW28" s="700" t="s">
        <v>728</v>
      </c>
      <c r="AX28" s="700" t="s">
        <v>731</v>
      </c>
      <c r="AY28" s="700">
        <v>2.04</v>
      </c>
      <c r="AZ28" s="700" t="s">
        <v>727</v>
      </c>
      <c r="BA28" s="700" t="s">
        <v>727</v>
      </c>
      <c r="BB28" s="700" t="s">
        <v>727</v>
      </c>
      <c r="BC28" s="700" t="s">
        <v>727</v>
      </c>
      <c r="BD28" s="700" t="s">
        <v>727</v>
      </c>
      <c r="BE28" s="700" t="s">
        <v>727</v>
      </c>
      <c r="BF28" s="700" t="s">
        <v>727</v>
      </c>
      <c r="BG28" s="700" t="s">
        <v>727</v>
      </c>
      <c r="BH28" s="700" t="s">
        <v>727</v>
      </c>
      <c r="BI28" s="700" t="s">
        <v>729</v>
      </c>
      <c r="BJ28" s="700" t="s">
        <v>729</v>
      </c>
      <c r="BK28" s="700" t="s">
        <v>729</v>
      </c>
      <c r="BL28" s="700" t="s">
        <v>729</v>
      </c>
      <c r="BM28" s="700" t="s">
        <v>729</v>
      </c>
      <c r="BN28" s="700" t="s">
        <v>729</v>
      </c>
      <c r="BO28" s="700" t="s">
        <v>729</v>
      </c>
      <c r="BP28" s="700" t="s">
        <v>729</v>
      </c>
      <c r="BQ28" s="700" t="s">
        <v>729</v>
      </c>
      <c r="BR28" s="700" t="s">
        <v>729</v>
      </c>
      <c r="BS28" s="700" t="s">
        <v>730</v>
      </c>
      <c r="BT28" s="700" t="s">
        <v>726</v>
      </c>
      <c r="BU28" s="700" t="s">
        <v>726</v>
      </c>
      <c r="BV28" s="700" t="s">
        <v>726</v>
      </c>
      <c r="BW28" s="700" t="s">
        <v>726</v>
      </c>
      <c r="BX28" s="700" t="s">
        <v>726</v>
      </c>
      <c r="BY28" s="700" t="s">
        <v>726</v>
      </c>
      <c r="BZ28" s="701"/>
      <c r="CA28" s="168"/>
    </row>
    <row r="29" spans="2:79" s="17" customFormat="1" ht="15.75">
      <c r="B29" s="274">
        <v>6</v>
      </c>
      <c r="C29" s="179" t="s">
        <v>210</v>
      </c>
      <c r="D29" s="179" t="s">
        <v>682</v>
      </c>
      <c r="E29" s="179" t="s">
        <v>710</v>
      </c>
      <c r="F29" s="179" t="s">
        <v>679</v>
      </c>
      <c r="G29" s="179" t="s">
        <v>684</v>
      </c>
      <c r="H29" s="179" t="s">
        <v>681</v>
      </c>
      <c r="I29" s="179">
        <v>2011</v>
      </c>
      <c r="J29" s="179" t="s">
        <v>717</v>
      </c>
      <c r="K29" s="179"/>
      <c r="L29" s="179" t="s">
        <v>718</v>
      </c>
      <c r="M29" s="179" t="s">
        <v>693</v>
      </c>
      <c r="N29" s="179">
        <v>2</v>
      </c>
      <c r="O29" s="700" t="s">
        <v>726</v>
      </c>
      <c r="P29" s="700" t="s">
        <v>727</v>
      </c>
      <c r="Q29" s="179"/>
      <c r="R29" s="700" t="s">
        <v>726</v>
      </c>
      <c r="S29" s="700" t="s">
        <v>726</v>
      </c>
      <c r="T29" s="700">
        <v>1.28</v>
      </c>
      <c r="U29" s="700" t="s">
        <v>726</v>
      </c>
      <c r="V29" s="700" t="s">
        <v>726</v>
      </c>
      <c r="W29" s="700" t="s">
        <v>726</v>
      </c>
      <c r="X29" s="700" t="s">
        <v>726</v>
      </c>
      <c r="Y29" s="700" t="s">
        <v>726</v>
      </c>
      <c r="Z29" s="700" t="s">
        <v>726</v>
      </c>
      <c r="AA29" s="700" t="s">
        <v>726</v>
      </c>
      <c r="AB29" s="700" t="s">
        <v>726</v>
      </c>
      <c r="AC29" s="700" t="s">
        <v>726</v>
      </c>
      <c r="AD29" s="700" t="s">
        <v>726</v>
      </c>
      <c r="AE29" s="700" t="s">
        <v>726</v>
      </c>
      <c r="AF29" s="700" t="s">
        <v>726</v>
      </c>
      <c r="AG29" s="700" t="s">
        <v>726</v>
      </c>
      <c r="AH29" s="700" t="s">
        <v>726</v>
      </c>
      <c r="AI29" s="700" t="s">
        <v>726</v>
      </c>
      <c r="AJ29" s="700" t="s">
        <v>726</v>
      </c>
      <c r="AK29" s="700" t="s">
        <v>726</v>
      </c>
      <c r="AL29" s="700" t="s">
        <v>726</v>
      </c>
      <c r="AM29" s="700" t="s">
        <v>726</v>
      </c>
      <c r="AN29" s="700" t="s">
        <v>726</v>
      </c>
      <c r="AO29" s="700" t="s">
        <v>726</v>
      </c>
      <c r="AP29" s="700" t="s">
        <v>726</v>
      </c>
      <c r="AQ29" s="700" t="s">
        <v>726</v>
      </c>
      <c r="AR29" s="700" t="s">
        <v>726</v>
      </c>
      <c r="AS29" s="700" t="s">
        <v>726</v>
      </c>
      <c r="AT29" s="700" t="s">
        <v>726</v>
      </c>
      <c r="AU29" s="700" t="s">
        <v>728</v>
      </c>
      <c r="AV29" s="179"/>
      <c r="AW29" s="700" t="s">
        <v>728</v>
      </c>
      <c r="AX29" s="700" t="s">
        <v>731</v>
      </c>
      <c r="AY29" s="700">
        <v>2.04</v>
      </c>
      <c r="AZ29" s="700" t="s">
        <v>727</v>
      </c>
      <c r="BA29" s="700" t="s">
        <v>727</v>
      </c>
      <c r="BB29" s="700" t="s">
        <v>727</v>
      </c>
      <c r="BC29" s="700" t="s">
        <v>727</v>
      </c>
      <c r="BD29" s="700" t="s">
        <v>727</v>
      </c>
      <c r="BE29" s="700" t="s">
        <v>727</v>
      </c>
      <c r="BF29" s="700" t="s">
        <v>727</v>
      </c>
      <c r="BG29" s="700" t="s">
        <v>727</v>
      </c>
      <c r="BH29" s="700" t="s">
        <v>727</v>
      </c>
      <c r="BI29" s="700" t="s">
        <v>729</v>
      </c>
      <c r="BJ29" s="700" t="s">
        <v>729</v>
      </c>
      <c r="BK29" s="700" t="s">
        <v>729</v>
      </c>
      <c r="BL29" s="700" t="s">
        <v>729</v>
      </c>
      <c r="BM29" s="700" t="s">
        <v>729</v>
      </c>
      <c r="BN29" s="700" t="s">
        <v>729</v>
      </c>
      <c r="BO29" s="700" t="s">
        <v>729</v>
      </c>
      <c r="BP29" s="700" t="s">
        <v>729</v>
      </c>
      <c r="BQ29" s="700" t="s">
        <v>729</v>
      </c>
      <c r="BR29" s="700" t="s">
        <v>729</v>
      </c>
      <c r="BS29" s="700" t="s">
        <v>730</v>
      </c>
      <c r="BT29" s="700" t="s">
        <v>726</v>
      </c>
      <c r="BU29" s="700" t="s">
        <v>726</v>
      </c>
      <c r="BV29" s="700" t="s">
        <v>726</v>
      </c>
      <c r="BW29" s="700" t="s">
        <v>726</v>
      </c>
      <c r="BX29" s="700" t="s">
        <v>726</v>
      </c>
      <c r="BY29" s="700" t="s">
        <v>726</v>
      </c>
      <c r="BZ29" s="701"/>
      <c r="CA29" s="168"/>
    </row>
    <row r="30" spans="2:79" s="17" customFormat="1" ht="15.75">
      <c r="B30" s="274">
        <v>7</v>
      </c>
      <c r="C30" s="179" t="s">
        <v>210</v>
      </c>
      <c r="D30" s="179" t="s">
        <v>682</v>
      </c>
      <c r="E30" s="179" t="s">
        <v>710</v>
      </c>
      <c r="F30" s="179" t="s">
        <v>679</v>
      </c>
      <c r="G30" s="179" t="s">
        <v>684</v>
      </c>
      <c r="H30" s="179" t="s">
        <v>681</v>
      </c>
      <c r="I30" s="179">
        <v>2012</v>
      </c>
      <c r="J30" s="179" t="s">
        <v>717</v>
      </c>
      <c r="K30" s="179"/>
      <c r="L30" s="179" t="s">
        <v>718</v>
      </c>
      <c r="M30" s="179" t="s">
        <v>693</v>
      </c>
      <c r="N30" s="179">
        <v>12</v>
      </c>
      <c r="O30" s="700" t="s">
        <v>726</v>
      </c>
      <c r="P30" s="700" t="s">
        <v>727</v>
      </c>
      <c r="Q30" s="179"/>
      <c r="R30" s="700" t="s">
        <v>726</v>
      </c>
      <c r="S30" s="700" t="s">
        <v>726</v>
      </c>
      <c r="T30" s="700">
        <v>7.68</v>
      </c>
      <c r="U30" s="700" t="s">
        <v>726</v>
      </c>
      <c r="V30" s="700" t="s">
        <v>726</v>
      </c>
      <c r="W30" s="700" t="s">
        <v>726</v>
      </c>
      <c r="X30" s="700" t="s">
        <v>726</v>
      </c>
      <c r="Y30" s="700" t="s">
        <v>726</v>
      </c>
      <c r="Z30" s="700" t="s">
        <v>726</v>
      </c>
      <c r="AA30" s="700" t="s">
        <v>726</v>
      </c>
      <c r="AB30" s="700" t="s">
        <v>726</v>
      </c>
      <c r="AC30" s="700" t="s">
        <v>726</v>
      </c>
      <c r="AD30" s="700" t="s">
        <v>726</v>
      </c>
      <c r="AE30" s="700" t="s">
        <v>726</v>
      </c>
      <c r="AF30" s="700" t="s">
        <v>726</v>
      </c>
      <c r="AG30" s="700" t="s">
        <v>726</v>
      </c>
      <c r="AH30" s="700" t="s">
        <v>726</v>
      </c>
      <c r="AI30" s="700" t="s">
        <v>726</v>
      </c>
      <c r="AJ30" s="700" t="s">
        <v>726</v>
      </c>
      <c r="AK30" s="700" t="s">
        <v>726</v>
      </c>
      <c r="AL30" s="700" t="s">
        <v>726</v>
      </c>
      <c r="AM30" s="700" t="s">
        <v>726</v>
      </c>
      <c r="AN30" s="700" t="s">
        <v>726</v>
      </c>
      <c r="AO30" s="700" t="s">
        <v>726</v>
      </c>
      <c r="AP30" s="700" t="s">
        <v>726</v>
      </c>
      <c r="AQ30" s="700" t="s">
        <v>726</v>
      </c>
      <c r="AR30" s="700" t="s">
        <v>726</v>
      </c>
      <c r="AS30" s="700" t="s">
        <v>726</v>
      </c>
      <c r="AT30" s="700" t="s">
        <v>726</v>
      </c>
      <c r="AU30" s="700" t="s">
        <v>728</v>
      </c>
      <c r="AV30" s="179"/>
      <c r="AW30" s="700" t="s">
        <v>728</v>
      </c>
      <c r="AX30" s="700" t="s">
        <v>731</v>
      </c>
      <c r="AY30" s="700">
        <v>12.25</v>
      </c>
      <c r="AZ30" s="700" t="s">
        <v>727</v>
      </c>
      <c r="BA30" s="700" t="s">
        <v>727</v>
      </c>
      <c r="BB30" s="700" t="s">
        <v>727</v>
      </c>
      <c r="BC30" s="700" t="s">
        <v>727</v>
      </c>
      <c r="BD30" s="700" t="s">
        <v>727</v>
      </c>
      <c r="BE30" s="700" t="s">
        <v>727</v>
      </c>
      <c r="BF30" s="700" t="s">
        <v>727</v>
      </c>
      <c r="BG30" s="700" t="s">
        <v>727</v>
      </c>
      <c r="BH30" s="700" t="s">
        <v>727</v>
      </c>
      <c r="BI30" s="700" t="s">
        <v>729</v>
      </c>
      <c r="BJ30" s="700" t="s">
        <v>729</v>
      </c>
      <c r="BK30" s="700" t="s">
        <v>729</v>
      </c>
      <c r="BL30" s="700" t="s">
        <v>729</v>
      </c>
      <c r="BM30" s="700" t="s">
        <v>729</v>
      </c>
      <c r="BN30" s="700" t="s">
        <v>729</v>
      </c>
      <c r="BO30" s="700" t="s">
        <v>729</v>
      </c>
      <c r="BP30" s="700" t="s">
        <v>729</v>
      </c>
      <c r="BQ30" s="700" t="s">
        <v>729</v>
      </c>
      <c r="BR30" s="700" t="s">
        <v>729</v>
      </c>
      <c r="BS30" s="700" t="s">
        <v>730</v>
      </c>
      <c r="BT30" s="700" t="s">
        <v>726</v>
      </c>
      <c r="BU30" s="700" t="s">
        <v>726</v>
      </c>
      <c r="BV30" s="700" t="s">
        <v>726</v>
      </c>
      <c r="BW30" s="700" t="s">
        <v>726</v>
      </c>
      <c r="BX30" s="700" t="s">
        <v>726</v>
      </c>
      <c r="BY30" s="700" t="s">
        <v>726</v>
      </c>
      <c r="BZ30" s="701"/>
      <c r="CA30" s="168"/>
    </row>
    <row r="31" spans="2:79" s="17" customFormat="1" ht="15.75">
      <c r="B31" s="274">
        <v>8</v>
      </c>
      <c r="C31" s="179" t="s">
        <v>210</v>
      </c>
      <c r="D31" s="179" t="s">
        <v>682</v>
      </c>
      <c r="E31" s="179" t="s">
        <v>710</v>
      </c>
      <c r="F31" s="179" t="s">
        <v>679</v>
      </c>
      <c r="G31" s="179" t="s">
        <v>684</v>
      </c>
      <c r="H31" s="179" t="s">
        <v>681</v>
      </c>
      <c r="I31" s="179">
        <v>2013</v>
      </c>
      <c r="J31" s="179" t="s">
        <v>717</v>
      </c>
      <c r="K31" s="179"/>
      <c r="L31" s="179" t="s">
        <v>718</v>
      </c>
      <c r="M31" s="179" t="s">
        <v>693</v>
      </c>
      <c r="N31" s="179">
        <v>4</v>
      </c>
      <c r="O31" s="700" t="s">
        <v>726</v>
      </c>
      <c r="P31" s="700" t="s">
        <v>727</v>
      </c>
      <c r="Q31" s="179"/>
      <c r="R31" s="700" t="s">
        <v>726</v>
      </c>
      <c r="S31" s="700" t="s">
        <v>726</v>
      </c>
      <c r="T31" s="700">
        <v>2.56</v>
      </c>
      <c r="U31" s="700" t="s">
        <v>726</v>
      </c>
      <c r="V31" s="700" t="s">
        <v>726</v>
      </c>
      <c r="W31" s="700" t="s">
        <v>726</v>
      </c>
      <c r="X31" s="700" t="s">
        <v>726</v>
      </c>
      <c r="Y31" s="700" t="s">
        <v>726</v>
      </c>
      <c r="Z31" s="700" t="s">
        <v>726</v>
      </c>
      <c r="AA31" s="700" t="s">
        <v>726</v>
      </c>
      <c r="AB31" s="700" t="s">
        <v>726</v>
      </c>
      <c r="AC31" s="700" t="s">
        <v>726</v>
      </c>
      <c r="AD31" s="700" t="s">
        <v>726</v>
      </c>
      <c r="AE31" s="700" t="s">
        <v>726</v>
      </c>
      <c r="AF31" s="700" t="s">
        <v>726</v>
      </c>
      <c r="AG31" s="700" t="s">
        <v>726</v>
      </c>
      <c r="AH31" s="700" t="s">
        <v>726</v>
      </c>
      <c r="AI31" s="700" t="s">
        <v>726</v>
      </c>
      <c r="AJ31" s="700" t="s">
        <v>726</v>
      </c>
      <c r="AK31" s="700" t="s">
        <v>726</v>
      </c>
      <c r="AL31" s="700" t="s">
        <v>726</v>
      </c>
      <c r="AM31" s="700" t="s">
        <v>726</v>
      </c>
      <c r="AN31" s="700" t="s">
        <v>726</v>
      </c>
      <c r="AO31" s="700" t="s">
        <v>726</v>
      </c>
      <c r="AP31" s="700" t="s">
        <v>726</v>
      </c>
      <c r="AQ31" s="700" t="s">
        <v>726</v>
      </c>
      <c r="AR31" s="700" t="s">
        <v>726</v>
      </c>
      <c r="AS31" s="700" t="s">
        <v>726</v>
      </c>
      <c r="AT31" s="700" t="s">
        <v>726</v>
      </c>
      <c r="AU31" s="700" t="s">
        <v>728</v>
      </c>
      <c r="AV31" s="179"/>
      <c r="AW31" s="700" t="s">
        <v>728</v>
      </c>
      <c r="AX31" s="700" t="s">
        <v>731</v>
      </c>
      <c r="AY31" s="700">
        <v>2.04</v>
      </c>
      <c r="AZ31" s="700" t="s">
        <v>727</v>
      </c>
      <c r="BA31" s="700" t="s">
        <v>727</v>
      </c>
      <c r="BB31" s="700" t="s">
        <v>727</v>
      </c>
      <c r="BC31" s="700" t="s">
        <v>727</v>
      </c>
      <c r="BD31" s="700" t="s">
        <v>727</v>
      </c>
      <c r="BE31" s="700" t="s">
        <v>727</v>
      </c>
      <c r="BF31" s="700" t="s">
        <v>727</v>
      </c>
      <c r="BG31" s="700" t="s">
        <v>727</v>
      </c>
      <c r="BH31" s="700" t="s">
        <v>727</v>
      </c>
      <c r="BI31" s="700" t="s">
        <v>729</v>
      </c>
      <c r="BJ31" s="700" t="s">
        <v>729</v>
      </c>
      <c r="BK31" s="700" t="s">
        <v>729</v>
      </c>
      <c r="BL31" s="700" t="s">
        <v>729</v>
      </c>
      <c r="BM31" s="700" t="s">
        <v>729</v>
      </c>
      <c r="BN31" s="700" t="s">
        <v>729</v>
      </c>
      <c r="BO31" s="700" t="s">
        <v>729</v>
      </c>
      <c r="BP31" s="700" t="s">
        <v>729</v>
      </c>
      <c r="BQ31" s="700" t="s">
        <v>729</v>
      </c>
      <c r="BR31" s="700" t="s">
        <v>729</v>
      </c>
      <c r="BS31" s="700" t="s">
        <v>730</v>
      </c>
      <c r="BT31" s="700" t="s">
        <v>726</v>
      </c>
      <c r="BU31" s="700" t="s">
        <v>726</v>
      </c>
      <c r="BV31" s="700" t="s">
        <v>726</v>
      </c>
      <c r="BW31" s="700" t="s">
        <v>726</v>
      </c>
      <c r="BX31" s="700" t="s">
        <v>726</v>
      </c>
      <c r="BY31" s="700" t="s">
        <v>726</v>
      </c>
      <c r="BZ31" s="701"/>
      <c r="CA31" s="168"/>
    </row>
    <row r="32" spans="2:79" s="17" customFormat="1" ht="15.75">
      <c r="B32" s="274">
        <v>9</v>
      </c>
      <c r="C32" s="179" t="s">
        <v>210</v>
      </c>
      <c r="D32" s="179" t="s">
        <v>682</v>
      </c>
      <c r="E32" s="179" t="s">
        <v>711</v>
      </c>
      <c r="F32" s="179" t="s">
        <v>679</v>
      </c>
      <c r="G32" s="179" t="s">
        <v>684</v>
      </c>
      <c r="H32" s="179" t="s">
        <v>681</v>
      </c>
      <c r="I32" s="179">
        <v>2012</v>
      </c>
      <c r="J32" s="179" t="s">
        <v>717</v>
      </c>
      <c r="K32" s="179"/>
      <c r="L32" s="179" t="s">
        <v>718</v>
      </c>
      <c r="M32" s="179" t="s">
        <v>693</v>
      </c>
      <c r="N32" s="179">
        <v>10</v>
      </c>
      <c r="O32" s="700" t="s">
        <v>726</v>
      </c>
      <c r="P32" s="700" t="s">
        <v>727</v>
      </c>
      <c r="Q32" s="179"/>
      <c r="R32" s="700" t="s">
        <v>726</v>
      </c>
      <c r="S32" s="700" t="s">
        <v>726</v>
      </c>
      <c r="T32" s="700" t="s">
        <v>726</v>
      </c>
      <c r="U32" s="700" t="s">
        <v>726</v>
      </c>
      <c r="V32" s="700" t="s">
        <v>726</v>
      </c>
      <c r="W32" s="700" t="s">
        <v>726</v>
      </c>
      <c r="X32" s="700" t="s">
        <v>726</v>
      </c>
      <c r="Y32" s="700" t="s">
        <v>726</v>
      </c>
      <c r="Z32" s="700" t="s">
        <v>726</v>
      </c>
      <c r="AA32" s="700" t="s">
        <v>726</v>
      </c>
      <c r="AB32" s="700" t="s">
        <v>726</v>
      </c>
      <c r="AC32" s="700" t="s">
        <v>726</v>
      </c>
      <c r="AD32" s="700" t="s">
        <v>726</v>
      </c>
      <c r="AE32" s="700" t="s">
        <v>726</v>
      </c>
      <c r="AF32" s="700" t="s">
        <v>726</v>
      </c>
      <c r="AG32" s="700" t="s">
        <v>726</v>
      </c>
      <c r="AH32" s="700" t="s">
        <v>726</v>
      </c>
      <c r="AI32" s="700" t="s">
        <v>726</v>
      </c>
      <c r="AJ32" s="700" t="s">
        <v>726</v>
      </c>
      <c r="AK32" s="700" t="s">
        <v>726</v>
      </c>
      <c r="AL32" s="700" t="s">
        <v>726</v>
      </c>
      <c r="AM32" s="700" t="s">
        <v>726</v>
      </c>
      <c r="AN32" s="700" t="s">
        <v>726</v>
      </c>
      <c r="AO32" s="700" t="s">
        <v>726</v>
      </c>
      <c r="AP32" s="700" t="s">
        <v>726</v>
      </c>
      <c r="AQ32" s="700" t="s">
        <v>726</v>
      </c>
      <c r="AR32" s="700" t="s">
        <v>726</v>
      </c>
      <c r="AS32" s="700" t="s">
        <v>726</v>
      </c>
      <c r="AT32" s="700" t="s">
        <v>726</v>
      </c>
      <c r="AU32" s="700" t="s">
        <v>728</v>
      </c>
      <c r="AV32" s="179"/>
      <c r="AW32" s="700" t="s">
        <v>728</v>
      </c>
      <c r="AX32" s="700" t="s">
        <v>731</v>
      </c>
      <c r="AY32" s="700" t="s">
        <v>727</v>
      </c>
      <c r="AZ32" s="700" t="s">
        <v>727</v>
      </c>
      <c r="BA32" s="700" t="s">
        <v>727</v>
      </c>
      <c r="BB32" s="700" t="s">
        <v>727</v>
      </c>
      <c r="BC32" s="700" t="s">
        <v>727</v>
      </c>
      <c r="BD32" s="700" t="s">
        <v>727</v>
      </c>
      <c r="BE32" s="700" t="s">
        <v>727</v>
      </c>
      <c r="BF32" s="700" t="s">
        <v>727</v>
      </c>
      <c r="BG32" s="700" t="s">
        <v>727</v>
      </c>
      <c r="BH32" s="700" t="s">
        <v>727</v>
      </c>
      <c r="BI32" s="700" t="s">
        <v>729</v>
      </c>
      <c r="BJ32" s="700" t="s">
        <v>729</v>
      </c>
      <c r="BK32" s="700" t="s">
        <v>729</v>
      </c>
      <c r="BL32" s="700" t="s">
        <v>729</v>
      </c>
      <c r="BM32" s="700" t="s">
        <v>729</v>
      </c>
      <c r="BN32" s="700" t="s">
        <v>729</v>
      </c>
      <c r="BO32" s="700" t="s">
        <v>729</v>
      </c>
      <c r="BP32" s="700" t="s">
        <v>729</v>
      </c>
      <c r="BQ32" s="700" t="s">
        <v>729</v>
      </c>
      <c r="BR32" s="700" t="s">
        <v>729</v>
      </c>
      <c r="BS32" s="700" t="s">
        <v>730</v>
      </c>
      <c r="BT32" s="700" t="s">
        <v>726</v>
      </c>
      <c r="BU32" s="700" t="s">
        <v>726</v>
      </c>
      <c r="BV32" s="700" t="s">
        <v>726</v>
      </c>
      <c r="BW32" s="700" t="s">
        <v>726</v>
      </c>
      <c r="BX32" s="700" t="s">
        <v>726</v>
      </c>
      <c r="BY32" s="700" t="s">
        <v>726</v>
      </c>
      <c r="BZ32" s="701"/>
      <c r="CA32" s="168"/>
    </row>
    <row r="33" spans="2:79" s="17" customFormat="1" ht="15.75">
      <c r="B33" s="274">
        <v>10</v>
      </c>
      <c r="C33" s="179" t="s">
        <v>210</v>
      </c>
      <c r="D33" s="179" t="s">
        <v>682</v>
      </c>
      <c r="E33" s="179" t="s">
        <v>711</v>
      </c>
      <c r="F33" s="179" t="s">
        <v>679</v>
      </c>
      <c r="G33" s="179" t="s">
        <v>684</v>
      </c>
      <c r="H33" s="179" t="s">
        <v>681</v>
      </c>
      <c r="I33" s="179">
        <v>2013</v>
      </c>
      <c r="J33" s="179" t="s">
        <v>717</v>
      </c>
      <c r="K33" s="179"/>
      <c r="L33" s="179" t="s">
        <v>718</v>
      </c>
      <c r="M33" s="179" t="s">
        <v>693</v>
      </c>
      <c r="N33" s="179">
        <v>5</v>
      </c>
      <c r="O33" s="700" t="s">
        <v>726</v>
      </c>
      <c r="P33" s="700" t="s">
        <v>727</v>
      </c>
      <c r="Q33" s="179"/>
      <c r="R33" s="700" t="s">
        <v>726</v>
      </c>
      <c r="S33" s="700" t="s">
        <v>726</v>
      </c>
      <c r="T33" s="700" t="s">
        <v>726</v>
      </c>
      <c r="U33" s="700" t="s">
        <v>726</v>
      </c>
      <c r="V33" s="700" t="s">
        <v>726</v>
      </c>
      <c r="W33" s="700" t="s">
        <v>726</v>
      </c>
      <c r="X33" s="700" t="s">
        <v>726</v>
      </c>
      <c r="Y33" s="700" t="s">
        <v>726</v>
      </c>
      <c r="Z33" s="700" t="s">
        <v>726</v>
      </c>
      <c r="AA33" s="700" t="s">
        <v>726</v>
      </c>
      <c r="AB33" s="700" t="s">
        <v>726</v>
      </c>
      <c r="AC33" s="700" t="s">
        <v>726</v>
      </c>
      <c r="AD33" s="700" t="s">
        <v>726</v>
      </c>
      <c r="AE33" s="700" t="s">
        <v>726</v>
      </c>
      <c r="AF33" s="700" t="s">
        <v>726</v>
      </c>
      <c r="AG33" s="700" t="s">
        <v>726</v>
      </c>
      <c r="AH33" s="700" t="s">
        <v>726</v>
      </c>
      <c r="AI33" s="700" t="s">
        <v>726</v>
      </c>
      <c r="AJ33" s="700" t="s">
        <v>726</v>
      </c>
      <c r="AK33" s="700" t="s">
        <v>726</v>
      </c>
      <c r="AL33" s="700" t="s">
        <v>726</v>
      </c>
      <c r="AM33" s="700" t="s">
        <v>726</v>
      </c>
      <c r="AN33" s="700" t="s">
        <v>726</v>
      </c>
      <c r="AO33" s="700" t="s">
        <v>726</v>
      </c>
      <c r="AP33" s="700" t="s">
        <v>726</v>
      </c>
      <c r="AQ33" s="700" t="s">
        <v>726</v>
      </c>
      <c r="AR33" s="700" t="s">
        <v>726</v>
      </c>
      <c r="AS33" s="700" t="s">
        <v>726</v>
      </c>
      <c r="AT33" s="700" t="s">
        <v>726</v>
      </c>
      <c r="AU33" s="700" t="s">
        <v>728</v>
      </c>
      <c r="AV33" s="179"/>
      <c r="AW33" s="700" t="s">
        <v>728</v>
      </c>
      <c r="AX33" s="700" t="s">
        <v>731</v>
      </c>
      <c r="AY33" s="700" t="s">
        <v>727</v>
      </c>
      <c r="AZ33" s="700" t="s">
        <v>727</v>
      </c>
      <c r="BA33" s="700" t="s">
        <v>727</v>
      </c>
      <c r="BB33" s="700" t="s">
        <v>727</v>
      </c>
      <c r="BC33" s="700" t="s">
        <v>727</v>
      </c>
      <c r="BD33" s="700" t="s">
        <v>727</v>
      </c>
      <c r="BE33" s="700" t="s">
        <v>727</v>
      </c>
      <c r="BF33" s="700" t="s">
        <v>727</v>
      </c>
      <c r="BG33" s="700" t="s">
        <v>727</v>
      </c>
      <c r="BH33" s="700" t="s">
        <v>727</v>
      </c>
      <c r="BI33" s="700" t="s">
        <v>729</v>
      </c>
      <c r="BJ33" s="700" t="s">
        <v>729</v>
      </c>
      <c r="BK33" s="700" t="s">
        <v>729</v>
      </c>
      <c r="BL33" s="700" t="s">
        <v>729</v>
      </c>
      <c r="BM33" s="700" t="s">
        <v>729</v>
      </c>
      <c r="BN33" s="700" t="s">
        <v>729</v>
      </c>
      <c r="BO33" s="700" t="s">
        <v>729</v>
      </c>
      <c r="BP33" s="700" t="s">
        <v>729</v>
      </c>
      <c r="BQ33" s="700" t="s">
        <v>729</v>
      </c>
      <c r="BR33" s="700" t="s">
        <v>729</v>
      </c>
      <c r="BS33" s="700" t="s">
        <v>730</v>
      </c>
      <c r="BT33" s="700" t="s">
        <v>726</v>
      </c>
      <c r="BU33" s="700" t="s">
        <v>726</v>
      </c>
      <c r="BV33" s="700" t="s">
        <v>726</v>
      </c>
      <c r="BW33" s="700" t="s">
        <v>726</v>
      </c>
      <c r="BX33" s="700" t="s">
        <v>726</v>
      </c>
      <c r="BY33" s="700" t="s">
        <v>726</v>
      </c>
      <c r="BZ33" s="701"/>
      <c r="CA33" s="168"/>
    </row>
    <row r="34" spans="2:79" s="17" customFormat="1" ht="15.75">
      <c r="B34" s="274">
        <v>11</v>
      </c>
      <c r="C34" s="179" t="s">
        <v>210</v>
      </c>
      <c r="D34" s="179" t="s">
        <v>682</v>
      </c>
      <c r="E34" s="179" t="s">
        <v>22</v>
      </c>
      <c r="F34" s="179" t="s">
        <v>679</v>
      </c>
      <c r="G34" s="179" t="s">
        <v>684</v>
      </c>
      <c r="H34" s="179" t="s">
        <v>680</v>
      </c>
      <c r="I34" s="179">
        <v>2012</v>
      </c>
      <c r="J34" s="179" t="s">
        <v>717</v>
      </c>
      <c r="K34" s="179"/>
      <c r="L34" s="179" t="s">
        <v>718</v>
      </c>
      <c r="M34" s="179" t="s">
        <v>697</v>
      </c>
      <c r="N34" s="179">
        <v>29</v>
      </c>
      <c r="O34" s="700">
        <v>134.12</v>
      </c>
      <c r="P34" s="700">
        <v>792821.09</v>
      </c>
      <c r="Q34" s="179"/>
      <c r="R34" s="700" t="s">
        <v>726</v>
      </c>
      <c r="S34" s="700">
        <v>104.77</v>
      </c>
      <c r="T34" s="700">
        <v>104.77</v>
      </c>
      <c r="U34" s="700">
        <v>101.85</v>
      </c>
      <c r="V34" s="700">
        <v>101.85</v>
      </c>
      <c r="W34" s="700">
        <v>101.85</v>
      </c>
      <c r="X34" s="700">
        <v>89.68</v>
      </c>
      <c r="Y34" s="700">
        <v>87.83</v>
      </c>
      <c r="Z34" s="700">
        <v>87.83</v>
      </c>
      <c r="AA34" s="700">
        <v>80.760000000000005</v>
      </c>
      <c r="AB34" s="700">
        <v>69.42</v>
      </c>
      <c r="AC34" s="700">
        <v>44.12</v>
      </c>
      <c r="AD34" s="700">
        <v>43.09</v>
      </c>
      <c r="AE34" s="700">
        <v>17.95</v>
      </c>
      <c r="AF34" s="700">
        <v>13.78</v>
      </c>
      <c r="AG34" s="700">
        <v>13.78</v>
      </c>
      <c r="AH34" s="700" t="s">
        <v>726</v>
      </c>
      <c r="AI34" s="700" t="s">
        <v>726</v>
      </c>
      <c r="AJ34" s="700" t="s">
        <v>726</v>
      </c>
      <c r="AK34" s="700" t="s">
        <v>726</v>
      </c>
      <c r="AL34" s="700" t="s">
        <v>726</v>
      </c>
      <c r="AM34" s="700" t="s">
        <v>726</v>
      </c>
      <c r="AN34" s="700" t="s">
        <v>726</v>
      </c>
      <c r="AO34" s="700" t="s">
        <v>726</v>
      </c>
      <c r="AP34" s="700" t="s">
        <v>726</v>
      </c>
      <c r="AQ34" s="700" t="s">
        <v>726</v>
      </c>
      <c r="AR34" s="700" t="s">
        <v>726</v>
      </c>
      <c r="AS34" s="700" t="s">
        <v>726</v>
      </c>
      <c r="AT34" s="700" t="s">
        <v>726</v>
      </c>
      <c r="AU34" s="700" t="s">
        <v>728</v>
      </c>
      <c r="AV34" s="179"/>
      <c r="AW34" s="700" t="s">
        <v>728</v>
      </c>
      <c r="AX34" s="700">
        <v>626453.69999999995</v>
      </c>
      <c r="AY34" s="700">
        <v>626453.69999999995</v>
      </c>
      <c r="AZ34" s="700">
        <v>615906.81000000006</v>
      </c>
      <c r="BA34" s="700">
        <v>615906.81000000006</v>
      </c>
      <c r="BB34" s="700">
        <v>615906.81000000006</v>
      </c>
      <c r="BC34" s="700">
        <v>573377.9</v>
      </c>
      <c r="BD34" s="700">
        <v>565372.77</v>
      </c>
      <c r="BE34" s="700">
        <v>565372.77</v>
      </c>
      <c r="BF34" s="700">
        <v>543804.88</v>
      </c>
      <c r="BG34" s="700">
        <v>495264.54</v>
      </c>
      <c r="BH34" s="700">
        <v>385108.46</v>
      </c>
      <c r="BI34" s="700">
        <v>382363.42</v>
      </c>
      <c r="BJ34" s="700">
        <v>244069.51</v>
      </c>
      <c r="BK34" s="700">
        <v>229016.44</v>
      </c>
      <c r="BL34" s="700">
        <v>229016.44</v>
      </c>
      <c r="BM34" s="700">
        <v>76817.289999999994</v>
      </c>
      <c r="BN34" s="700" t="s">
        <v>729</v>
      </c>
      <c r="BO34" s="700" t="s">
        <v>729</v>
      </c>
      <c r="BP34" s="700" t="s">
        <v>729</v>
      </c>
      <c r="BQ34" s="700" t="s">
        <v>729</v>
      </c>
      <c r="BR34" s="700" t="s">
        <v>729</v>
      </c>
      <c r="BS34" s="700" t="s">
        <v>730</v>
      </c>
      <c r="BT34" s="700" t="s">
        <v>726</v>
      </c>
      <c r="BU34" s="700" t="s">
        <v>726</v>
      </c>
      <c r="BV34" s="700" t="s">
        <v>726</v>
      </c>
      <c r="BW34" s="700" t="s">
        <v>726</v>
      </c>
      <c r="BX34" s="700" t="s">
        <v>726</v>
      </c>
      <c r="BY34" s="700" t="s">
        <v>726</v>
      </c>
      <c r="BZ34" s="701"/>
      <c r="CA34" s="168"/>
    </row>
    <row r="35" spans="2:79" s="17" customFormat="1" ht="15.75">
      <c r="B35" s="274">
        <v>12</v>
      </c>
      <c r="C35" s="179" t="s">
        <v>210</v>
      </c>
      <c r="D35" s="179" t="s">
        <v>682</v>
      </c>
      <c r="E35" s="179" t="s">
        <v>22</v>
      </c>
      <c r="F35" s="179" t="s">
        <v>679</v>
      </c>
      <c r="G35" s="179" t="s">
        <v>684</v>
      </c>
      <c r="H35" s="179" t="s">
        <v>680</v>
      </c>
      <c r="I35" s="179">
        <v>2013</v>
      </c>
      <c r="J35" s="179" t="s">
        <v>717</v>
      </c>
      <c r="K35" s="179"/>
      <c r="L35" s="179" t="s">
        <v>718</v>
      </c>
      <c r="M35" s="179" t="s">
        <v>697</v>
      </c>
      <c r="N35" s="179">
        <v>372</v>
      </c>
      <c r="O35" s="700">
        <v>4030.67</v>
      </c>
      <c r="P35" s="700">
        <v>22384513.699999999</v>
      </c>
      <c r="Q35" s="179"/>
      <c r="R35" s="700" t="s">
        <v>726</v>
      </c>
      <c r="S35" s="700" t="s">
        <v>726</v>
      </c>
      <c r="T35" s="700">
        <v>2947.83</v>
      </c>
      <c r="U35" s="700">
        <v>2855.83</v>
      </c>
      <c r="V35" s="700">
        <v>2838.09</v>
      </c>
      <c r="W35" s="700">
        <v>2775.46</v>
      </c>
      <c r="X35" s="700">
        <v>2524.54</v>
      </c>
      <c r="Y35" s="700">
        <v>2408.5</v>
      </c>
      <c r="Z35" s="700">
        <v>2408.5</v>
      </c>
      <c r="AA35" s="700">
        <v>2406.92</v>
      </c>
      <c r="AB35" s="700">
        <v>2287.35</v>
      </c>
      <c r="AC35" s="700">
        <v>1811.64</v>
      </c>
      <c r="AD35" s="700">
        <v>1241.25</v>
      </c>
      <c r="AE35" s="700">
        <v>1228.1500000000001</v>
      </c>
      <c r="AF35" s="700">
        <v>675.49</v>
      </c>
      <c r="AG35" s="700">
        <v>360.61</v>
      </c>
      <c r="AH35" s="700">
        <v>360.61</v>
      </c>
      <c r="AI35" s="700">
        <v>315.27</v>
      </c>
      <c r="AJ35" s="700">
        <v>119.18</v>
      </c>
      <c r="AK35" s="700">
        <v>115.64</v>
      </c>
      <c r="AL35" s="700">
        <v>115.64</v>
      </c>
      <c r="AM35" s="700">
        <v>115.64</v>
      </c>
      <c r="AN35" s="700" t="s">
        <v>726</v>
      </c>
      <c r="AO35" s="700" t="s">
        <v>726</v>
      </c>
      <c r="AP35" s="700" t="s">
        <v>726</v>
      </c>
      <c r="AQ35" s="700" t="s">
        <v>726</v>
      </c>
      <c r="AR35" s="700" t="s">
        <v>726</v>
      </c>
      <c r="AS35" s="700" t="s">
        <v>726</v>
      </c>
      <c r="AT35" s="700" t="s">
        <v>726</v>
      </c>
      <c r="AU35" s="700" t="s">
        <v>728</v>
      </c>
      <c r="AV35" s="179"/>
      <c r="AW35" s="700" t="s">
        <v>728</v>
      </c>
      <c r="AX35" s="700" t="s">
        <v>731</v>
      </c>
      <c r="AY35" s="700">
        <v>16367573.869999999</v>
      </c>
      <c r="AZ35" s="700">
        <v>16081472.52</v>
      </c>
      <c r="BA35" s="700">
        <v>16026304.43</v>
      </c>
      <c r="BB35" s="700">
        <v>15831594.42</v>
      </c>
      <c r="BC35" s="700">
        <v>14987208.210000001</v>
      </c>
      <c r="BD35" s="700">
        <v>14408587.35</v>
      </c>
      <c r="BE35" s="700">
        <v>14408587.35</v>
      </c>
      <c r="BF35" s="700">
        <v>14355091.24</v>
      </c>
      <c r="BG35" s="700">
        <v>13955333.710000001</v>
      </c>
      <c r="BH35" s="700">
        <v>10888140.609999999</v>
      </c>
      <c r="BI35" s="700">
        <v>6761355.0700000003</v>
      </c>
      <c r="BJ35" s="700">
        <v>6317794.0300000003</v>
      </c>
      <c r="BK35" s="700">
        <v>3221817.77</v>
      </c>
      <c r="BL35" s="700">
        <v>2242421.0699999998</v>
      </c>
      <c r="BM35" s="700">
        <v>2242421.0699999998</v>
      </c>
      <c r="BN35" s="700">
        <v>1871003.01</v>
      </c>
      <c r="BO35" s="700">
        <v>341537.29</v>
      </c>
      <c r="BP35" s="700">
        <v>332979.55</v>
      </c>
      <c r="BQ35" s="700">
        <v>332979.55</v>
      </c>
      <c r="BR35" s="700">
        <v>332979.55</v>
      </c>
      <c r="BS35" s="700" t="s">
        <v>730</v>
      </c>
      <c r="BT35" s="700" t="s">
        <v>726</v>
      </c>
      <c r="BU35" s="700" t="s">
        <v>726</v>
      </c>
      <c r="BV35" s="700" t="s">
        <v>726</v>
      </c>
      <c r="BW35" s="700" t="s">
        <v>726</v>
      </c>
      <c r="BX35" s="700" t="s">
        <v>726</v>
      </c>
      <c r="BY35" s="700" t="s">
        <v>726</v>
      </c>
      <c r="BZ35" s="701"/>
      <c r="CA35" s="168"/>
    </row>
    <row r="36" spans="2:79" s="17" customFormat="1" ht="15.75">
      <c r="B36" s="274">
        <v>13</v>
      </c>
      <c r="C36" s="179" t="s">
        <v>210</v>
      </c>
      <c r="D36" s="179" t="s">
        <v>682</v>
      </c>
      <c r="E36" s="179" t="s">
        <v>712</v>
      </c>
      <c r="F36" s="179" t="s">
        <v>679</v>
      </c>
      <c r="G36" s="179" t="s">
        <v>684</v>
      </c>
      <c r="H36" s="179" t="s">
        <v>680</v>
      </c>
      <c r="I36" s="179">
        <v>2013</v>
      </c>
      <c r="J36" s="179" t="s">
        <v>717</v>
      </c>
      <c r="K36" s="179"/>
      <c r="L36" s="179" t="s">
        <v>718</v>
      </c>
      <c r="M36" s="179" t="s">
        <v>697</v>
      </c>
      <c r="N36" s="179">
        <v>415</v>
      </c>
      <c r="O36" s="700">
        <v>479.22</v>
      </c>
      <c r="P36" s="700">
        <v>1528269.93</v>
      </c>
      <c r="Q36" s="179"/>
      <c r="R36" s="700" t="s">
        <v>726</v>
      </c>
      <c r="S36" s="700" t="s">
        <v>726</v>
      </c>
      <c r="T36" s="700">
        <v>452.64</v>
      </c>
      <c r="U36" s="700">
        <v>452.64</v>
      </c>
      <c r="V36" s="700">
        <v>446.58</v>
      </c>
      <c r="W36" s="700">
        <v>414.18</v>
      </c>
      <c r="X36" s="700">
        <v>176.77</v>
      </c>
      <c r="Y36" s="700">
        <v>176.77</v>
      </c>
      <c r="Z36" s="700">
        <v>176.77</v>
      </c>
      <c r="AA36" s="700">
        <v>176.77</v>
      </c>
      <c r="AB36" s="700">
        <v>176.77</v>
      </c>
      <c r="AC36" s="700">
        <v>176.77</v>
      </c>
      <c r="AD36" s="700">
        <v>169.55</v>
      </c>
      <c r="AE36" s="700">
        <v>167.08</v>
      </c>
      <c r="AF36" s="700" t="s">
        <v>726</v>
      </c>
      <c r="AG36" s="700" t="s">
        <v>726</v>
      </c>
      <c r="AH36" s="700" t="s">
        <v>726</v>
      </c>
      <c r="AI36" s="700" t="s">
        <v>726</v>
      </c>
      <c r="AJ36" s="700" t="s">
        <v>726</v>
      </c>
      <c r="AK36" s="700" t="s">
        <v>726</v>
      </c>
      <c r="AL36" s="700" t="s">
        <v>726</v>
      </c>
      <c r="AM36" s="700" t="s">
        <v>726</v>
      </c>
      <c r="AN36" s="700" t="s">
        <v>726</v>
      </c>
      <c r="AO36" s="700" t="s">
        <v>726</v>
      </c>
      <c r="AP36" s="700" t="s">
        <v>726</v>
      </c>
      <c r="AQ36" s="700" t="s">
        <v>726</v>
      </c>
      <c r="AR36" s="700" t="s">
        <v>726</v>
      </c>
      <c r="AS36" s="700" t="s">
        <v>726</v>
      </c>
      <c r="AT36" s="700" t="s">
        <v>726</v>
      </c>
      <c r="AU36" s="700" t="s">
        <v>728</v>
      </c>
      <c r="AV36" s="179"/>
      <c r="AW36" s="700" t="s">
        <v>728</v>
      </c>
      <c r="AX36" s="700" t="s">
        <v>731</v>
      </c>
      <c r="AY36" s="700">
        <v>1442488.62</v>
      </c>
      <c r="AZ36" s="700">
        <v>1442488.62</v>
      </c>
      <c r="BA36" s="700">
        <v>1420164.9</v>
      </c>
      <c r="BB36" s="700">
        <v>1300853.1399999999</v>
      </c>
      <c r="BC36" s="700">
        <v>586963</v>
      </c>
      <c r="BD36" s="700">
        <v>586963</v>
      </c>
      <c r="BE36" s="700">
        <v>586963</v>
      </c>
      <c r="BF36" s="700">
        <v>586963</v>
      </c>
      <c r="BG36" s="700">
        <v>586963</v>
      </c>
      <c r="BH36" s="700">
        <v>586963</v>
      </c>
      <c r="BI36" s="700">
        <v>521429.88</v>
      </c>
      <c r="BJ36" s="700">
        <v>511193.5</v>
      </c>
      <c r="BK36" s="700" t="s">
        <v>729</v>
      </c>
      <c r="BL36" s="700" t="s">
        <v>729</v>
      </c>
      <c r="BM36" s="700" t="s">
        <v>729</v>
      </c>
      <c r="BN36" s="700" t="s">
        <v>729</v>
      </c>
      <c r="BO36" s="700" t="s">
        <v>729</v>
      </c>
      <c r="BP36" s="700" t="s">
        <v>729</v>
      </c>
      <c r="BQ36" s="700" t="s">
        <v>729</v>
      </c>
      <c r="BR36" s="700" t="s">
        <v>729</v>
      </c>
      <c r="BS36" s="700" t="s">
        <v>730</v>
      </c>
      <c r="BT36" s="700" t="s">
        <v>726</v>
      </c>
      <c r="BU36" s="700" t="s">
        <v>726</v>
      </c>
      <c r="BV36" s="700" t="s">
        <v>726</v>
      </c>
      <c r="BW36" s="700" t="s">
        <v>726</v>
      </c>
      <c r="BX36" s="700" t="s">
        <v>726</v>
      </c>
      <c r="BY36" s="700" t="s">
        <v>726</v>
      </c>
      <c r="BZ36" s="701"/>
      <c r="CA36" s="168"/>
    </row>
    <row r="37" spans="2:79" s="17" customFormat="1" ht="15.75">
      <c r="B37" s="274">
        <v>14</v>
      </c>
      <c r="C37" s="179" t="s">
        <v>210</v>
      </c>
      <c r="D37" s="179" t="s">
        <v>678</v>
      </c>
      <c r="E37" s="179" t="s">
        <v>713</v>
      </c>
      <c r="F37" s="179" t="s">
        <v>679</v>
      </c>
      <c r="G37" s="179" t="s">
        <v>29</v>
      </c>
      <c r="H37" s="179" t="s">
        <v>680</v>
      </c>
      <c r="I37" s="179">
        <v>2013</v>
      </c>
      <c r="J37" s="179" t="s">
        <v>717</v>
      </c>
      <c r="K37" s="179"/>
      <c r="L37" s="179" t="s">
        <v>720</v>
      </c>
      <c r="M37" s="179" t="s">
        <v>721</v>
      </c>
      <c r="N37" s="699">
        <v>14024</v>
      </c>
      <c r="O37" s="700">
        <v>18.75</v>
      </c>
      <c r="P37" s="700">
        <v>276621.65999999997</v>
      </c>
      <c r="Q37" s="179"/>
      <c r="R37" s="700" t="s">
        <v>726</v>
      </c>
      <c r="S37" s="700" t="s">
        <v>726</v>
      </c>
      <c r="T37" s="700">
        <v>20.88</v>
      </c>
      <c r="U37" s="700">
        <v>20.88</v>
      </c>
      <c r="V37" s="700">
        <v>20.13</v>
      </c>
      <c r="W37" s="700">
        <v>17.260000000000002</v>
      </c>
      <c r="X37" s="700">
        <v>17.260000000000002</v>
      </c>
      <c r="Y37" s="700">
        <v>17.260000000000002</v>
      </c>
      <c r="Z37" s="700">
        <v>17.260000000000002</v>
      </c>
      <c r="AA37" s="700">
        <v>17.23</v>
      </c>
      <c r="AB37" s="700">
        <v>12.89</v>
      </c>
      <c r="AC37" s="700">
        <v>12.89</v>
      </c>
      <c r="AD37" s="700">
        <v>10.35</v>
      </c>
      <c r="AE37" s="700">
        <v>10.35</v>
      </c>
      <c r="AF37" s="700">
        <v>10.35</v>
      </c>
      <c r="AG37" s="700">
        <v>10.34</v>
      </c>
      <c r="AH37" s="700">
        <v>10.34</v>
      </c>
      <c r="AI37" s="700">
        <v>10.33</v>
      </c>
      <c r="AJ37" s="700">
        <v>10.01</v>
      </c>
      <c r="AK37" s="700">
        <v>5.87</v>
      </c>
      <c r="AL37" s="700">
        <v>5.87</v>
      </c>
      <c r="AM37" s="700">
        <v>5.87</v>
      </c>
      <c r="AN37" s="700" t="s">
        <v>726</v>
      </c>
      <c r="AO37" s="700" t="s">
        <v>726</v>
      </c>
      <c r="AP37" s="700" t="s">
        <v>726</v>
      </c>
      <c r="AQ37" s="700" t="s">
        <v>726</v>
      </c>
      <c r="AR37" s="700" t="s">
        <v>726</v>
      </c>
      <c r="AS37" s="700" t="s">
        <v>726</v>
      </c>
      <c r="AT37" s="700" t="s">
        <v>726</v>
      </c>
      <c r="AU37" s="700" t="s">
        <v>728</v>
      </c>
      <c r="AV37" s="179"/>
      <c r="AW37" s="700" t="s">
        <v>728</v>
      </c>
      <c r="AX37" s="700" t="s">
        <v>731</v>
      </c>
      <c r="AY37" s="700">
        <v>311605.62</v>
      </c>
      <c r="AZ37" s="700">
        <v>311605.62</v>
      </c>
      <c r="BA37" s="700">
        <v>299597.62</v>
      </c>
      <c r="BB37" s="700">
        <v>253821.01</v>
      </c>
      <c r="BC37" s="700">
        <v>253821.01</v>
      </c>
      <c r="BD37" s="700">
        <v>253821.01</v>
      </c>
      <c r="BE37" s="700">
        <v>253821.01</v>
      </c>
      <c r="BF37" s="700">
        <v>253609.48</v>
      </c>
      <c r="BG37" s="700">
        <v>184416.72</v>
      </c>
      <c r="BH37" s="700">
        <v>184416.72</v>
      </c>
      <c r="BI37" s="700">
        <v>167680.19</v>
      </c>
      <c r="BJ37" s="700">
        <v>165292.35</v>
      </c>
      <c r="BK37" s="700">
        <v>165292.35</v>
      </c>
      <c r="BL37" s="700">
        <v>164612.85999999999</v>
      </c>
      <c r="BM37" s="700">
        <v>164612.85999999999</v>
      </c>
      <c r="BN37" s="700">
        <v>164473.54</v>
      </c>
      <c r="BO37" s="700">
        <v>159391.09</v>
      </c>
      <c r="BP37" s="700">
        <v>93559.039999999994</v>
      </c>
      <c r="BQ37" s="700">
        <v>93559.039999999994</v>
      </c>
      <c r="BR37" s="700">
        <v>93559.039999999994</v>
      </c>
      <c r="BS37" s="700" t="s">
        <v>730</v>
      </c>
      <c r="BT37" s="700" t="s">
        <v>726</v>
      </c>
      <c r="BU37" s="700" t="s">
        <v>726</v>
      </c>
      <c r="BV37" s="700" t="s">
        <v>726</v>
      </c>
      <c r="BW37" s="700" t="s">
        <v>726</v>
      </c>
      <c r="BX37" s="700" t="s">
        <v>726</v>
      </c>
      <c r="BY37" s="700" t="s">
        <v>726</v>
      </c>
      <c r="BZ37" s="701"/>
      <c r="CA37" s="168"/>
    </row>
    <row r="38" spans="2:79" s="17" customFormat="1" ht="15.75">
      <c r="B38" s="274">
        <v>15</v>
      </c>
      <c r="C38" s="179" t="s">
        <v>210</v>
      </c>
      <c r="D38" s="179" t="s">
        <v>678</v>
      </c>
      <c r="E38" s="179" t="s">
        <v>2</v>
      </c>
      <c r="F38" s="179" t="s">
        <v>679</v>
      </c>
      <c r="G38" s="179" t="s">
        <v>29</v>
      </c>
      <c r="H38" s="179" t="s">
        <v>680</v>
      </c>
      <c r="I38" s="179">
        <v>2013</v>
      </c>
      <c r="J38" s="179" t="s">
        <v>717</v>
      </c>
      <c r="K38" s="179"/>
      <c r="L38" s="179" t="s">
        <v>722</v>
      </c>
      <c r="M38" s="179" t="s">
        <v>689</v>
      </c>
      <c r="N38" s="179">
        <v>178</v>
      </c>
      <c r="O38" s="700">
        <v>70.069999999999993</v>
      </c>
      <c r="P38" s="700">
        <v>124940.4</v>
      </c>
      <c r="Q38" s="179"/>
      <c r="R38" s="700" t="s">
        <v>726</v>
      </c>
      <c r="S38" s="700" t="s">
        <v>726</v>
      </c>
      <c r="T38" s="700">
        <v>36.880000000000003</v>
      </c>
      <c r="U38" s="700">
        <v>36.880000000000003</v>
      </c>
      <c r="V38" s="700">
        <v>36.880000000000003</v>
      </c>
      <c r="W38" s="700">
        <v>36.880000000000003</v>
      </c>
      <c r="X38" s="700" t="s">
        <v>726</v>
      </c>
      <c r="Y38" s="700" t="s">
        <v>726</v>
      </c>
      <c r="Z38" s="700" t="s">
        <v>726</v>
      </c>
      <c r="AA38" s="700" t="s">
        <v>726</v>
      </c>
      <c r="AB38" s="700" t="s">
        <v>726</v>
      </c>
      <c r="AC38" s="700" t="s">
        <v>726</v>
      </c>
      <c r="AD38" s="700" t="s">
        <v>726</v>
      </c>
      <c r="AE38" s="700" t="s">
        <v>726</v>
      </c>
      <c r="AF38" s="700" t="s">
        <v>726</v>
      </c>
      <c r="AG38" s="700" t="s">
        <v>726</v>
      </c>
      <c r="AH38" s="700" t="s">
        <v>726</v>
      </c>
      <c r="AI38" s="700" t="s">
        <v>726</v>
      </c>
      <c r="AJ38" s="700" t="s">
        <v>726</v>
      </c>
      <c r="AK38" s="700" t="s">
        <v>726</v>
      </c>
      <c r="AL38" s="700" t="s">
        <v>726</v>
      </c>
      <c r="AM38" s="700" t="s">
        <v>726</v>
      </c>
      <c r="AN38" s="700" t="s">
        <v>726</v>
      </c>
      <c r="AO38" s="700" t="s">
        <v>726</v>
      </c>
      <c r="AP38" s="700" t="s">
        <v>726</v>
      </c>
      <c r="AQ38" s="700" t="s">
        <v>726</v>
      </c>
      <c r="AR38" s="700" t="s">
        <v>726</v>
      </c>
      <c r="AS38" s="700" t="s">
        <v>726</v>
      </c>
      <c r="AT38" s="700" t="s">
        <v>726</v>
      </c>
      <c r="AU38" s="700" t="s">
        <v>728</v>
      </c>
      <c r="AV38" s="179"/>
      <c r="AW38" s="700" t="s">
        <v>728</v>
      </c>
      <c r="AX38" s="700" t="s">
        <v>731</v>
      </c>
      <c r="AY38" s="700">
        <v>65760.3</v>
      </c>
      <c r="AZ38" s="700">
        <v>65760.3</v>
      </c>
      <c r="BA38" s="700">
        <v>65760.3</v>
      </c>
      <c r="BB38" s="700">
        <v>65760.3</v>
      </c>
      <c r="BC38" s="700" t="s">
        <v>727</v>
      </c>
      <c r="BD38" s="700" t="s">
        <v>727</v>
      </c>
      <c r="BE38" s="700" t="s">
        <v>727</v>
      </c>
      <c r="BF38" s="700" t="s">
        <v>727</v>
      </c>
      <c r="BG38" s="700" t="s">
        <v>727</v>
      </c>
      <c r="BH38" s="700" t="s">
        <v>727</v>
      </c>
      <c r="BI38" s="700" t="s">
        <v>729</v>
      </c>
      <c r="BJ38" s="700" t="s">
        <v>729</v>
      </c>
      <c r="BK38" s="700" t="s">
        <v>729</v>
      </c>
      <c r="BL38" s="700" t="s">
        <v>729</v>
      </c>
      <c r="BM38" s="700" t="s">
        <v>729</v>
      </c>
      <c r="BN38" s="700" t="s">
        <v>729</v>
      </c>
      <c r="BO38" s="700" t="s">
        <v>729</v>
      </c>
      <c r="BP38" s="700" t="s">
        <v>729</v>
      </c>
      <c r="BQ38" s="700" t="s">
        <v>729</v>
      </c>
      <c r="BR38" s="700" t="s">
        <v>729</v>
      </c>
      <c r="BS38" s="700" t="s">
        <v>730</v>
      </c>
      <c r="BT38" s="700" t="s">
        <v>726</v>
      </c>
      <c r="BU38" s="700" t="s">
        <v>726</v>
      </c>
      <c r="BV38" s="700" t="s">
        <v>726</v>
      </c>
      <c r="BW38" s="700" t="s">
        <v>726</v>
      </c>
      <c r="BX38" s="700" t="s">
        <v>726</v>
      </c>
      <c r="BY38" s="700" t="s">
        <v>726</v>
      </c>
      <c r="BZ38" s="701"/>
      <c r="CA38" s="168"/>
    </row>
    <row r="39" spans="2:79" s="17" customFormat="1" ht="15.75">
      <c r="B39" s="274">
        <v>16</v>
      </c>
      <c r="C39" s="179" t="s">
        <v>210</v>
      </c>
      <c r="D39" s="179" t="s">
        <v>678</v>
      </c>
      <c r="E39" s="179" t="s">
        <v>1</v>
      </c>
      <c r="F39" s="179" t="s">
        <v>679</v>
      </c>
      <c r="G39" s="179" t="s">
        <v>29</v>
      </c>
      <c r="H39" s="179" t="s">
        <v>680</v>
      </c>
      <c r="I39" s="179">
        <v>2013</v>
      </c>
      <c r="J39" s="179" t="s">
        <v>717</v>
      </c>
      <c r="K39" s="179"/>
      <c r="L39" s="179" t="s">
        <v>718</v>
      </c>
      <c r="M39" s="179" t="s">
        <v>689</v>
      </c>
      <c r="N39" s="179">
        <v>877</v>
      </c>
      <c r="O39" s="700">
        <v>124.05</v>
      </c>
      <c r="P39" s="700">
        <v>793096.07</v>
      </c>
      <c r="Q39" s="179"/>
      <c r="R39" s="700" t="s">
        <v>726</v>
      </c>
      <c r="S39" s="700" t="s">
        <v>726</v>
      </c>
      <c r="T39" s="700">
        <v>57.42</v>
      </c>
      <c r="U39" s="700">
        <v>57.42</v>
      </c>
      <c r="V39" s="700">
        <v>57.42</v>
      </c>
      <c r="W39" s="700">
        <v>56.06</v>
      </c>
      <c r="X39" s="700">
        <v>32.590000000000003</v>
      </c>
      <c r="Y39" s="700" t="s">
        <v>726</v>
      </c>
      <c r="Z39" s="700" t="s">
        <v>726</v>
      </c>
      <c r="AA39" s="700" t="s">
        <v>726</v>
      </c>
      <c r="AB39" s="700" t="s">
        <v>726</v>
      </c>
      <c r="AC39" s="700" t="s">
        <v>726</v>
      </c>
      <c r="AD39" s="700" t="s">
        <v>726</v>
      </c>
      <c r="AE39" s="700" t="s">
        <v>726</v>
      </c>
      <c r="AF39" s="700" t="s">
        <v>726</v>
      </c>
      <c r="AG39" s="700" t="s">
        <v>726</v>
      </c>
      <c r="AH39" s="700" t="s">
        <v>726</v>
      </c>
      <c r="AI39" s="700" t="s">
        <v>726</v>
      </c>
      <c r="AJ39" s="700" t="s">
        <v>726</v>
      </c>
      <c r="AK39" s="700" t="s">
        <v>726</v>
      </c>
      <c r="AL39" s="700" t="s">
        <v>726</v>
      </c>
      <c r="AM39" s="700" t="s">
        <v>726</v>
      </c>
      <c r="AN39" s="700" t="s">
        <v>726</v>
      </c>
      <c r="AO39" s="700" t="s">
        <v>726</v>
      </c>
      <c r="AP39" s="700" t="s">
        <v>726</v>
      </c>
      <c r="AQ39" s="700" t="s">
        <v>726</v>
      </c>
      <c r="AR39" s="700" t="s">
        <v>726</v>
      </c>
      <c r="AS39" s="700" t="s">
        <v>726</v>
      </c>
      <c r="AT39" s="700" t="s">
        <v>726</v>
      </c>
      <c r="AU39" s="700" t="s">
        <v>728</v>
      </c>
      <c r="AV39" s="179"/>
      <c r="AW39" s="700" t="s">
        <v>728</v>
      </c>
      <c r="AX39" s="700" t="s">
        <v>731</v>
      </c>
      <c r="AY39" s="700">
        <v>372961.41</v>
      </c>
      <c r="AZ39" s="700">
        <v>372961.41</v>
      </c>
      <c r="BA39" s="700">
        <v>372961.41</v>
      </c>
      <c r="BB39" s="700">
        <v>371628.33</v>
      </c>
      <c r="BC39" s="700">
        <v>221737.68</v>
      </c>
      <c r="BD39" s="700" t="s">
        <v>727</v>
      </c>
      <c r="BE39" s="700" t="s">
        <v>727</v>
      </c>
      <c r="BF39" s="700" t="s">
        <v>727</v>
      </c>
      <c r="BG39" s="700" t="s">
        <v>727</v>
      </c>
      <c r="BH39" s="700" t="s">
        <v>727</v>
      </c>
      <c r="BI39" s="700" t="s">
        <v>729</v>
      </c>
      <c r="BJ39" s="700" t="s">
        <v>729</v>
      </c>
      <c r="BK39" s="700" t="s">
        <v>729</v>
      </c>
      <c r="BL39" s="700" t="s">
        <v>729</v>
      </c>
      <c r="BM39" s="700" t="s">
        <v>729</v>
      </c>
      <c r="BN39" s="700" t="s">
        <v>729</v>
      </c>
      <c r="BO39" s="700" t="s">
        <v>729</v>
      </c>
      <c r="BP39" s="700" t="s">
        <v>729</v>
      </c>
      <c r="BQ39" s="700" t="s">
        <v>729</v>
      </c>
      <c r="BR39" s="700" t="s">
        <v>729</v>
      </c>
      <c r="BS39" s="700" t="s">
        <v>730</v>
      </c>
      <c r="BT39" s="700" t="s">
        <v>726</v>
      </c>
      <c r="BU39" s="700" t="s">
        <v>726</v>
      </c>
      <c r="BV39" s="700" t="s">
        <v>726</v>
      </c>
      <c r="BW39" s="700" t="s">
        <v>726</v>
      </c>
      <c r="BX39" s="700" t="s">
        <v>726</v>
      </c>
      <c r="BY39" s="700" t="s">
        <v>726</v>
      </c>
      <c r="BZ39" s="701"/>
      <c r="CA39" s="168"/>
    </row>
    <row r="40" spans="2:79" s="17" customFormat="1" ht="15.75">
      <c r="B40" s="274">
        <v>17</v>
      </c>
      <c r="C40" s="179" t="s">
        <v>210</v>
      </c>
      <c r="D40" s="179" t="s">
        <v>678</v>
      </c>
      <c r="E40" s="179" t="s">
        <v>714</v>
      </c>
      <c r="F40" s="179" t="s">
        <v>679</v>
      </c>
      <c r="G40" s="179" t="s">
        <v>29</v>
      </c>
      <c r="H40" s="179" t="s">
        <v>680</v>
      </c>
      <c r="I40" s="179">
        <v>2013</v>
      </c>
      <c r="J40" s="179" t="s">
        <v>717</v>
      </c>
      <c r="K40" s="179"/>
      <c r="L40" s="179" t="s">
        <v>720</v>
      </c>
      <c r="M40" s="179" t="s">
        <v>721</v>
      </c>
      <c r="N40" s="699">
        <v>38196</v>
      </c>
      <c r="O40" s="700">
        <v>46.16</v>
      </c>
      <c r="P40" s="700">
        <v>664698.27</v>
      </c>
      <c r="Q40" s="179"/>
      <c r="R40" s="700" t="s">
        <v>726</v>
      </c>
      <c r="S40" s="700" t="s">
        <v>726</v>
      </c>
      <c r="T40" s="700">
        <v>47.85</v>
      </c>
      <c r="U40" s="700">
        <v>47.85</v>
      </c>
      <c r="V40" s="700">
        <v>45.23</v>
      </c>
      <c r="W40" s="700">
        <v>36.26</v>
      </c>
      <c r="X40" s="700">
        <v>36.26</v>
      </c>
      <c r="Y40" s="700">
        <v>36.26</v>
      </c>
      <c r="Z40" s="700">
        <v>36.26</v>
      </c>
      <c r="AA40" s="700">
        <v>36.19</v>
      </c>
      <c r="AB40" s="700">
        <v>31.11</v>
      </c>
      <c r="AC40" s="700">
        <v>31.11</v>
      </c>
      <c r="AD40" s="700">
        <v>22.57</v>
      </c>
      <c r="AE40" s="700">
        <v>14.58</v>
      </c>
      <c r="AF40" s="700">
        <v>14.58</v>
      </c>
      <c r="AG40" s="700">
        <v>14.29</v>
      </c>
      <c r="AH40" s="700">
        <v>14.29</v>
      </c>
      <c r="AI40" s="700">
        <v>14.15</v>
      </c>
      <c r="AJ40" s="700">
        <v>12.21</v>
      </c>
      <c r="AK40" s="700">
        <v>7.17</v>
      </c>
      <c r="AL40" s="700">
        <v>7.17</v>
      </c>
      <c r="AM40" s="700">
        <v>7.17</v>
      </c>
      <c r="AN40" s="700" t="s">
        <v>726</v>
      </c>
      <c r="AO40" s="700" t="s">
        <v>726</v>
      </c>
      <c r="AP40" s="700" t="s">
        <v>726</v>
      </c>
      <c r="AQ40" s="700" t="s">
        <v>726</v>
      </c>
      <c r="AR40" s="700" t="s">
        <v>726</v>
      </c>
      <c r="AS40" s="700" t="s">
        <v>726</v>
      </c>
      <c r="AT40" s="700" t="s">
        <v>726</v>
      </c>
      <c r="AU40" s="700" t="s">
        <v>728</v>
      </c>
      <c r="AV40" s="179"/>
      <c r="AW40" s="700" t="s">
        <v>728</v>
      </c>
      <c r="AX40" s="700" t="s">
        <v>731</v>
      </c>
      <c r="AY40" s="700">
        <v>694555.22</v>
      </c>
      <c r="AZ40" s="700">
        <v>694555.22</v>
      </c>
      <c r="BA40" s="700">
        <v>652706.59</v>
      </c>
      <c r="BB40" s="700">
        <v>509887.86</v>
      </c>
      <c r="BC40" s="700">
        <v>509887.86</v>
      </c>
      <c r="BD40" s="700">
        <v>509887.86</v>
      </c>
      <c r="BE40" s="700">
        <v>509887.86</v>
      </c>
      <c r="BF40" s="700">
        <v>509286.98</v>
      </c>
      <c r="BG40" s="700">
        <v>428280.77</v>
      </c>
      <c r="BH40" s="700">
        <v>428280.77</v>
      </c>
      <c r="BI40" s="700">
        <v>372673.35</v>
      </c>
      <c r="BJ40" s="700">
        <v>239592.95</v>
      </c>
      <c r="BK40" s="700">
        <v>239592.95</v>
      </c>
      <c r="BL40" s="700">
        <v>226948.82</v>
      </c>
      <c r="BM40" s="700">
        <v>226948.82</v>
      </c>
      <c r="BN40" s="700">
        <v>225325.25</v>
      </c>
      <c r="BO40" s="700">
        <v>194493.55</v>
      </c>
      <c r="BP40" s="700">
        <v>114163.32</v>
      </c>
      <c r="BQ40" s="700">
        <v>114163.32</v>
      </c>
      <c r="BR40" s="700">
        <v>114163.32</v>
      </c>
      <c r="BS40" s="700" t="s">
        <v>730</v>
      </c>
      <c r="BT40" s="700" t="s">
        <v>726</v>
      </c>
      <c r="BU40" s="700" t="s">
        <v>726</v>
      </c>
      <c r="BV40" s="700" t="s">
        <v>726</v>
      </c>
      <c r="BW40" s="700" t="s">
        <v>726</v>
      </c>
      <c r="BX40" s="700" t="s">
        <v>726</v>
      </c>
      <c r="BY40" s="700" t="s">
        <v>726</v>
      </c>
      <c r="BZ40" s="701"/>
      <c r="CA40" s="168"/>
    </row>
    <row r="41" spans="2:79" s="17" customFormat="1" ht="15.75">
      <c r="B41" s="274">
        <v>18</v>
      </c>
      <c r="C41" s="179" t="s">
        <v>210</v>
      </c>
      <c r="D41" s="179" t="s">
        <v>678</v>
      </c>
      <c r="E41" s="179" t="s">
        <v>14</v>
      </c>
      <c r="F41" s="179" t="s">
        <v>679</v>
      </c>
      <c r="G41" s="179" t="s">
        <v>29</v>
      </c>
      <c r="H41" s="179" t="s">
        <v>680</v>
      </c>
      <c r="I41" s="179">
        <v>2013</v>
      </c>
      <c r="J41" s="179" t="s">
        <v>717</v>
      </c>
      <c r="K41" s="179"/>
      <c r="L41" s="179" t="s">
        <v>718</v>
      </c>
      <c r="M41" s="179" t="s">
        <v>723</v>
      </c>
      <c r="N41" s="699">
        <v>3550</v>
      </c>
      <c r="O41" s="700">
        <v>808.2</v>
      </c>
      <c r="P41" s="700">
        <v>4634361.87</v>
      </c>
      <c r="Q41" s="179"/>
      <c r="R41" s="700" t="s">
        <v>726</v>
      </c>
      <c r="S41" s="700" t="s">
        <v>726</v>
      </c>
      <c r="T41" s="700">
        <v>808.2</v>
      </c>
      <c r="U41" s="700">
        <v>803.43</v>
      </c>
      <c r="V41" s="700">
        <v>798.16</v>
      </c>
      <c r="W41" s="700">
        <v>781.05</v>
      </c>
      <c r="X41" s="700">
        <v>772.75</v>
      </c>
      <c r="Y41" s="700">
        <v>766.54</v>
      </c>
      <c r="Z41" s="700">
        <v>759.32</v>
      </c>
      <c r="AA41" s="700">
        <v>759.32</v>
      </c>
      <c r="AB41" s="700">
        <v>689.11</v>
      </c>
      <c r="AC41" s="700">
        <v>669.28</v>
      </c>
      <c r="AD41" s="700">
        <v>656.32</v>
      </c>
      <c r="AE41" s="700">
        <v>656.22</v>
      </c>
      <c r="AF41" s="700">
        <v>650.42999999999995</v>
      </c>
      <c r="AG41" s="700">
        <v>650.42999999999995</v>
      </c>
      <c r="AH41" s="700">
        <v>577.08000000000004</v>
      </c>
      <c r="AI41" s="700">
        <v>574</v>
      </c>
      <c r="AJ41" s="700">
        <v>574</v>
      </c>
      <c r="AK41" s="700">
        <v>574</v>
      </c>
      <c r="AL41" s="700">
        <v>574</v>
      </c>
      <c r="AM41" s="700">
        <v>574</v>
      </c>
      <c r="AN41" s="700">
        <v>8.2200000000000006</v>
      </c>
      <c r="AO41" s="700" t="s">
        <v>726</v>
      </c>
      <c r="AP41" s="700" t="s">
        <v>726</v>
      </c>
      <c r="AQ41" s="700" t="s">
        <v>726</v>
      </c>
      <c r="AR41" s="700" t="s">
        <v>726</v>
      </c>
      <c r="AS41" s="700" t="s">
        <v>726</v>
      </c>
      <c r="AT41" s="700" t="s">
        <v>726</v>
      </c>
      <c r="AU41" s="700" t="s">
        <v>728</v>
      </c>
      <c r="AV41" s="179"/>
      <c r="AW41" s="700" t="s">
        <v>728</v>
      </c>
      <c r="AX41" s="700" t="s">
        <v>731</v>
      </c>
      <c r="AY41" s="700">
        <v>4634361.9000000004</v>
      </c>
      <c r="AZ41" s="700">
        <v>4542445.75</v>
      </c>
      <c r="BA41" s="700">
        <v>4441123.32</v>
      </c>
      <c r="BB41" s="700">
        <v>4111707.9</v>
      </c>
      <c r="BC41" s="700">
        <v>3950956.45</v>
      </c>
      <c r="BD41" s="700">
        <v>3831293.59</v>
      </c>
      <c r="BE41" s="700">
        <v>3692430.59</v>
      </c>
      <c r="BF41" s="700">
        <v>3684889.09</v>
      </c>
      <c r="BG41" s="700">
        <v>2333239.33</v>
      </c>
      <c r="BH41" s="700">
        <v>2314718.1</v>
      </c>
      <c r="BI41" s="700">
        <v>2185230.02</v>
      </c>
      <c r="BJ41" s="700">
        <v>2111270.15</v>
      </c>
      <c r="BK41" s="700">
        <v>2092024.95</v>
      </c>
      <c r="BL41" s="700">
        <v>2092024.95</v>
      </c>
      <c r="BM41" s="700">
        <v>1517726.61</v>
      </c>
      <c r="BN41" s="700">
        <v>1492359.15</v>
      </c>
      <c r="BO41" s="700">
        <v>1492359.15</v>
      </c>
      <c r="BP41" s="700">
        <v>1492359.15</v>
      </c>
      <c r="BQ41" s="700">
        <v>1492359.15</v>
      </c>
      <c r="BR41" s="700">
        <v>1492359.15</v>
      </c>
      <c r="BS41" s="700">
        <v>60612.15</v>
      </c>
      <c r="BT41" s="700" t="s">
        <v>726</v>
      </c>
      <c r="BU41" s="700" t="s">
        <v>726</v>
      </c>
      <c r="BV41" s="700" t="s">
        <v>726</v>
      </c>
      <c r="BW41" s="700" t="s">
        <v>726</v>
      </c>
      <c r="BX41" s="700" t="s">
        <v>726</v>
      </c>
      <c r="BY41" s="700" t="s">
        <v>726</v>
      </c>
      <c r="BZ41" s="701"/>
      <c r="CA41" s="168"/>
    </row>
    <row r="42" spans="2:79" s="17" customFormat="1" ht="15.75">
      <c r="B42" s="274">
        <v>19</v>
      </c>
      <c r="C42" s="179" t="s">
        <v>210</v>
      </c>
      <c r="D42" s="179" t="s">
        <v>678</v>
      </c>
      <c r="E42" s="179" t="s">
        <v>715</v>
      </c>
      <c r="F42" s="179" t="s">
        <v>679</v>
      </c>
      <c r="G42" s="179" t="s">
        <v>29</v>
      </c>
      <c r="H42" s="179" t="s">
        <v>680</v>
      </c>
      <c r="I42" s="179">
        <v>2012</v>
      </c>
      <c r="J42" s="179" t="s">
        <v>717</v>
      </c>
      <c r="K42" s="179"/>
      <c r="L42" s="179" t="s">
        <v>724</v>
      </c>
      <c r="M42" s="179" t="s">
        <v>725</v>
      </c>
      <c r="N42" s="179">
        <v>84</v>
      </c>
      <c r="O42" s="700">
        <v>36.07</v>
      </c>
      <c r="P42" s="700">
        <v>61697.67</v>
      </c>
      <c r="Q42" s="179"/>
      <c r="R42" s="700" t="s">
        <v>726</v>
      </c>
      <c r="S42" s="700">
        <v>15.98</v>
      </c>
      <c r="T42" s="700">
        <v>15.98</v>
      </c>
      <c r="U42" s="700">
        <v>15.98</v>
      </c>
      <c r="V42" s="700">
        <v>15.98</v>
      </c>
      <c r="W42" s="700">
        <v>15.98</v>
      </c>
      <c r="X42" s="700">
        <v>15.98</v>
      </c>
      <c r="Y42" s="700">
        <v>15.98</v>
      </c>
      <c r="Z42" s="700">
        <v>15.98</v>
      </c>
      <c r="AA42" s="700">
        <v>15.98</v>
      </c>
      <c r="AB42" s="700">
        <v>15.98</v>
      </c>
      <c r="AC42" s="700">
        <v>15.98</v>
      </c>
      <c r="AD42" s="700">
        <v>15.98</v>
      </c>
      <c r="AE42" s="700">
        <v>15.98</v>
      </c>
      <c r="AF42" s="700">
        <v>15.98</v>
      </c>
      <c r="AG42" s="700">
        <v>15.98</v>
      </c>
      <c r="AH42" s="700">
        <v>15.98</v>
      </c>
      <c r="AI42" s="700">
        <v>15.98</v>
      </c>
      <c r="AJ42" s="700">
        <v>15.98</v>
      </c>
      <c r="AK42" s="700">
        <v>15.98</v>
      </c>
      <c r="AL42" s="700">
        <v>12.03</v>
      </c>
      <c r="AM42" s="700" t="s">
        <v>726</v>
      </c>
      <c r="AN42" s="700" t="s">
        <v>726</v>
      </c>
      <c r="AO42" s="700" t="s">
        <v>726</v>
      </c>
      <c r="AP42" s="700" t="s">
        <v>726</v>
      </c>
      <c r="AQ42" s="700" t="s">
        <v>726</v>
      </c>
      <c r="AR42" s="700" t="s">
        <v>726</v>
      </c>
      <c r="AS42" s="700" t="s">
        <v>726</v>
      </c>
      <c r="AT42" s="700" t="s">
        <v>726</v>
      </c>
      <c r="AU42" s="700" t="s">
        <v>728</v>
      </c>
      <c r="AV42" s="179"/>
      <c r="AW42" s="700" t="s">
        <v>728</v>
      </c>
      <c r="AX42" s="700">
        <v>30424.01</v>
      </c>
      <c r="AY42" s="700">
        <v>30424.01</v>
      </c>
      <c r="AZ42" s="700">
        <v>30424.01</v>
      </c>
      <c r="BA42" s="700">
        <v>30424.01</v>
      </c>
      <c r="BB42" s="700">
        <v>30424.01</v>
      </c>
      <c r="BC42" s="700">
        <v>30424.01</v>
      </c>
      <c r="BD42" s="700">
        <v>30424.01</v>
      </c>
      <c r="BE42" s="700">
        <v>30424.01</v>
      </c>
      <c r="BF42" s="700">
        <v>30424.01</v>
      </c>
      <c r="BG42" s="700">
        <v>30424.01</v>
      </c>
      <c r="BH42" s="700">
        <v>30424.01</v>
      </c>
      <c r="BI42" s="700">
        <v>30424.01</v>
      </c>
      <c r="BJ42" s="700">
        <v>30424.01</v>
      </c>
      <c r="BK42" s="700">
        <v>30424.01</v>
      </c>
      <c r="BL42" s="700">
        <v>30424.01</v>
      </c>
      <c r="BM42" s="700">
        <v>30424.01</v>
      </c>
      <c r="BN42" s="700">
        <v>30424.01</v>
      </c>
      <c r="BO42" s="700">
        <v>30424.01</v>
      </c>
      <c r="BP42" s="700">
        <v>26486.080000000002</v>
      </c>
      <c r="BQ42" s="700" t="s">
        <v>729</v>
      </c>
      <c r="BR42" s="700" t="s">
        <v>729</v>
      </c>
      <c r="BS42" s="700" t="s">
        <v>730</v>
      </c>
      <c r="BT42" s="700" t="s">
        <v>726</v>
      </c>
      <c r="BU42" s="700" t="s">
        <v>726</v>
      </c>
      <c r="BV42" s="700" t="s">
        <v>726</v>
      </c>
      <c r="BW42" s="700" t="s">
        <v>726</v>
      </c>
      <c r="BX42" s="700" t="s">
        <v>726</v>
      </c>
      <c r="BY42" s="700" t="s">
        <v>726</v>
      </c>
      <c r="BZ42" s="701"/>
      <c r="CA42" s="168"/>
    </row>
    <row r="43" spans="2:79" s="17" customFormat="1" ht="15.75">
      <c r="B43" s="274">
        <v>20</v>
      </c>
      <c r="C43" s="179" t="s">
        <v>210</v>
      </c>
      <c r="D43" s="179" t="s">
        <v>678</v>
      </c>
      <c r="E43" s="179" t="s">
        <v>715</v>
      </c>
      <c r="F43" s="179" t="s">
        <v>679</v>
      </c>
      <c r="G43" s="179" t="s">
        <v>29</v>
      </c>
      <c r="H43" s="179" t="s">
        <v>680</v>
      </c>
      <c r="I43" s="179">
        <v>2013</v>
      </c>
      <c r="J43" s="179" t="s">
        <v>717</v>
      </c>
      <c r="K43" s="179"/>
      <c r="L43" s="179" t="s">
        <v>724</v>
      </c>
      <c r="M43" s="179" t="s">
        <v>725</v>
      </c>
      <c r="N43" s="699">
        <v>4768</v>
      </c>
      <c r="O43" s="700">
        <v>1997.09</v>
      </c>
      <c r="P43" s="700">
        <v>3426317.58</v>
      </c>
      <c r="Q43" s="179"/>
      <c r="R43" s="700" t="s">
        <v>726</v>
      </c>
      <c r="S43" s="700" t="s">
        <v>726</v>
      </c>
      <c r="T43" s="700">
        <v>974.16</v>
      </c>
      <c r="U43" s="700">
        <v>974.16</v>
      </c>
      <c r="V43" s="700">
        <v>974.16</v>
      </c>
      <c r="W43" s="700">
        <v>974.16</v>
      </c>
      <c r="X43" s="700">
        <v>974.16</v>
      </c>
      <c r="Y43" s="700">
        <v>974.16</v>
      </c>
      <c r="Z43" s="700">
        <v>974.16</v>
      </c>
      <c r="AA43" s="700">
        <v>974.16</v>
      </c>
      <c r="AB43" s="700">
        <v>974.16</v>
      </c>
      <c r="AC43" s="700">
        <v>974.16</v>
      </c>
      <c r="AD43" s="700">
        <v>974.16</v>
      </c>
      <c r="AE43" s="700">
        <v>974.16</v>
      </c>
      <c r="AF43" s="700">
        <v>974.16</v>
      </c>
      <c r="AG43" s="700">
        <v>974.16</v>
      </c>
      <c r="AH43" s="700">
        <v>974.16</v>
      </c>
      <c r="AI43" s="700">
        <v>974.16</v>
      </c>
      <c r="AJ43" s="700">
        <v>974.16</v>
      </c>
      <c r="AK43" s="700">
        <v>974.16</v>
      </c>
      <c r="AL43" s="700">
        <v>733.86</v>
      </c>
      <c r="AM43" s="700" t="s">
        <v>726</v>
      </c>
      <c r="AN43" s="700" t="s">
        <v>726</v>
      </c>
      <c r="AO43" s="700" t="s">
        <v>726</v>
      </c>
      <c r="AP43" s="700" t="s">
        <v>726</v>
      </c>
      <c r="AQ43" s="700" t="s">
        <v>726</v>
      </c>
      <c r="AR43" s="700" t="s">
        <v>726</v>
      </c>
      <c r="AS43" s="700" t="s">
        <v>726</v>
      </c>
      <c r="AT43" s="700" t="s">
        <v>726</v>
      </c>
      <c r="AU43" s="700" t="s">
        <v>728</v>
      </c>
      <c r="AV43" s="179"/>
      <c r="AW43" s="700" t="s">
        <v>728</v>
      </c>
      <c r="AX43" s="700" t="s">
        <v>731</v>
      </c>
      <c r="AY43" s="700">
        <v>1639841.84</v>
      </c>
      <c r="AZ43" s="700">
        <v>1639841.84</v>
      </c>
      <c r="BA43" s="700">
        <v>1639841.84</v>
      </c>
      <c r="BB43" s="700">
        <v>1639841.84</v>
      </c>
      <c r="BC43" s="700">
        <v>1639841.84</v>
      </c>
      <c r="BD43" s="700">
        <v>1639841.84</v>
      </c>
      <c r="BE43" s="700">
        <v>1639841.84</v>
      </c>
      <c r="BF43" s="700">
        <v>1639841.84</v>
      </c>
      <c r="BG43" s="700">
        <v>1639841.84</v>
      </c>
      <c r="BH43" s="700">
        <v>1639841.84</v>
      </c>
      <c r="BI43" s="700">
        <v>1639841.84</v>
      </c>
      <c r="BJ43" s="700">
        <v>1639841.84</v>
      </c>
      <c r="BK43" s="700">
        <v>1639841.84</v>
      </c>
      <c r="BL43" s="700">
        <v>1639841.84</v>
      </c>
      <c r="BM43" s="700">
        <v>1639841.84</v>
      </c>
      <c r="BN43" s="700">
        <v>1639841.84</v>
      </c>
      <c r="BO43" s="700">
        <v>1639841.84</v>
      </c>
      <c r="BP43" s="700">
        <v>1639841.84</v>
      </c>
      <c r="BQ43" s="700">
        <v>1424951.53</v>
      </c>
      <c r="BR43" s="700" t="s">
        <v>729</v>
      </c>
      <c r="BS43" s="700" t="s">
        <v>730</v>
      </c>
      <c r="BT43" s="700" t="s">
        <v>726</v>
      </c>
      <c r="BU43" s="700" t="s">
        <v>726</v>
      </c>
      <c r="BV43" s="700" t="s">
        <v>726</v>
      </c>
      <c r="BW43" s="700" t="s">
        <v>726</v>
      </c>
      <c r="BX43" s="700" t="s">
        <v>726</v>
      </c>
      <c r="BY43" s="700" t="s">
        <v>726</v>
      </c>
      <c r="BZ43" s="701"/>
      <c r="CA43" s="168"/>
    </row>
    <row r="44" spans="2:79" s="17" customFormat="1" ht="15.75">
      <c r="B44" s="274">
        <v>21</v>
      </c>
      <c r="C44" s="179" t="s">
        <v>210</v>
      </c>
      <c r="D44" s="179" t="s">
        <v>678</v>
      </c>
      <c r="E44" s="179" t="s">
        <v>710</v>
      </c>
      <c r="F44" s="179" t="s">
        <v>679</v>
      </c>
      <c r="G44" s="179" t="s">
        <v>29</v>
      </c>
      <c r="H44" s="179" t="s">
        <v>681</v>
      </c>
      <c r="I44" s="179">
        <v>2006</v>
      </c>
      <c r="J44" s="179" t="s">
        <v>717</v>
      </c>
      <c r="K44" s="179"/>
      <c r="L44" s="179" t="s">
        <v>718</v>
      </c>
      <c r="M44" s="179" t="s">
        <v>693</v>
      </c>
      <c r="N44" s="179">
        <v>135</v>
      </c>
      <c r="O44" s="700" t="s">
        <v>726</v>
      </c>
      <c r="P44" s="700" t="s">
        <v>727</v>
      </c>
      <c r="Q44" s="179"/>
      <c r="R44" s="700" t="s">
        <v>726</v>
      </c>
      <c r="S44" s="700" t="s">
        <v>726</v>
      </c>
      <c r="T44" s="700">
        <v>53.07</v>
      </c>
      <c r="U44" s="700" t="s">
        <v>726</v>
      </c>
      <c r="V44" s="700" t="s">
        <v>726</v>
      </c>
      <c r="W44" s="700" t="s">
        <v>726</v>
      </c>
      <c r="X44" s="700" t="s">
        <v>726</v>
      </c>
      <c r="Y44" s="700" t="s">
        <v>726</v>
      </c>
      <c r="Z44" s="700" t="s">
        <v>726</v>
      </c>
      <c r="AA44" s="700" t="s">
        <v>726</v>
      </c>
      <c r="AB44" s="700" t="s">
        <v>726</v>
      </c>
      <c r="AC44" s="700" t="s">
        <v>726</v>
      </c>
      <c r="AD44" s="700" t="s">
        <v>726</v>
      </c>
      <c r="AE44" s="700" t="s">
        <v>726</v>
      </c>
      <c r="AF44" s="700" t="s">
        <v>726</v>
      </c>
      <c r="AG44" s="700" t="s">
        <v>726</v>
      </c>
      <c r="AH44" s="700" t="s">
        <v>726</v>
      </c>
      <c r="AI44" s="700" t="s">
        <v>726</v>
      </c>
      <c r="AJ44" s="700" t="s">
        <v>726</v>
      </c>
      <c r="AK44" s="700" t="s">
        <v>726</v>
      </c>
      <c r="AL44" s="700" t="s">
        <v>726</v>
      </c>
      <c r="AM44" s="700" t="s">
        <v>726</v>
      </c>
      <c r="AN44" s="700" t="s">
        <v>726</v>
      </c>
      <c r="AO44" s="700" t="s">
        <v>726</v>
      </c>
      <c r="AP44" s="700" t="s">
        <v>726</v>
      </c>
      <c r="AQ44" s="700" t="s">
        <v>726</v>
      </c>
      <c r="AR44" s="700" t="s">
        <v>726</v>
      </c>
      <c r="AS44" s="700" t="s">
        <v>726</v>
      </c>
      <c r="AT44" s="700" t="s">
        <v>726</v>
      </c>
      <c r="AU44" s="700" t="s">
        <v>728</v>
      </c>
      <c r="AV44" s="179"/>
      <c r="AW44" s="700" t="s">
        <v>728</v>
      </c>
      <c r="AX44" s="700" t="s">
        <v>731</v>
      </c>
      <c r="AY44" s="700">
        <v>212.34</v>
      </c>
      <c r="AZ44" s="700" t="s">
        <v>727</v>
      </c>
      <c r="BA44" s="700" t="s">
        <v>727</v>
      </c>
      <c r="BB44" s="700" t="s">
        <v>727</v>
      </c>
      <c r="BC44" s="700" t="s">
        <v>727</v>
      </c>
      <c r="BD44" s="700" t="s">
        <v>727</v>
      </c>
      <c r="BE44" s="700" t="s">
        <v>727</v>
      </c>
      <c r="BF44" s="700" t="s">
        <v>727</v>
      </c>
      <c r="BG44" s="700" t="s">
        <v>727</v>
      </c>
      <c r="BH44" s="700" t="s">
        <v>727</v>
      </c>
      <c r="BI44" s="700" t="s">
        <v>729</v>
      </c>
      <c r="BJ44" s="700" t="s">
        <v>729</v>
      </c>
      <c r="BK44" s="700" t="s">
        <v>729</v>
      </c>
      <c r="BL44" s="700" t="s">
        <v>729</v>
      </c>
      <c r="BM44" s="700" t="s">
        <v>729</v>
      </c>
      <c r="BN44" s="700" t="s">
        <v>729</v>
      </c>
      <c r="BO44" s="700" t="s">
        <v>729</v>
      </c>
      <c r="BP44" s="700" t="s">
        <v>729</v>
      </c>
      <c r="BQ44" s="700" t="s">
        <v>729</v>
      </c>
      <c r="BR44" s="700" t="s">
        <v>729</v>
      </c>
      <c r="BS44" s="700" t="s">
        <v>730</v>
      </c>
      <c r="BT44" s="700" t="s">
        <v>726</v>
      </c>
      <c r="BU44" s="700" t="s">
        <v>726</v>
      </c>
      <c r="BV44" s="700" t="s">
        <v>726</v>
      </c>
      <c r="BW44" s="700" t="s">
        <v>726</v>
      </c>
      <c r="BX44" s="700" t="s">
        <v>726</v>
      </c>
      <c r="BY44" s="700" t="s">
        <v>726</v>
      </c>
      <c r="BZ44" s="701"/>
      <c r="CA44" s="168"/>
    </row>
    <row r="45" spans="2:79" s="17" customFormat="1" ht="15.75">
      <c r="B45" s="274">
        <v>22</v>
      </c>
      <c r="C45" s="179" t="s">
        <v>210</v>
      </c>
      <c r="D45" s="179" t="s">
        <v>678</v>
      </c>
      <c r="E45" s="179" t="s">
        <v>710</v>
      </c>
      <c r="F45" s="179" t="s">
        <v>679</v>
      </c>
      <c r="G45" s="179" t="s">
        <v>29</v>
      </c>
      <c r="H45" s="179" t="s">
        <v>681</v>
      </c>
      <c r="I45" s="179">
        <v>2007</v>
      </c>
      <c r="J45" s="179" t="s">
        <v>717</v>
      </c>
      <c r="K45" s="179"/>
      <c r="L45" s="179" t="s">
        <v>718</v>
      </c>
      <c r="M45" s="179" t="s">
        <v>693</v>
      </c>
      <c r="N45" s="179">
        <v>398</v>
      </c>
      <c r="O45" s="700" t="s">
        <v>726</v>
      </c>
      <c r="P45" s="700" t="s">
        <v>727</v>
      </c>
      <c r="Q45" s="179"/>
      <c r="R45" s="700" t="s">
        <v>726</v>
      </c>
      <c r="S45" s="700" t="s">
        <v>726</v>
      </c>
      <c r="T45" s="700">
        <v>156.12</v>
      </c>
      <c r="U45" s="700" t="s">
        <v>726</v>
      </c>
      <c r="V45" s="700" t="s">
        <v>726</v>
      </c>
      <c r="W45" s="700" t="s">
        <v>726</v>
      </c>
      <c r="X45" s="700" t="s">
        <v>726</v>
      </c>
      <c r="Y45" s="700" t="s">
        <v>726</v>
      </c>
      <c r="Z45" s="700" t="s">
        <v>726</v>
      </c>
      <c r="AA45" s="700" t="s">
        <v>726</v>
      </c>
      <c r="AB45" s="700" t="s">
        <v>726</v>
      </c>
      <c r="AC45" s="700" t="s">
        <v>726</v>
      </c>
      <c r="AD45" s="700" t="s">
        <v>726</v>
      </c>
      <c r="AE45" s="700" t="s">
        <v>726</v>
      </c>
      <c r="AF45" s="700" t="s">
        <v>726</v>
      </c>
      <c r="AG45" s="700" t="s">
        <v>726</v>
      </c>
      <c r="AH45" s="700" t="s">
        <v>726</v>
      </c>
      <c r="AI45" s="700" t="s">
        <v>726</v>
      </c>
      <c r="AJ45" s="700" t="s">
        <v>726</v>
      </c>
      <c r="AK45" s="700" t="s">
        <v>726</v>
      </c>
      <c r="AL45" s="700" t="s">
        <v>726</v>
      </c>
      <c r="AM45" s="700" t="s">
        <v>726</v>
      </c>
      <c r="AN45" s="700" t="s">
        <v>726</v>
      </c>
      <c r="AO45" s="700" t="s">
        <v>726</v>
      </c>
      <c r="AP45" s="700" t="s">
        <v>726</v>
      </c>
      <c r="AQ45" s="700" t="s">
        <v>726</v>
      </c>
      <c r="AR45" s="700" t="s">
        <v>726</v>
      </c>
      <c r="AS45" s="700" t="s">
        <v>726</v>
      </c>
      <c r="AT45" s="700" t="s">
        <v>726</v>
      </c>
      <c r="AU45" s="700" t="s">
        <v>728</v>
      </c>
      <c r="AV45" s="179"/>
      <c r="AW45" s="700" t="s">
        <v>728</v>
      </c>
      <c r="AX45" s="700" t="s">
        <v>731</v>
      </c>
      <c r="AY45" s="700">
        <v>572.76</v>
      </c>
      <c r="AZ45" s="700" t="s">
        <v>727</v>
      </c>
      <c r="BA45" s="700" t="s">
        <v>727</v>
      </c>
      <c r="BB45" s="700" t="s">
        <v>727</v>
      </c>
      <c r="BC45" s="700" t="s">
        <v>727</v>
      </c>
      <c r="BD45" s="700" t="s">
        <v>727</v>
      </c>
      <c r="BE45" s="700" t="s">
        <v>727</v>
      </c>
      <c r="BF45" s="700" t="s">
        <v>727</v>
      </c>
      <c r="BG45" s="700" t="s">
        <v>727</v>
      </c>
      <c r="BH45" s="700" t="s">
        <v>727</v>
      </c>
      <c r="BI45" s="700" t="s">
        <v>729</v>
      </c>
      <c r="BJ45" s="700" t="s">
        <v>729</v>
      </c>
      <c r="BK45" s="700" t="s">
        <v>729</v>
      </c>
      <c r="BL45" s="700" t="s">
        <v>729</v>
      </c>
      <c r="BM45" s="700" t="s">
        <v>729</v>
      </c>
      <c r="BN45" s="700" t="s">
        <v>729</v>
      </c>
      <c r="BO45" s="700" t="s">
        <v>729</v>
      </c>
      <c r="BP45" s="700" t="s">
        <v>729</v>
      </c>
      <c r="BQ45" s="700" t="s">
        <v>729</v>
      </c>
      <c r="BR45" s="700" t="s">
        <v>729</v>
      </c>
      <c r="BS45" s="700" t="s">
        <v>730</v>
      </c>
      <c r="BT45" s="700" t="s">
        <v>726</v>
      </c>
      <c r="BU45" s="700" t="s">
        <v>726</v>
      </c>
      <c r="BV45" s="700" t="s">
        <v>726</v>
      </c>
      <c r="BW45" s="700" t="s">
        <v>726</v>
      </c>
      <c r="BX45" s="700" t="s">
        <v>726</v>
      </c>
      <c r="BY45" s="700" t="s">
        <v>726</v>
      </c>
      <c r="BZ45" s="701"/>
      <c r="CA45" s="168"/>
    </row>
    <row r="46" spans="2:79" s="17" customFormat="1" ht="15.75">
      <c r="B46" s="274">
        <v>23</v>
      </c>
      <c r="C46" s="179" t="s">
        <v>210</v>
      </c>
      <c r="D46" s="179" t="s">
        <v>678</v>
      </c>
      <c r="E46" s="179" t="s">
        <v>710</v>
      </c>
      <c r="F46" s="179" t="s">
        <v>679</v>
      </c>
      <c r="G46" s="179" t="s">
        <v>29</v>
      </c>
      <c r="H46" s="179" t="s">
        <v>681</v>
      </c>
      <c r="I46" s="179">
        <v>2008</v>
      </c>
      <c r="J46" s="179" t="s">
        <v>717</v>
      </c>
      <c r="K46" s="179"/>
      <c r="L46" s="179" t="s">
        <v>718</v>
      </c>
      <c r="M46" s="179" t="s">
        <v>693</v>
      </c>
      <c r="N46" s="179">
        <v>857</v>
      </c>
      <c r="O46" s="700" t="s">
        <v>726</v>
      </c>
      <c r="P46" s="700" t="s">
        <v>727</v>
      </c>
      <c r="Q46" s="179"/>
      <c r="R46" s="700" t="s">
        <v>726</v>
      </c>
      <c r="S46" s="700" t="s">
        <v>726</v>
      </c>
      <c r="T46" s="700">
        <v>335</v>
      </c>
      <c r="U46" s="700" t="s">
        <v>726</v>
      </c>
      <c r="V46" s="700" t="s">
        <v>726</v>
      </c>
      <c r="W46" s="700" t="s">
        <v>726</v>
      </c>
      <c r="X46" s="700" t="s">
        <v>726</v>
      </c>
      <c r="Y46" s="700" t="s">
        <v>726</v>
      </c>
      <c r="Z46" s="700" t="s">
        <v>726</v>
      </c>
      <c r="AA46" s="700" t="s">
        <v>726</v>
      </c>
      <c r="AB46" s="700" t="s">
        <v>726</v>
      </c>
      <c r="AC46" s="700" t="s">
        <v>726</v>
      </c>
      <c r="AD46" s="700" t="s">
        <v>726</v>
      </c>
      <c r="AE46" s="700" t="s">
        <v>726</v>
      </c>
      <c r="AF46" s="700" t="s">
        <v>726</v>
      </c>
      <c r="AG46" s="700" t="s">
        <v>726</v>
      </c>
      <c r="AH46" s="700" t="s">
        <v>726</v>
      </c>
      <c r="AI46" s="700" t="s">
        <v>726</v>
      </c>
      <c r="AJ46" s="700" t="s">
        <v>726</v>
      </c>
      <c r="AK46" s="700" t="s">
        <v>726</v>
      </c>
      <c r="AL46" s="700" t="s">
        <v>726</v>
      </c>
      <c r="AM46" s="700" t="s">
        <v>726</v>
      </c>
      <c r="AN46" s="700" t="s">
        <v>726</v>
      </c>
      <c r="AO46" s="700" t="s">
        <v>726</v>
      </c>
      <c r="AP46" s="700" t="s">
        <v>726</v>
      </c>
      <c r="AQ46" s="700" t="s">
        <v>726</v>
      </c>
      <c r="AR46" s="700" t="s">
        <v>726</v>
      </c>
      <c r="AS46" s="700" t="s">
        <v>726</v>
      </c>
      <c r="AT46" s="700" t="s">
        <v>726</v>
      </c>
      <c r="AU46" s="700" t="s">
        <v>728</v>
      </c>
      <c r="AV46" s="179"/>
      <c r="AW46" s="700" t="s">
        <v>728</v>
      </c>
      <c r="AX46" s="700" t="s">
        <v>731</v>
      </c>
      <c r="AY46" s="700">
        <v>1283.28</v>
      </c>
      <c r="AZ46" s="700" t="s">
        <v>727</v>
      </c>
      <c r="BA46" s="700" t="s">
        <v>727</v>
      </c>
      <c r="BB46" s="700" t="s">
        <v>727</v>
      </c>
      <c r="BC46" s="700" t="s">
        <v>727</v>
      </c>
      <c r="BD46" s="700" t="s">
        <v>727</v>
      </c>
      <c r="BE46" s="700" t="s">
        <v>727</v>
      </c>
      <c r="BF46" s="700" t="s">
        <v>727</v>
      </c>
      <c r="BG46" s="700" t="s">
        <v>727</v>
      </c>
      <c r="BH46" s="700" t="s">
        <v>727</v>
      </c>
      <c r="BI46" s="700" t="s">
        <v>729</v>
      </c>
      <c r="BJ46" s="700" t="s">
        <v>729</v>
      </c>
      <c r="BK46" s="700" t="s">
        <v>729</v>
      </c>
      <c r="BL46" s="700" t="s">
        <v>729</v>
      </c>
      <c r="BM46" s="700" t="s">
        <v>729</v>
      </c>
      <c r="BN46" s="700" t="s">
        <v>729</v>
      </c>
      <c r="BO46" s="700" t="s">
        <v>729</v>
      </c>
      <c r="BP46" s="700" t="s">
        <v>729</v>
      </c>
      <c r="BQ46" s="700" t="s">
        <v>729</v>
      </c>
      <c r="BR46" s="700" t="s">
        <v>729</v>
      </c>
      <c r="BS46" s="700" t="s">
        <v>730</v>
      </c>
      <c r="BT46" s="700" t="s">
        <v>726</v>
      </c>
      <c r="BU46" s="700" t="s">
        <v>726</v>
      </c>
      <c r="BV46" s="700" t="s">
        <v>726</v>
      </c>
      <c r="BW46" s="700" t="s">
        <v>726</v>
      </c>
      <c r="BX46" s="700" t="s">
        <v>726</v>
      </c>
      <c r="BY46" s="700" t="s">
        <v>726</v>
      </c>
      <c r="BZ46" s="701"/>
      <c r="CA46" s="168"/>
    </row>
    <row r="47" spans="2:79" s="17" customFormat="1" ht="15.75">
      <c r="B47" s="274">
        <v>24</v>
      </c>
      <c r="C47" s="179" t="s">
        <v>210</v>
      </c>
      <c r="D47" s="179" t="s">
        <v>678</v>
      </c>
      <c r="E47" s="179" t="s">
        <v>710</v>
      </c>
      <c r="F47" s="179" t="s">
        <v>679</v>
      </c>
      <c r="G47" s="179" t="s">
        <v>29</v>
      </c>
      <c r="H47" s="179" t="s">
        <v>681</v>
      </c>
      <c r="I47" s="179">
        <v>2009</v>
      </c>
      <c r="J47" s="179" t="s">
        <v>717</v>
      </c>
      <c r="K47" s="179"/>
      <c r="L47" s="179" t="s">
        <v>718</v>
      </c>
      <c r="M47" s="179" t="s">
        <v>693</v>
      </c>
      <c r="N47" s="699">
        <v>1365</v>
      </c>
      <c r="O47" s="700" t="s">
        <v>726</v>
      </c>
      <c r="P47" s="700" t="s">
        <v>727</v>
      </c>
      <c r="Q47" s="179"/>
      <c r="R47" s="700" t="s">
        <v>726</v>
      </c>
      <c r="S47" s="700" t="s">
        <v>726</v>
      </c>
      <c r="T47" s="700">
        <v>538.96</v>
      </c>
      <c r="U47" s="700" t="s">
        <v>726</v>
      </c>
      <c r="V47" s="700" t="s">
        <v>726</v>
      </c>
      <c r="W47" s="700" t="s">
        <v>726</v>
      </c>
      <c r="X47" s="700" t="s">
        <v>726</v>
      </c>
      <c r="Y47" s="700" t="s">
        <v>726</v>
      </c>
      <c r="Z47" s="700" t="s">
        <v>726</v>
      </c>
      <c r="AA47" s="700" t="s">
        <v>726</v>
      </c>
      <c r="AB47" s="700" t="s">
        <v>726</v>
      </c>
      <c r="AC47" s="700" t="s">
        <v>726</v>
      </c>
      <c r="AD47" s="700" t="s">
        <v>726</v>
      </c>
      <c r="AE47" s="700" t="s">
        <v>726</v>
      </c>
      <c r="AF47" s="700" t="s">
        <v>726</v>
      </c>
      <c r="AG47" s="700" t="s">
        <v>726</v>
      </c>
      <c r="AH47" s="700" t="s">
        <v>726</v>
      </c>
      <c r="AI47" s="700" t="s">
        <v>726</v>
      </c>
      <c r="AJ47" s="700" t="s">
        <v>726</v>
      </c>
      <c r="AK47" s="700" t="s">
        <v>726</v>
      </c>
      <c r="AL47" s="700" t="s">
        <v>726</v>
      </c>
      <c r="AM47" s="700" t="s">
        <v>726</v>
      </c>
      <c r="AN47" s="700" t="s">
        <v>726</v>
      </c>
      <c r="AO47" s="700" t="s">
        <v>726</v>
      </c>
      <c r="AP47" s="700" t="s">
        <v>726</v>
      </c>
      <c r="AQ47" s="700" t="s">
        <v>726</v>
      </c>
      <c r="AR47" s="700" t="s">
        <v>726</v>
      </c>
      <c r="AS47" s="700" t="s">
        <v>726</v>
      </c>
      <c r="AT47" s="700" t="s">
        <v>726</v>
      </c>
      <c r="AU47" s="700" t="s">
        <v>728</v>
      </c>
      <c r="AV47" s="179"/>
      <c r="AW47" s="700" t="s">
        <v>728</v>
      </c>
      <c r="AX47" s="700" t="s">
        <v>731</v>
      </c>
      <c r="AY47" s="700">
        <v>1881.73</v>
      </c>
      <c r="AZ47" s="700" t="s">
        <v>727</v>
      </c>
      <c r="BA47" s="700" t="s">
        <v>727</v>
      </c>
      <c r="BB47" s="700" t="s">
        <v>727</v>
      </c>
      <c r="BC47" s="700" t="s">
        <v>727</v>
      </c>
      <c r="BD47" s="700" t="s">
        <v>727</v>
      </c>
      <c r="BE47" s="700" t="s">
        <v>727</v>
      </c>
      <c r="BF47" s="700" t="s">
        <v>727</v>
      </c>
      <c r="BG47" s="700" t="s">
        <v>727</v>
      </c>
      <c r="BH47" s="700" t="s">
        <v>727</v>
      </c>
      <c r="BI47" s="700" t="s">
        <v>729</v>
      </c>
      <c r="BJ47" s="700" t="s">
        <v>729</v>
      </c>
      <c r="BK47" s="700" t="s">
        <v>729</v>
      </c>
      <c r="BL47" s="700" t="s">
        <v>729</v>
      </c>
      <c r="BM47" s="700" t="s">
        <v>729</v>
      </c>
      <c r="BN47" s="700" t="s">
        <v>729</v>
      </c>
      <c r="BO47" s="700" t="s">
        <v>729</v>
      </c>
      <c r="BP47" s="700" t="s">
        <v>729</v>
      </c>
      <c r="BQ47" s="700" t="s">
        <v>729</v>
      </c>
      <c r="BR47" s="700" t="s">
        <v>729</v>
      </c>
      <c r="BS47" s="700" t="s">
        <v>730</v>
      </c>
      <c r="BT47" s="700" t="s">
        <v>726</v>
      </c>
      <c r="BU47" s="700" t="s">
        <v>726</v>
      </c>
      <c r="BV47" s="700" t="s">
        <v>726</v>
      </c>
      <c r="BW47" s="700" t="s">
        <v>726</v>
      </c>
      <c r="BX47" s="700" t="s">
        <v>726</v>
      </c>
      <c r="BY47" s="700" t="s">
        <v>726</v>
      </c>
      <c r="BZ47" s="701"/>
      <c r="CA47" s="168"/>
    </row>
    <row r="48" spans="2:79" s="17" customFormat="1" ht="15.75">
      <c r="B48" s="274">
        <v>25</v>
      </c>
      <c r="C48" s="179" t="s">
        <v>210</v>
      </c>
      <c r="D48" s="179" t="s">
        <v>678</v>
      </c>
      <c r="E48" s="179" t="s">
        <v>710</v>
      </c>
      <c r="F48" s="179" t="s">
        <v>679</v>
      </c>
      <c r="G48" s="179" t="s">
        <v>29</v>
      </c>
      <c r="H48" s="179" t="s">
        <v>681</v>
      </c>
      <c r="I48" s="179">
        <v>2010</v>
      </c>
      <c r="J48" s="179" t="s">
        <v>717</v>
      </c>
      <c r="K48" s="179"/>
      <c r="L48" s="179" t="s">
        <v>718</v>
      </c>
      <c r="M48" s="179" t="s">
        <v>693</v>
      </c>
      <c r="N48" s="699">
        <v>1034</v>
      </c>
      <c r="O48" s="700" t="s">
        <v>726</v>
      </c>
      <c r="P48" s="700" t="s">
        <v>727</v>
      </c>
      <c r="Q48" s="179"/>
      <c r="R48" s="700" t="s">
        <v>726</v>
      </c>
      <c r="S48" s="700" t="s">
        <v>726</v>
      </c>
      <c r="T48" s="700">
        <v>403.82</v>
      </c>
      <c r="U48" s="700" t="s">
        <v>726</v>
      </c>
      <c r="V48" s="700" t="s">
        <v>726</v>
      </c>
      <c r="W48" s="700" t="s">
        <v>726</v>
      </c>
      <c r="X48" s="700" t="s">
        <v>726</v>
      </c>
      <c r="Y48" s="700" t="s">
        <v>726</v>
      </c>
      <c r="Z48" s="700" t="s">
        <v>726</v>
      </c>
      <c r="AA48" s="700" t="s">
        <v>726</v>
      </c>
      <c r="AB48" s="700" t="s">
        <v>726</v>
      </c>
      <c r="AC48" s="700" t="s">
        <v>726</v>
      </c>
      <c r="AD48" s="700" t="s">
        <v>726</v>
      </c>
      <c r="AE48" s="700" t="s">
        <v>726</v>
      </c>
      <c r="AF48" s="700" t="s">
        <v>726</v>
      </c>
      <c r="AG48" s="700" t="s">
        <v>726</v>
      </c>
      <c r="AH48" s="700" t="s">
        <v>726</v>
      </c>
      <c r="AI48" s="700" t="s">
        <v>726</v>
      </c>
      <c r="AJ48" s="700" t="s">
        <v>726</v>
      </c>
      <c r="AK48" s="700" t="s">
        <v>726</v>
      </c>
      <c r="AL48" s="700" t="s">
        <v>726</v>
      </c>
      <c r="AM48" s="700" t="s">
        <v>726</v>
      </c>
      <c r="AN48" s="700" t="s">
        <v>726</v>
      </c>
      <c r="AO48" s="700" t="s">
        <v>726</v>
      </c>
      <c r="AP48" s="700" t="s">
        <v>726</v>
      </c>
      <c r="AQ48" s="700" t="s">
        <v>726</v>
      </c>
      <c r="AR48" s="700" t="s">
        <v>726</v>
      </c>
      <c r="AS48" s="700" t="s">
        <v>726</v>
      </c>
      <c r="AT48" s="700" t="s">
        <v>726</v>
      </c>
      <c r="AU48" s="700" t="s">
        <v>728</v>
      </c>
      <c r="AV48" s="179"/>
      <c r="AW48" s="700" t="s">
        <v>728</v>
      </c>
      <c r="AX48" s="700" t="s">
        <v>731</v>
      </c>
      <c r="AY48" s="700">
        <v>1539.44</v>
      </c>
      <c r="AZ48" s="700" t="s">
        <v>727</v>
      </c>
      <c r="BA48" s="700" t="s">
        <v>727</v>
      </c>
      <c r="BB48" s="700" t="s">
        <v>727</v>
      </c>
      <c r="BC48" s="700" t="s">
        <v>727</v>
      </c>
      <c r="BD48" s="700" t="s">
        <v>727</v>
      </c>
      <c r="BE48" s="700" t="s">
        <v>727</v>
      </c>
      <c r="BF48" s="700" t="s">
        <v>727</v>
      </c>
      <c r="BG48" s="700" t="s">
        <v>727</v>
      </c>
      <c r="BH48" s="700" t="s">
        <v>727</v>
      </c>
      <c r="BI48" s="700" t="s">
        <v>729</v>
      </c>
      <c r="BJ48" s="700" t="s">
        <v>729</v>
      </c>
      <c r="BK48" s="700" t="s">
        <v>729</v>
      </c>
      <c r="BL48" s="700" t="s">
        <v>729</v>
      </c>
      <c r="BM48" s="700" t="s">
        <v>729</v>
      </c>
      <c r="BN48" s="700" t="s">
        <v>729</v>
      </c>
      <c r="BO48" s="700" t="s">
        <v>729</v>
      </c>
      <c r="BP48" s="700" t="s">
        <v>729</v>
      </c>
      <c r="BQ48" s="700" t="s">
        <v>729</v>
      </c>
      <c r="BR48" s="700" t="s">
        <v>729</v>
      </c>
      <c r="BS48" s="700" t="s">
        <v>730</v>
      </c>
      <c r="BT48" s="700" t="s">
        <v>726</v>
      </c>
      <c r="BU48" s="700" t="s">
        <v>726</v>
      </c>
      <c r="BV48" s="700" t="s">
        <v>726</v>
      </c>
      <c r="BW48" s="700" t="s">
        <v>726</v>
      </c>
      <c r="BX48" s="700" t="s">
        <v>726</v>
      </c>
      <c r="BY48" s="700" t="s">
        <v>726</v>
      </c>
      <c r="BZ48" s="701"/>
      <c r="CA48" s="168"/>
    </row>
    <row r="49" spans="2:79" s="17" customFormat="1" ht="15.75">
      <c r="B49" s="274">
        <v>26</v>
      </c>
      <c r="C49" s="179" t="s">
        <v>210</v>
      </c>
      <c r="D49" s="179" t="s">
        <v>678</v>
      </c>
      <c r="E49" s="179" t="s">
        <v>710</v>
      </c>
      <c r="F49" s="179" t="s">
        <v>679</v>
      </c>
      <c r="G49" s="179" t="s">
        <v>29</v>
      </c>
      <c r="H49" s="179" t="s">
        <v>681</v>
      </c>
      <c r="I49" s="179">
        <v>2011</v>
      </c>
      <c r="J49" s="179" t="s">
        <v>717</v>
      </c>
      <c r="K49" s="179"/>
      <c r="L49" s="179" t="s">
        <v>718</v>
      </c>
      <c r="M49" s="179" t="s">
        <v>693</v>
      </c>
      <c r="N49" s="699">
        <v>1921</v>
      </c>
      <c r="O49" s="700" t="s">
        <v>726</v>
      </c>
      <c r="P49" s="700" t="s">
        <v>727</v>
      </c>
      <c r="Q49" s="179"/>
      <c r="R49" s="700" t="s">
        <v>726</v>
      </c>
      <c r="S49" s="700" t="s">
        <v>726</v>
      </c>
      <c r="T49" s="700">
        <v>757.6</v>
      </c>
      <c r="U49" s="700" t="s">
        <v>726</v>
      </c>
      <c r="V49" s="700" t="s">
        <v>726</v>
      </c>
      <c r="W49" s="700" t="s">
        <v>726</v>
      </c>
      <c r="X49" s="700" t="s">
        <v>726</v>
      </c>
      <c r="Y49" s="700" t="s">
        <v>726</v>
      </c>
      <c r="Z49" s="700" t="s">
        <v>726</v>
      </c>
      <c r="AA49" s="700" t="s">
        <v>726</v>
      </c>
      <c r="AB49" s="700" t="s">
        <v>726</v>
      </c>
      <c r="AC49" s="700" t="s">
        <v>726</v>
      </c>
      <c r="AD49" s="700" t="s">
        <v>726</v>
      </c>
      <c r="AE49" s="700" t="s">
        <v>726</v>
      </c>
      <c r="AF49" s="700" t="s">
        <v>726</v>
      </c>
      <c r="AG49" s="700" t="s">
        <v>726</v>
      </c>
      <c r="AH49" s="700" t="s">
        <v>726</v>
      </c>
      <c r="AI49" s="700" t="s">
        <v>726</v>
      </c>
      <c r="AJ49" s="700" t="s">
        <v>726</v>
      </c>
      <c r="AK49" s="700" t="s">
        <v>726</v>
      </c>
      <c r="AL49" s="700" t="s">
        <v>726</v>
      </c>
      <c r="AM49" s="700" t="s">
        <v>726</v>
      </c>
      <c r="AN49" s="700" t="s">
        <v>726</v>
      </c>
      <c r="AO49" s="700" t="s">
        <v>726</v>
      </c>
      <c r="AP49" s="700" t="s">
        <v>726</v>
      </c>
      <c r="AQ49" s="700" t="s">
        <v>726</v>
      </c>
      <c r="AR49" s="700" t="s">
        <v>726</v>
      </c>
      <c r="AS49" s="700" t="s">
        <v>726</v>
      </c>
      <c r="AT49" s="700" t="s">
        <v>726</v>
      </c>
      <c r="AU49" s="700" t="s">
        <v>728</v>
      </c>
      <c r="AV49" s="179"/>
      <c r="AW49" s="700" t="s">
        <v>728</v>
      </c>
      <c r="AX49" s="700" t="s">
        <v>731</v>
      </c>
      <c r="AY49" s="700">
        <v>2612.59</v>
      </c>
      <c r="AZ49" s="700" t="s">
        <v>727</v>
      </c>
      <c r="BA49" s="700" t="s">
        <v>727</v>
      </c>
      <c r="BB49" s="700" t="s">
        <v>727</v>
      </c>
      <c r="BC49" s="700" t="s">
        <v>727</v>
      </c>
      <c r="BD49" s="700" t="s">
        <v>727</v>
      </c>
      <c r="BE49" s="700" t="s">
        <v>727</v>
      </c>
      <c r="BF49" s="700" t="s">
        <v>727</v>
      </c>
      <c r="BG49" s="700" t="s">
        <v>727</v>
      </c>
      <c r="BH49" s="700" t="s">
        <v>727</v>
      </c>
      <c r="BI49" s="700" t="s">
        <v>729</v>
      </c>
      <c r="BJ49" s="700" t="s">
        <v>729</v>
      </c>
      <c r="BK49" s="700" t="s">
        <v>729</v>
      </c>
      <c r="BL49" s="700" t="s">
        <v>729</v>
      </c>
      <c r="BM49" s="700" t="s">
        <v>729</v>
      </c>
      <c r="BN49" s="700" t="s">
        <v>729</v>
      </c>
      <c r="BO49" s="700" t="s">
        <v>729</v>
      </c>
      <c r="BP49" s="700" t="s">
        <v>729</v>
      </c>
      <c r="BQ49" s="700" t="s">
        <v>729</v>
      </c>
      <c r="BR49" s="700" t="s">
        <v>729</v>
      </c>
      <c r="BS49" s="700" t="s">
        <v>730</v>
      </c>
      <c r="BT49" s="700" t="s">
        <v>726</v>
      </c>
      <c r="BU49" s="700" t="s">
        <v>726</v>
      </c>
      <c r="BV49" s="700" t="s">
        <v>726</v>
      </c>
      <c r="BW49" s="700" t="s">
        <v>726</v>
      </c>
      <c r="BX49" s="700" t="s">
        <v>726</v>
      </c>
      <c r="BY49" s="700" t="s">
        <v>726</v>
      </c>
      <c r="BZ49" s="701"/>
      <c r="CA49" s="168"/>
    </row>
    <row r="50" spans="2:79" s="17" customFormat="1" ht="15.75">
      <c r="B50" s="274">
        <v>27</v>
      </c>
      <c r="C50" s="179" t="s">
        <v>210</v>
      </c>
      <c r="D50" s="179" t="s">
        <v>678</v>
      </c>
      <c r="E50" s="179" t="s">
        <v>710</v>
      </c>
      <c r="F50" s="179" t="s">
        <v>679</v>
      </c>
      <c r="G50" s="179" t="s">
        <v>29</v>
      </c>
      <c r="H50" s="179" t="s">
        <v>681</v>
      </c>
      <c r="I50" s="179">
        <v>2012</v>
      </c>
      <c r="J50" s="179" t="s">
        <v>717</v>
      </c>
      <c r="K50" s="179"/>
      <c r="L50" s="179" t="s">
        <v>718</v>
      </c>
      <c r="M50" s="179" t="s">
        <v>693</v>
      </c>
      <c r="N50" s="699">
        <v>1617</v>
      </c>
      <c r="O50" s="700" t="s">
        <v>726</v>
      </c>
      <c r="P50" s="700" t="s">
        <v>727</v>
      </c>
      <c r="Q50" s="179"/>
      <c r="R50" s="700" t="s">
        <v>726</v>
      </c>
      <c r="S50" s="700" t="s">
        <v>726</v>
      </c>
      <c r="T50" s="700">
        <v>628.01</v>
      </c>
      <c r="U50" s="700" t="s">
        <v>726</v>
      </c>
      <c r="V50" s="700" t="s">
        <v>726</v>
      </c>
      <c r="W50" s="700" t="s">
        <v>726</v>
      </c>
      <c r="X50" s="700" t="s">
        <v>726</v>
      </c>
      <c r="Y50" s="700" t="s">
        <v>726</v>
      </c>
      <c r="Z50" s="700" t="s">
        <v>726</v>
      </c>
      <c r="AA50" s="700" t="s">
        <v>726</v>
      </c>
      <c r="AB50" s="700" t="s">
        <v>726</v>
      </c>
      <c r="AC50" s="700" t="s">
        <v>726</v>
      </c>
      <c r="AD50" s="700" t="s">
        <v>726</v>
      </c>
      <c r="AE50" s="700" t="s">
        <v>726</v>
      </c>
      <c r="AF50" s="700" t="s">
        <v>726</v>
      </c>
      <c r="AG50" s="700" t="s">
        <v>726</v>
      </c>
      <c r="AH50" s="700" t="s">
        <v>726</v>
      </c>
      <c r="AI50" s="700" t="s">
        <v>726</v>
      </c>
      <c r="AJ50" s="700" t="s">
        <v>726</v>
      </c>
      <c r="AK50" s="700" t="s">
        <v>726</v>
      </c>
      <c r="AL50" s="700" t="s">
        <v>726</v>
      </c>
      <c r="AM50" s="700" t="s">
        <v>726</v>
      </c>
      <c r="AN50" s="700" t="s">
        <v>726</v>
      </c>
      <c r="AO50" s="700" t="s">
        <v>726</v>
      </c>
      <c r="AP50" s="700" t="s">
        <v>726</v>
      </c>
      <c r="AQ50" s="700" t="s">
        <v>726</v>
      </c>
      <c r="AR50" s="700" t="s">
        <v>726</v>
      </c>
      <c r="AS50" s="700" t="s">
        <v>726</v>
      </c>
      <c r="AT50" s="700" t="s">
        <v>726</v>
      </c>
      <c r="AU50" s="700" t="s">
        <v>728</v>
      </c>
      <c r="AV50" s="179"/>
      <c r="AW50" s="700" t="s">
        <v>728</v>
      </c>
      <c r="AX50" s="700" t="s">
        <v>731</v>
      </c>
      <c r="AY50" s="700">
        <v>2377.94</v>
      </c>
      <c r="AZ50" s="700" t="s">
        <v>727</v>
      </c>
      <c r="BA50" s="700" t="s">
        <v>727</v>
      </c>
      <c r="BB50" s="700" t="s">
        <v>727</v>
      </c>
      <c r="BC50" s="700" t="s">
        <v>727</v>
      </c>
      <c r="BD50" s="700" t="s">
        <v>727</v>
      </c>
      <c r="BE50" s="700" t="s">
        <v>727</v>
      </c>
      <c r="BF50" s="700" t="s">
        <v>727</v>
      </c>
      <c r="BG50" s="700" t="s">
        <v>727</v>
      </c>
      <c r="BH50" s="700" t="s">
        <v>727</v>
      </c>
      <c r="BI50" s="700" t="s">
        <v>729</v>
      </c>
      <c r="BJ50" s="700" t="s">
        <v>729</v>
      </c>
      <c r="BK50" s="700" t="s">
        <v>729</v>
      </c>
      <c r="BL50" s="700" t="s">
        <v>729</v>
      </c>
      <c r="BM50" s="700" t="s">
        <v>729</v>
      </c>
      <c r="BN50" s="700" t="s">
        <v>729</v>
      </c>
      <c r="BO50" s="700" t="s">
        <v>729</v>
      </c>
      <c r="BP50" s="700" t="s">
        <v>729</v>
      </c>
      <c r="BQ50" s="700" t="s">
        <v>729</v>
      </c>
      <c r="BR50" s="700" t="s">
        <v>729</v>
      </c>
      <c r="BS50" s="700" t="s">
        <v>730</v>
      </c>
      <c r="BT50" s="700" t="s">
        <v>726</v>
      </c>
      <c r="BU50" s="700" t="s">
        <v>726</v>
      </c>
      <c r="BV50" s="700" t="s">
        <v>726</v>
      </c>
      <c r="BW50" s="700" t="s">
        <v>726</v>
      </c>
      <c r="BX50" s="700" t="s">
        <v>726</v>
      </c>
      <c r="BY50" s="700" t="s">
        <v>726</v>
      </c>
      <c r="BZ50" s="701"/>
      <c r="CA50" s="168"/>
    </row>
    <row r="51" spans="2:79" s="17" customFormat="1" ht="15.75">
      <c r="B51" s="274">
        <v>28</v>
      </c>
      <c r="C51" s="179" t="s">
        <v>210</v>
      </c>
      <c r="D51" s="179" t="s">
        <v>678</v>
      </c>
      <c r="E51" s="179" t="s">
        <v>710</v>
      </c>
      <c r="F51" s="179" t="s">
        <v>679</v>
      </c>
      <c r="G51" s="179" t="s">
        <v>29</v>
      </c>
      <c r="H51" s="179" t="s">
        <v>681</v>
      </c>
      <c r="I51" s="179">
        <v>2013</v>
      </c>
      <c r="J51" s="179" t="s">
        <v>717</v>
      </c>
      <c r="K51" s="179"/>
      <c r="L51" s="179" t="s">
        <v>718</v>
      </c>
      <c r="M51" s="179" t="s">
        <v>693</v>
      </c>
      <c r="N51" s="699">
        <v>2233</v>
      </c>
      <c r="O51" s="700" t="s">
        <v>726</v>
      </c>
      <c r="P51" s="700" t="s">
        <v>727</v>
      </c>
      <c r="Q51" s="179"/>
      <c r="R51" s="700" t="s">
        <v>726</v>
      </c>
      <c r="S51" s="700" t="s">
        <v>726</v>
      </c>
      <c r="T51" s="700">
        <v>865.7</v>
      </c>
      <c r="U51" s="700" t="s">
        <v>726</v>
      </c>
      <c r="V51" s="700" t="s">
        <v>726</v>
      </c>
      <c r="W51" s="700" t="s">
        <v>726</v>
      </c>
      <c r="X51" s="700" t="s">
        <v>726</v>
      </c>
      <c r="Y51" s="700" t="s">
        <v>726</v>
      </c>
      <c r="Z51" s="700" t="s">
        <v>726</v>
      </c>
      <c r="AA51" s="700" t="s">
        <v>726</v>
      </c>
      <c r="AB51" s="700" t="s">
        <v>726</v>
      </c>
      <c r="AC51" s="700" t="s">
        <v>726</v>
      </c>
      <c r="AD51" s="700" t="s">
        <v>726</v>
      </c>
      <c r="AE51" s="700" t="s">
        <v>726</v>
      </c>
      <c r="AF51" s="700" t="s">
        <v>726</v>
      </c>
      <c r="AG51" s="700" t="s">
        <v>726</v>
      </c>
      <c r="AH51" s="700" t="s">
        <v>726</v>
      </c>
      <c r="AI51" s="700" t="s">
        <v>726</v>
      </c>
      <c r="AJ51" s="700" t="s">
        <v>726</v>
      </c>
      <c r="AK51" s="700" t="s">
        <v>726</v>
      </c>
      <c r="AL51" s="700" t="s">
        <v>726</v>
      </c>
      <c r="AM51" s="700" t="s">
        <v>726</v>
      </c>
      <c r="AN51" s="700" t="s">
        <v>726</v>
      </c>
      <c r="AO51" s="700" t="s">
        <v>726</v>
      </c>
      <c r="AP51" s="700" t="s">
        <v>726</v>
      </c>
      <c r="AQ51" s="700" t="s">
        <v>726</v>
      </c>
      <c r="AR51" s="700" t="s">
        <v>726</v>
      </c>
      <c r="AS51" s="700" t="s">
        <v>726</v>
      </c>
      <c r="AT51" s="700" t="s">
        <v>726</v>
      </c>
      <c r="AU51" s="700" t="s">
        <v>728</v>
      </c>
      <c r="AV51" s="179"/>
      <c r="AW51" s="700" t="s">
        <v>728</v>
      </c>
      <c r="AX51" s="700" t="s">
        <v>731</v>
      </c>
      <c r="AY51" s="700">
        <v>673.13</v>
      </c>
      <c r="AZ51" s="700" t="s">
        <v>727</v>
      </c>
      <c r="BA51" s="700" t="s">
        <v>727</v>
      </c>
      <c r="BB51" s="700" t="s">
        <v>727</v>
      </c>
      <c r="BC51" s="700" t="s">
        <v>727</v>
      </c>
      <c r="BD51" s="700" t="s">
        <v>727</v>
      </c>
      <c r="BE51" s="700" t="s">
        <v>727</v>
      </c>
      <c r="BF51" s="700" t="s">
        <v>727</v>
      </c>
      <c r="BG51" s="700" t="s">
        <v>727</v>
      </c>
      <c r="BH51" s="700" t="s">
        <v>727</v>
      </c>
      <c r="BI51" s="700" t="s">
        <v>729</v>
      </c>
      <c r="BJ51" s="700" t="s">
        <v>729</v>
      </c>
      <c r="BK51" s="700" t="s">
        <v>729</v>
      </c>
      <c r="BL51" s="700" t="s">
        <v>729</v>
      </c>
      <c r="BM51" s="700" t="s">
        <v>729</v>
      </c>
      <c r="BN51" s="700" t="s">
        <v>729</v>
      </c>
      <c r="BO51" s="700" t="s">
        <v>729</v>
      </c>
      <c r="BP51" s="700" t="s">
        <v>729</v>
      </c>
      <c r="BQ51" s="700" t="s">
        <v>729</v>
      </c>
      <c r="BR51" s="700" t="s">
        <v>729</v>
      </c>
      <c r="BS51" s="700" t="s">
        <v>730</v>
      </c>
      <c r="BT51" s="700" t="s">
        <v>726</v>
      </c>
      <c r="BU51" s="700" t="s">
        <v>726</v>
      </c>
      <c r="BV51" s="700" t="s">
        <v>726</v>
      </c>
      <c r="BW51" s="700" t="s">
        <v>726</v>
      </c>
      <c r="BX51" s="700" t="s">
        <v>726</v>
      </c>
      <c r="BY51" s="700" t="s">
        <v>726</v>
      </c>
      <c r="BZ51" s="701"/>
      <c r="CA51" s="168"/>
    </row>
    <row r="52" spans="2:79" s="17" customFormat="1" ht="15.75">
      <c r="B52" s="274">
        <v>29</v>
      </c>
      <c r="C52" s="179" t="s">
        <v>210</v>
      </c>
      <c r="D52" s="179" t="s">
        <v>678</v>
      </c>
      <c r="E52" s="179" t="s">
        <v>711</v>
      </c>
      <c r="F52" s="179" t="s">
        <v>679</v>
      </c>
      <c r="G52" s="179" t="s">
        <v>29</v>
      </c>
      <c r="H52" s="179" t="s">
        <v>681</v>
      </c>
      <c r="I52" s="179">
        <v>2012</v>
      </c>
      <c r="J52" s="179" t="s">
        <v>717</v>
      </c>
      <c r="K52" s="179"/>
      <c r="L52" s="179" t="s">
        <v>718</v>
      </c>
      <c r="M52" s="179" t="s">
        <v>693</v>
      </c>
      <c r="N52" s="699">
        <v>3917</v>
      </c>
      <c r="O52" s="700" t="s">
        <v>726</v>
      </c>
      <c r="P52" s="700" t="s">
        <v>727</v>
      </c>
      <c r="Q52" s="179"/>
      <c r="R52" s="700" t="s">
        <v>726</v>
      </c>
      <c r="S52" s="700" t="s">
        <v>726</v>
      </c>
      <c r="T52" s="700" t="s">
        <v>726</v>
      </c>
      <c r="U52" s="700" t="s">
        <v>726</v>
      </c>
      <c r="V52" s="700" t="s">
        <v>726</v>
      </c>
      <c r="W52" s="700" t="s">
        <v>726</v>
      </c>
      <c r="X52" s="700" t="s">
        <v>726</v>
      </c>
      <c r="Y52" s="700" t="s">
        <v>726</v>
      </c>
      <c r="Z52" s="700" t="s">
        <v>726</v>
      </c>
      <c r="AA52" s="700" t="s">
        <v>726</v>
      </c>
      <c r="AB52" s="700" t="s">
        <v>726</v>
      </c>
      <c r="AC52" s="700" t="s">
        <v>726</v>
      </c>
      <c r="AD52" s="700" t="s">
        <v>726</v>
      </c>
      <c r="AE52" s="700" t="s">
        <v>726</v>
      </c>
      <c r="AF52" s="700" t="s">
        <v>726</v>
      </c>
      <c r="AG52" s="700" t="s">
        <v>726</v>
      </c>
      <c r="AH52" s="700" t="s">
        <v>726</v>
      </c>
      <c r="AI52" s="700" t="s">
        <v>726</v>
      </c>
      <c r="AJ52" s="700" t="s">
        <v>726</v>
      </c>
      <c r="AK52" s="700" t="s">
        <v>726</v>
      </c>
      <c r="AL52" s="700" t="s">
        <v>726</v>
      </c>
      <c r="AM52" s="700" t="s">
        <v>726</v>
      </c>
      <c r="AN52" s="700" t="s">
        <v>726</v>
      </c>
      <c r="AO52" s="700" t="s">
        <v>726</v>
      </c>
      <c r="AP52" s="700" t="s">
        <v>726</v>
      </c>
      <c r="AQ52" s="700" t="s">
        <v>726</v>
      </c>
      <c r="AR52" s="700" t="s">
        <v>726</v>
      </c>
      <c r="AS52" s="700" t="s">
        <v>726</v>
      </c>
      <c r="AT52" s="700" t="s">
        <v>726</v>
      </c>
      <c r="AU52" s="700" t="s">
        <v>728</v>
      </c>
      <c r="AV52" s="179"/>
      <c r="AW52" s="700" t="s">
        <v>728</v>
      </c>
      <c r="AX52" s="700" t="s">
        <v>731</v>
      </c>
      <c r="AY52" s="700" t="s">
        <v>727</v>
      </c>
      <c r="AZ52" s="700" t="s">
        <v>727</v>
      </c>
      <c r="BA52" s="700" t="s">
        <v>727</v>
      </c>
      <c r="BB52" s="700" t="s">
        <v>727</v>
      </c>
      <c r="BC52" s="700" t="s">
        <v>727</v>
      </c>
      <c r="BD52" s="700" t="s">
        <v>727</v>
      </c>
      <c r="BE52" s="700" t="s">
        <v>727</v>
      </c>
      <c r="BF52" s="700" t="s">
        <v>727</v>
      </c>
      <c r="BG52" s="700" t="s">
        <v>727</v>
      </c>
      <c r="BH52" s="700" t="s">
        <v>727</v>
      </c>
      <c r="BI52" s="700" t="s">
        <v>729</v>
      </c>
      <c r="BJ52" s="700" t="s">
        <v>729</v>
      </c>
      <c r="BK52" s="700" t="s">
        <v>729</v>
      </c>
      <c r="BL52" s="700" t="s">
        <v>729</v>
      </c>
      <c r="BM52" s="700" t="s">
        <v>729</v>
      </c>
      <c r="BN52" s="700" t="s">
        <v>729</v>
      </c>
      <c r="BO52" s="700" t="s">
        <v>729</v>
      </c>
      <c r="BP52" s="700" t="s">
        <v>729</v>
      </c>
      <c r="BQ52" s="700" t="s">
        <v>729</v>
      </c>
      <c r="BR52" s="700" t="s">
        <v>729</v>
      </c>
      <c r="BS52" s="700" t="s">
        <v>730</v>
      </c>
      <c r="BT52" s="700" t="s">
        <v>726</v>
      </c>
      <c r="BU52" s="700" t="s">
        <v>726</v>
      </c>
      <c r="BV52" s="700" t="s">
        <v>726</v>
      </c>
      <c r="BW52" s="700" t="s">
        <v>726</v>
      </c>
      <c r="BX52" s="700" t="s">
        <v>726</v>
      </c>
      <c r="BY52" s="700" t="s">
        <v>726</v>
      </c>
      <c r="BZ52" s="701"/>
      <c r="CA52" s="168"/>
    </row>
    <row r="53" spans="2:79" s="17" customFormat="1" ht="15.75">
      <c r="B53" s="274">
        <v>30</v>
      </c>
      <c r="C53" s="179" t="s">
        <v>210</v>
      </c>
      <c r="D53" s="179" t="s">
        <v>678</v>
      </c>
      <c r="E53" s="179" t="s">
        <v>711</v>
      </c>
      <c r="F53" s="179" t="s">
        <v>679</v>
      </c>
      <c r="G53" s="179" t="s">
        <v>29</v>
      </c>
      <c r="H53" s="179" t="s">
        <v>681</v>
      </c>
      <c r="I53" s="179">
        <v>2013</v>
      </c>
      <c r="J53" s="179" t="s">
        <v>717</v>
      </c>
      <c r="K53" s="179"/>
      <c r="L53" s="179" t="s">
        <v>718</v>
      </c>
      <c r="M53" s="179" t="s">
        <v>693</v>
      </c>
      <c r="N53" s="699">
        <v>4451</v>
      </c>
      <c r="O53" s="700" t="s">
        <v>726</v>
      </c>
      <c r="P53" s="700" t="s">
        <v>727</v>
      </c>
      <c r="Q53" s="179"/>
      <c r="R53" s="700" t="s">
        <v>726</v>
      </c>
      <c r="S53" s="700" t="s">
        <v>726</v>
      </c>
      <c r="T53" s="700" t="s">
        <v>726</v>
      </c>
      <c r="U53" s="700" t="s">
        <v>726</v>
      </c>
      <c r="V53" s="700" t="s">
        <v>726</v>
      </c>
      <c r="W53" s="700" t="s">
        <v>726</v>
      </c>
      <c r="X53" s="700" t="s">
        <v>726</v>
      </c>
      <c r="Y53" s="700" t="s">
        <v>726</v>
      </c>
      <c r="Z53" s="700" t="s">
        <v>726</v>
      </c>
      <c r="AA53" s="700" t="s">
        <v>726</v>
      </c>
      <c r="AB53" s="700" t="s">
        <v>726</v>
      </c>
      <c r="AC53" s="700" t="s">
        <v>726</v>
      </c>
      <c r="AD53" s="700" t="s">
        <v>726</v>
      </c>
      <c r="AE53" s="700" t="s">
        <v>726</v>
      </c>
      <c r="AF53" s="700" t="s">
        <v>726</v>
      </c>
      <c r="AG53" s="700" t="s">
        <v>726</v>
      </c>
      <c r="AH53" s="700" t="s">
        <v>726</v>
      </c>
      <c r="AI53" s="700" t="s">
        <v>726</v>
      </c>
      <c r="AJ53" s="700" t="s">
        <v>726</v>
      </c>
      <c r="AK53" s="700" t="s">
        <v>726</v>
      </c>
      <c r="AL53" s="700" t="s">
        <v>726</v>
      </c>
      <c r="AM53" s="700" t="s">
        <v>726</v>
      </c>
      <c r="AN53" s="700" t="s">
        <v>726</v>
      </c>
      <c r="AO53" s="700" t="s">
        <v>726</v>
      </c>
      <c r="AP53" s="700" t="s">
        <v>726</v>
      </c>
      <c r="AQ53" s="700" t="s">
        <v>726</v>
      </c>
      <c r="AR53" s="700" t="s">
        <v>726</v>
      </c>
      <c r="AS53" s="700" t="s">
        <v>726</v>
      </c>
      <c r="AT53" s="700" t="s">
        <v>726</v>
      </c>
      <c r="AU53" s="700" t="s">
        <v>728</v>
      </c>
      <c r="AV53" s="179"/>
      <c r="AW53" s="700" t="s">
        <v>728</v>
      </c>
      <c r="AX53" s="700" t="s">
        <v>731</v>
      </c>
      <c r="AY53" s="700" t="s">
        <v>727</v>
      </c>
      <c r="AZ53" s="700" t="s">
        <v>727</v>
      </c>
      <c r="BA53" s="700" t="s">
        <v>727</v>
      </c>
      <c r="BB53" s="700" t="s">
        <v>727</v>
      </c>
      <c r="BC53" s="700" t="s">
        <v>727</v>
      </c>
      <c r="BD53" s="700" t="s">
        <v>727</v>
      </c>
      <c r="BE53" s="700" t="s">
        <v>727</v>
      </c>
      <c r="BF53" s="700" t="s">
        <v>727</v>
      </c>
      <c r="BG53" s="700" t="s">
        <v>727</v>
      </c>
      <c r="BH53" s="700" t="s">
        <v>727</v>
      </c>
      <c r="BI53" s="700" t="s">
        <v>729</v>
      </c>
      <c r="BJ53" s="700" t="s">
        <v>729</v>
      </c>
      <c r="BK53" s="700" t="s">
        <v>729</v>
      </c>
      <c r="BL53" s="700" t="s">
        <v>729</v>
      </c>
      <c r="BM53" s="700" t="s">
        <v>729</v>
      </c>
      <c r="BN53" s="700" t="s">
        <v>729</v>
      </c>
      <c r="BO53" s="700" t="s">
        <v>729</v>
      </c>
      <c r="BP53" s="700" t="s">
        <v>729</v>
      </c>
      <c r="BQ53" s="700" t="s">
        <v>729</v>
      </c>
      <c r="BR53" s="700" t="s">
        <v>729</v>
      </c>
      <c r="BS53" s="700" t="s">
        <v>730</v>
      </c>
      <c r="BT53" s="700" t="s">
        <v>726</v>
      </c>
      <c r="BU53" s="700" t="s">
        <v>726</v>
      </c>
      <c r="BV53" s="700" t="s">
        <v>726</v>
      </c>
      <c r="BW53" s="700" t="s">
        <v>726</v>
      </c>
      <c r="BX53" s="700" t="s">
        <v>726</v>
      </c>
      <c r="BY53" s="700" t="s">
        <v>726</v>
      </c>
      <c r="BZ53" s="701"/>
      <c r="CA53" s="168"/>
    </row>
    <row r="54" spans="2:79" s="17" customFormat="1" ht="15.75">
      <c r="B54" s="274">
        <v>31</v>
      </c>
      <c r="C54" s="179" t="s">
        <v>210</v>
      </c>
      <c r="D54" s="179" t="s">
        <v>686</v>
      </c>
      <c r="E54" s="179" t="s">
        <v>709</v>
      </c>
      <c r="F54" s="179" t="s">
        <v>679</v>
      </c>
      <c r="G54" s="179" t="s">
        <v>686</v>
      </c>
      <c r="H54" s="179" t="s">
        <v>681</v>
      </c>
      <c r="I54" s="179">
        <v>2013</v>
      </c>
      <c r="J54" s="179" t="s">
        <v>717</v>
      </c>
      <c r="K54" s="179"/>
      <c r="L54" s="179" t="s">
        <v>718</v>
      </c>
      <c r="M54" s="179" t="s">
        <v>696</v>
      </c>
      <c r="N54" s="179">
        <v>9</v>
      </c>
      <c r="O54" s="700" t="s">
        <v>726</v>
      </c>
      <c r="P54" s="700" t="s">
        <v>727</v>
      </c>
      <c r="Q54" s="179"/>
      <c r="R54" s="700" t="s">
        <v>726</v>
      </c>
      <c r="S54" s="700" t="s">
        <v>726</v>
      </c>
      <c r="T54" s="700">
        <v>13260.68</v>
      </c>
      <c r="U54" s="700" t="s">
        <v>726</v>
      </c>
      <c r="V54" s="700" t="s">
        <v>726</v>
      </c>
      <c r="W54" s="700" t="s">
        <v>726</v>
      </c>
      <c r="X54" s="700" t="s">
        <v>726</v>
      </c>
      <c r="Y54" s="700" t="s">
        <v>726</v>
      </c>
      <c r="Z54" s="700" t="s">
        <v>726</v>
      </c>
      <c r="AA54" s="700" t="s">
        <v>726</v>
      </c>
      <c r="AB54" s="700" t="s">
        <v>726</v>
      </c>
      <c r="AC54" s="700" t="s">
        <v>726</v>
      </c>
      <c r="AD54" s="700" t="s">
        <v>726</v>
      </c>
      <c r="AE54" s="700" t="s">
        <v>726</v>
      </c>
      <c r="AF54" s="700" t="s">
        <v>726</v>
      </c>
      <c r="AG54" s="700" t="s">
        <v>726</v>
      </c>
      <c r="AH54" s="700" t="s">
        <v>726</v>
      </c>
      <c r="AI54" s="700" t="s">
        <v>726</v>
      </c>
      <c r="AJ54" s="700" t="s">
        <v>726</v>
      </c>
      <c r="AK54" s="700" t="s">
        <v>726</v>
      </c>
      <c r="AL54" s="700" t="s">
        <v>726</v>
      </c>
      <c r="AM54" s="700" t="s">
        <v>726</v>
      </c>
      <c r="AN54" s="700" t="s">
        <v>726</v>
      </c>
      <c r="AO54" s="700" t="s">
        <v>726</v>
      </c>
      <c r="AP54" s="700" t="s">
        <v>726</v>
      </c>
      <c r="AQ54" s="700" t="s">
        <v>726</v>
      </c>
      <c r="AR54" s="700" t="s">
        <v>726</v>
      </c>
      <c r="AS54" s="700" t="s">
        <v>726</v>
      </c>
      <c r="AT54" s="700" t="s">
        <v>726</v>
      </c>
      <c r="AU54" s="700" t="s">
        <v>728</v>
      </c>
      <c r="AV54" s="179"/>
      <c r="AW54" s="700" t="s">
        <v>728</v>
      </c>
      <c r="AX54" s="700" t="s">
        <v>731</v>
      </c>
      <c r="AY54" s="700">
        <v>331640.90000000002</v>
      </c>
      <c r="AZ54" s="700" t="s">
        <v>727</v>
      </c>
      <c r="BA54" s="700" t="s">
        <v>727</v>
      </c>
      <c r="BB54" s="700" t="s">
        <v>727</v>
      </c>
      <c r="BC54" s="700" t="s">
        <v>727</v>
      </c>
      <c r="BD54" s="700" t="s">
        <v>727</v>
      </c>
      <c r="BE54" s="700" t="s">
        <v>727</v>
      </c>
      <c r="BF54" s="700" t="s">
        <v>727</v>
      </c>
      <c r="BG54" s="700" t="s">
        <v>727</v>
      </c>
      <c r="BH54" s="700" t="s">
        <v>727</v>
      </c>
      <c r="BI54" s="700" t="s">
        <v>729</v>
      </c>
      <c r="BJ54" s="700" t="s">
        <v>729</v>
      </c>
      <c r="BK54" s="700" t="s">
        <v>729</v>
      </c>
      <c r="BL54" s="700" t="s">
        <v>729</v>
      </c>
      <c r="BM54" s="700" t="s">
        <v>729</v>
      </c>
      <c r="BN54" s="700" t="s">
        <v>729</v>
      </c>
      <c r="BO54" s="700" t="s">
        <v>729</v>
      </c>
      <c r="BP54" s="700" t="s">
        <v>729</v>
      </c>
      <c r="BQ54" s="700" t="s">
        <v>729</v>
      </c>
      <c r="BR54" s="700" t="s">
        <v>729</v>
      </c>
      <c r="BS54" s="700" t="s">
        <v>730</v>
      </c>
      <c r="BT54" s="700" t="s">
        <v>726</v>
      </c>
      <c r="BU54" s="700" t="s">
        <v>726</v>
      </c>
      <c r="BV54" s="700" t="s">
        <v>726</v>
      </c>
      <c r="BW54" s="700" t="s">
        <v>726</v>
      </c>
      <c r="BX54" s="700" t="s">
        <v>726</v>
      </c>
      <c r="BY54" s="700" t="s">
        <v>726</v>
      </c>
      <c r="BZ54" s="701"/>
      <c r="CA54" s="168"/>
    </row>
    <row r="55" spans="2:79" s="17" customFormat="1" ht="15.75">
      <c r="B55" s="274">
        <v>32</v>
      </c>
      <c r="C55" s="179" t="s">
        <v>210</v>
      </c>
      <c r="D55" s="179" t="s">
        <v>686</v>
      </c>
      <c r="E55" s="179" t="s">
        <v>13</v>
      </c>
      <c r="F55" s="179" t="s">
        <v>679</v>
      </c>
      <c r="G55" s="179" t="s">
        <v>686</v>
      </c>
      <c r="H55" s="179" t="s">
        <v>680</v>
      </c>
      <c r="I55" s="179">
        <v>2013</v>
      </c>
      <c r="J55" s="179" t="s">
        <v>717</v>
      </c>
      <c r="K55" s="179"/>
      <c r="L55" s="179" t="s">
        <v>718</v>
      </c>
      <c r="M55" s="179"/>
      <c r="N55" s="179">
        <v>5</v>
      </c>
      <c r="O55" s="700">
        <v>25.34</v>
      </c>
      <c r="P55" s="700">
        <v>198003.03</v>
      </c>
      <c r="Q55" s="179"/>
      <c r="R55" s="700" t="s">
        <v>726</v>
      </c>
      <c r="S55" s="700" t="s">
        <v>726</v>
      </c>
      <c r="T55" s="700">
        <v>22.81</v>
      </c>
      <c r="U55" s="700">
        <v>16.77</v>
      </c>
      <c r="V55" s="700">
        <v>16.77</v>
      </c>
      <c r="W55" s="700">
        <v>16.77</v>
      </c>
      <c r="X55" s="700">
        <v>10.72</v>
      </c>
      <c r="Y55" s="700" t="s">
        <v>726</v>
      </c>
      <c r="Z55" s="700" t="s">
        <v>726</v>
      </c>
      <c r="AA55" s="700" t="s">
        <v>726</v>
      </c>
      <c r="AB55" s="700" t="s">
        <v>726</v>
      </c>
      <c r="AC55" s="700" t="s">
        <v>726</v>
      </c>
      <c r="AD55" s="700" t="s">
        <v>726</v>
      </c>
      <c r="AE55" s="700" t="s">
        <v>726</v>
      </c>
      <c r="AF55" s="700" t="s">
        <v>726</v>
      </c>
      <c r="AG55" s="700" t="s">
        <v>726</v>
      </c>
      <c r="AH55" s="700" t="s">
        <v>726</v>
      </c>
      <c r="AI55" s="700" t="s">
        <v>726</v>
      </c>
      <c r="AJ55" s="700" t="s">
        <v>726</v>
      </c>
      <c r="AK55" s="700" t="s">
        <v>726</v>
      </c>
      <c r="AL55" s="700" t="s">
        <v>726</v>
      </c>
      <c r="AM55" s="700" t="s">
        <v>726</v>
      </c>
      <c r="AN55" s="700" t="s">
        <v>726</v>
      </c>
      <c r="AO55" s="700" t="s">
        <v>726</v>
      </c>
      <c r="AP55" s="700" t="s">
        <v>726</v>
      </c>
      <c r="AQ55" s="700" t="s">
        <v>726</v>
      </c>
      <c r="AR55" s="700" t="s">
        <v>726</v>
      </c>
      <c r="AS55" s="700" t="s">
        <v>726</v>
      </c>
      <c r="AT55" s="700" t="s">
        <v>726</v>
      </c>
      <c r="AU55" s="700" t="s">
        <v>728</v>
      </c>
      <c r="AV55" s="179"/>
      <c r="AW55" s="700" t="s">
        <v>728</v>
      </c>
      <c r="AX55" s="700" t="s">
        <v>731</v>
      </c>
      <c r="AY55" s="700">
        <v>178202.73</v>
      </c>
      <c r="AZ55" s="700">
        <v>126236.37</v>
      </c>
      <c r="BA55" s="700">
        <v>126236.37</v>
      </c>
      <c r="BB55" s="700">
        <v>126236.37</v>
      </c>
      <c r="BC55" s="700">
        <v>74270.009999999995</v>
      </c>
      <c r="BD55" s="700" t="s">
        <v>727</v>
      </c>
      <c r="BE55" s="700" t="s">
        <v>727</v>
      </c>
      <c r="BF55" s="700" t="s">
        <v>727</v>
      </c>
      <c r="BG55" s="700" t="s">
        <v>727</v>
      </c>
      <c r="BH55" s="700" t="s">
        <v>727</v>
      </c>
      <c r="BI55" s="700" t="s">
        <v>729</v>
      </c>
      <c r="BJ55" s="700" t="s">
        <v>729</v>
      </c>
      <c r="BK55" s="700" t="s">
        <v>729</v>
      </c>
      <c r="BL55" s="700" t="s">
        <v>729</v>
      </c>
      <c r="BM55" s="700" t="s">
        <v>729</v>
      </c>
      <c r="BN55" s="700" t="s">
        <v>729</v>
      </c>
      <c r="BO55" s="700" t="s">
        <v>729</v>
      </c>
      <c r="BP55" s="700" t="s">
        <v>729</v>
      </c>
      <c r="BQ55" s="700" t="s">
        <v>729</v>
      </c>
      <c r="BR55" s="700" t="s">
        <v>729</v>
      </c>
      <c r="BS55" s="700" t="s">
        <v>730</v>
      </c>
      <c r="BT55" s="700" t="s">
        <v>726</v>
      </c>
      <c r="BU55" s="700" t="s">
        <v>726</v>
      </c>
      <c r="BV55" s="700" t="s">
        <v>726</v>
      </c>
      <c r="BW55" s="700" t="s">
        <v>726</v>
      </c>
      <c r="BX55" s="700" t="s">
        <v>726</v>
      </c>
      <c r="BY55" s="700" t="s">
        <v>726</v>
      </c>
      <c r="BZ55" s="701"/>
      <c r="CA55" s="168"/>
    </row>
    <row r="56" spans="2:79" s="17" customFormat="1" ht="15.75">
      <c r="B56" s="274">
        <v>33</v>
      </c>
      <c r="C56" s="179" t="s">
        <v>716</v>
      </c>
      <c r="D56" s="179" t="s">
        <v>682</v>
      </c>
      <c r="E56" s="179" t="s">
        <v>710</v>
      </c>
      <c r="F56" s="179" t="s">
        <v>679</v>
      </c>
      <c r="G56" s="179" t="s">
        <v>684</v>
      </c>
      <c r="H56" s="179" t="s">
        <v>681</v>
      </c>
      <c r="I56" s="179">
        <v>2007</v>
      </c>
      <c r="J56" s="179" t="s">
        <v>717</v>
      </c>
      <c r="K56" s="179"/>
      <c r="L56" s="179" t="s">
        <v>718</v>
      </c>
      <c r="M56" s="179" t="s">
        <v>693</v>
      </c>
      <c r="N56" s="179">
        <v>76</v>
      </c>
      <c r="O56" s="700" t="s">
        <v>726</v>
      </c>
      <c r="P56" s="700" t="s">
        <v>727</v>
      </c>
      <c r="Q56" s="179"/>
      <c r="R56" s="700" t="s">
        <v>726</v>
      </c>
      <c r="S56" s="700" t="s">
        <v>726</v>
      </c>
      <c r="T56" s="700">
        <v>48.64</v>
      </c>
      <c r="U56" s="700" t="s">
        <v>726</v>
      </c>
      <c r="V56" s="700" t="s">
        <v>726</v>
      </c>
      <c r="W56" s="700" t="s">
        <v>726</v>
      </c>
      <c r="X56" s="700" t="s">
        <v>726</v>
      </c>
      <c r="Y56" s="700" t="s">
        <v>726</v>
      </c>
      <c r="Z56" s="700" t="s">
        <v>726</v>
      </c>
      <c r="AA56" s="700" t="s">
        <v>726</v>
      </c>
      <c r="AB56" s="700" t="s">
        <v>726</v>
      </c>
      <c r="AC56" s="700" t="s">
        <v>726</v>
      </c>
      <c r="AD56" s="700" t="s">
        <v>726</v>
      </c>
      <c r="AE56" s="700" t="s">
        <v>726</v>
      </c>
      <c r="AF56" s="700" t="s">
        <v>726</v>
      </c>
      <c r="AG56" s="700" t="s">
        <v>726</v>
      </c>
      <c r="AH56" s="700" t="s">
        <v>726</v>
      </c>
      <c r="AI56" s="700" t="s">
        <v>726</v>
      </c>
      <c r="AJ56" s="700" t="s">
        <v>726</v>
      </c>
      <c r="AK56" s="700" t="s">
        <v>726</v>
      </c>
      <c r="AL56" s="700" t="s">
        <v>726</v>
      </c>
      <c r="AM56" s="700" t="s">
        <v>726</v>
      </c>
      <c r="AN56" s="700" t="s">
        <v>726</v>
      </c>
      <c r="AO56" s="700" t="s">
        <v>726</v>
      </c>
      <c r="AP56" s="700" t="s">
        <v>726</v>
      </c>
      <c r="AQ56" s="700" t="s">
        <v>726</v>
      </c>
      <c r="AR56" s="700" t="s">
        <v>726</v>
      </c>
      <c r="AS56" s="700" t="s">
        <v>726</v>
      </c>
      <c r="AT56" s="700" t="s">
        <v>726</v>
      </c>
      <c r="AU56" s="700" t="s">
        <v>728</v>
      </c>
      <c r="AV56" s="179"/>
      <c r="AW56" s="700" t="s">
        <v>728</v>
      </c>
      <c r="AX56" s="700" t="s">
        <v>731</v>
      </c>
      <c r="AY56" s="700">
        <v>77.59</v>
      </c>
      <c r="AZ56" s="700" t="s">
        <v>727</v>
      </c>
      <c r="BA56" s="700" t="s">
        <v>727</v>
      </c>
      <c r="BB56" s="700" t="s">
        <v>727</v>
      </c>
      <c r="BC56" s="700" t="s">
        <v>727</v>
      </c>
      <c r="BD56" s="700" t="s">
        <v>727</v>
      </c>
      <c r="BE56" s="700" t="s">
        <v>727</v>
      </c>
      <c r="BF56" s="700" t="s">
        <v>727</v>
      </c>
      <c r="BG56" s="700" t="s">
        <v>727</v>
      </c>
      <c r="BH56" s="700" t="s">
        <v>727</v>
      </c>
      <c r="BI56" s="700" t="s">
        <v>729</v>
      </c>
      <c r="BJ56" s="700" t="s">
        <v>729</v>
      </c>
      <c r="BK56" s="700" t="s">
        <v>729</v>
      </c>
      <c r="BL56" s="700" t="s">
        <v>729</v>
      </c>
      <c r="BM56" s="700" t="s">
        <v>729</v>
      </c>
      <c r="BN56" s="700" t="s">
        <v>729</v>
      </c>
      <c r="BO56" s="700" t="s">
        <v>729</v>
      </c>
      <c r="BP56" s="700" t="s">
        <v>729</v>
      </c>
      <c r="BQ56" s="700" t="s">
        <v>729</v>
      </c>
      <c r="BR56" s="700" t="s">
        <v>729</v>
      </c>
      <c r="BS56" s="700" t="s">
        <v>730</v>
      </c>
      <c r="BT56" s="700" t="s">
        <v>726</v>
      </c>
      <c r="BU56" s="700" t="s">
        <v>726</v>
      </c>
      <c r="BV56" s="700" t="s">
        <v>726</v>
      </c>
      <c r="BW56" s="700" t="s">
        <v>726</v>
      </c>
      <c r="BX56" s="700" t="s">
        <v>726</v>
      </c>
      <c r="BY56" s="700" t="s">
        <v>726</v>
      </c>
      <c r="BZ56" s="701"/>
      <c r="CA56" s="168"/>
    </row>
    <row r="57" spans="2:79" s="17" customFormat="1" ht="15.75">
      <c r="B57" s="274">
        <v>34</v>
      </c>
      <c r="C57" s="179" t="s">
        <v>716</v>
      </c>
      <c r="D57" s="179" t="s">
        <v>682</v>
      </c>
      <c r="E57" s="179" t="s">
        <v>710</v>
      </c>
      <c r="F57" s="179" t="s">
        <v>679</v>
      </c>
      <c r="G57" s="179" t="s">
        <v>684</v>
      </c>
      <c r="H57" s="179" t="s">
        <v>681</v>
      </c>
      <c r="I57" s="179">
        <v>2008</v>
      </c>
      <c r="J57" s="179" t="s">
        <v>717</v>
      </c>
      <c r="K57" s="179"/>
      <c r="L57" s="179" t="s">
        <v>718</v>
      </c>
      <c r="M57" s="179" t="s">
        <v>693</v>
      </c>
      <c r="N57" s="179">
        <v>2</v>
      </c>
      <c r="O57" s="700" t="s">
        <v>726</v>
      </c>
      <c r="P57" s="700" t="s">
        <v>727</v>
      </c>
      <c r="Q57" s="179"/>
      <c r="R57" s="700" t="s">
        <v>726</v>
      </c>
      <c r="S57" s="700" t="s">
        <v>726</v>
      </c>
      <c r="T57" s="700">
        <v>1.28</v>
      </c>
      <c r="U57" s="700" t="s">
        <v>726</v>
      </c>
      <c r="V57" s="700" t="s">
        <v>726</v>
      </c>
      <c r="W57" s="700" t="s">
        <v>726</v>
      </c>
      <c r="X57" s="700" t="s">
        <v>726</v>
      </c>
      <c r="Y57" s="700" t="s">
        <v>726</v>
      </c>
      <c r="Z57" s="700" t="s">
        <v>726</v>
      </c>
      <c r="AA57" s="700" t="s">
        <v>726</v>
      </c>
      <c r="AB57" s="700" t="s">
        <v>726</v>
      </c>
      <c r="AC57" s="700" t="s">
        <v>726</v>
      </c>
      <c r="AD57" s="700" t="s">
        <v>726</v>
      </c>
      <c r="AE57" s="700" t="s">
        <v>726</v>
      </c>
      <c r="AF57" s="700" t="s">
        <v>726</v>
      </c>
      <c r="AG57" s="700" t="s">
        <v>726</v>
      </c>
      <c r="AH57" s="700" t="s">
        <v>726</v>
      </c>
      <c r="AI57" s="700" t="s">
        <v>726</v>
      </c>
      <c r="AJ57" s="700" t="s">
        <v>726</v>
      </c>
      <c r="AK57" s="700" t="s">
        <v>726</v>
      </c>
      <c r="AL57" s="700" t="s">
        <v>726</v>
      </c>
      <c r="AM57" s="700" t="s">
        <v>726</v>
      </c>
      <c r="AN57" s="700" t="s">
        <v>726</v>
      </c>
      <c r="AO57" s="700" t="s">
        <v>726</v>
      </c>
      <c r="AP57" s="700" t="s">
        <v>726</v>
      </c>
      <c r="AQ57" s="700" t="s">
        <v>726</v>
      </c>
      <c r="AR57" s="700" t="s">
        <v>726</v>
      </c>
      <c r="AS57" s="700" t="s">
        <v>726</v>
      </c>
      <c r="AT57" s="700" t="s">
        <v>726</v>
      </c>
      <c r="AU57" s="700" t="s">
        <v>728</v>
      </c>
      <c r="AV57" s="179"/>
      <c r="AW57" s="700" t="s">
        <v>728</v>
      </c>
      <c r="AX57" s="700" t="s">
        <v>731</v>
      </c>
      <c r="AY57" s="700">
        <v>2.04</v>
      </c>
      <c r="AZ57" s="700" t="s">
        <v>727</v>
      </c>
      <c r="BA57" s="700" t="s">
        <v>727</v>
      </c>
      <c r="BB57" s="700" t="s">
        <v>727</v>
      </c>
      <c r="BC57" s="700" t="s">
        <v>727</v>
      </c>
      <c r="BD57" s="700" t="s">
        <v>727</v>
      </c>
      <c r="BE57" s="700" t="s">
        <v>727</v>
      </c>
      <c r="BF57" s="700" t="s">
        <v>727</v>
      </c>
      <c r="BG57" s="700" t="s">
        <v>727</v>
      </c>
      <c r="BH57" s="700" t="s">
        <v>727</v>
      </c>
      <c r="BI57" s="700" t="s">
        <v>729</v>
      </c>
      <c r="BJ57" s="700" t="s">
        <v>729</v>
      </c>
      <c r="BK57" s="700" t="s">
        <v>729</v>
      </c>
      <c r="BL57" s="700" t="s">
        <v>729</v>
      </c>
      <c r="BM57" s="700" t="s">
        <v>729</v>
      </c>
      <c r="BN57" s="700" t="s">
        <v>729</v>
      </c>
      <c r="BO57" s="700" t="s">
        <v>729</v>
      </c>
      <c r="BP57" s="700" t="s">
        <v>729</v>
      </c>
      <c r="BQ57" s="700" t="s">
        <v>729</v>
      </c>
      <c r="BR57" s="700" t="s">
        <v>729</v>
      </c>
      <c r="BS57" s="700" t="s">
        <v>730</v>
      </c>
      <c r="BT57" s="700" t="s">
        <v>726</v>
      </c>
      <c r="BU57" s="700" t="s">
        <v>726</v>
      </c>
      <c r="BV57" s="700" t="s">
        <v>726</v>
      </c>
      <c r="BW57" s="700" t="s">
        <v>726</v>
      </c>
      <c r="BX57" s="700" t="s">
        <v>726</v>
      </c>
      <c r="BY57" s="700" t="s">
        <v>726</v>
      </c>
      <c r="BZ57" s="701"/>
      <c r="CA57" s="168"/>
    </row>
    <row r="58" spans="2:79" s="17" customFormat="1" ht="15.75">
      <c r="B58" s="274">
        <v>35</v>
      </c>
      <c r="C58" s="179" t="s">
        <v>716</v>
      </c>
      <c r="D58" s="179" t="s">
        <v>682</v>
      </c>
      <c r="E58" s="179" t="s">
        <v>710</v>
      </c>
      <c r="F58" s="179" t="s">
        <v>679</v>
      </c>
      <c r="G58" s="179" t="s">
        <v>684</v>
      </c>
      <c r="H58" s="179" t="s">
        <v>681</v>
      </c>
      <c r="I58" s="179">
        <v>2009</v>
      </c>
      <c r="J58" s="179" t="s">
        <v>717</v>
      </c>
      <c r="K58" s="179"/>
      <c r="L58" s="179" t="s">
        <v>718</v>
      </c>
      <c r="M58" s="179" t="s">
        <v>693</v>
      </c>
      <c r="N58" s="179">
        <v>13</v>
      </c>
      <c r="O58" s="700" t="s">
        <v>726</v>
      </c>
      <c r="P58" s="700" t="s">
        <v>727</v>
      </c>
      <c r="Q58" s="179"/>
      <c r="R58" s="700" t="s">
        <v>726</v>
      </c>
      <c r="S58" s="700" t="s">
        <v>726</v>
      </c>
      <c r="T58" s="700">
        <v>8.32</v>
      </c>
      <c r="U58" s="700" t="s">
        <v>726</v>
      </c>
      <c r="V58" s="700" t="s">
        <v>726</v>
      </c>
      <c r="W58" s="700" t="s">
        <v>726</v>
      </c>
      <c r="X58" s="700" t="s">
        <v>726</v>
      </c>
      <c r="Y58" s="700" t="s">
        <v>726</v>
      </c>
      <c r="Z58" s="700" t="s">
        <v>726</v>
      </c>
      <c r="AA58" s="700" t="s">
        <v>726</v>
      </c>
      <c r="AB58" s="700" t="s">
        <v>726</v>
      </c>
      <c r="AC58" s="700" t="s">
        <v>726</v>
      </c>
      <c r="AD58" s="700" t="s">
        <v>726</v>
      </c>
      <c r="AE58" s="700" t="s">
        <v>726</v>
      </c>
      <c r="AF58" s="700" t="s">
        <v>726</v>
      </c>
      <c r="AG58" s="700" t="s">
        <v>726</v>
      </c>
      <c r="AH58" s="700" t="s">
        <v>726</v>
      </c>
      <c r="AI58" s="700" t="s">
        <v>726</v>
      </c>
      <c r="AJ58" s="700" t="s">
        <v>726</v>
      </c>
      <c r="AK58" s="700" t="s">
        <v>726</v>
      </c>
      <c r="AL58" s="700" t="s">
        <v>726</v>
      </c>
      <c r="AM58" s="700" t="s">
        <v>726</v>
      </c>
      <c r="AN58" s="700" t="s">
        <v>726</v>
      </c>
      <c r="AO58" s="700" t="s">
        <v>726</v>
      </c>
      <c r="AP58" s="700" t="s">
        <v>726</v>
      </c>
      <c r="AQ58" s="700" t="s">
        <v>726</v>
      </c>
      <c r="AR58" s="700" t="s">
        <v>726</v>
      </c>
      <c r="AS58" s="700" t="s">
        <v>726</v>
      </c>
      <c r="AT58" s="700" t="s">
        <v>726</v>
      </c>
      <c r="AU58" s="700" t="s">
        <v>728</v>
      </c>
      <c r="AV58" s="179"/>
      <c r="AW58" s="700" t="s">
        <v>728</v>
      </c>
      <c r="AX58" s="700" t="s">
        <v>731</v>
      </c>
      <c r="AY58" s="700">
        <v>13.27</v>
      </c>
      <c r="AZ58" s="700" t="s">
        <v>727</v>
      </c>
      <c r="BA58" s="700" t="s">
        <v>727</v>
      </c>
      <c r="BB58" s="700" t="s">
        <v>727</v>
      </c>
      <c r="BC58" s="700" t="s">
        <v>727</v>
      </c>
      <c r="BD58" s="700" t="s">
        <v>727</v>
      </c>
      <c r="BE58" s="700" t="s">
        <v>727</v>
      </c>
      <c r="BF58" s="700" t="s">
        <v>727</v>
      </c>
      <c r="BG58" s="700" t="s">
        <v>727</v>
      </c>
      <c r="BH58" s="700" t="s">
        <v>727</v>
      </c>
      <c r="BI58" s="700" t="s">
        <v>729</v>
      </c>
      <c r="BJ58" s="700" t="s">
        <v>729</v>
      </c>
      <c r="BK58" s="700" t="s">
        <v>729</v>
      </c>
      <c r="BL58" s="700" t="s">
        <v>729</v>
      </c>
      <c r="BM58" s="700" t="s">
        <v>729</v>
      </c>
      <c r="BN58" s="700" t="s">
        <v>729</v>
      </c>
      <c r="BO58" s="700" t="s">
        <v>729</v>
      </c>
      <c r="BP58" s="700" t="s">
        <v>729</v>
      </c>
      <c r="BQ58" s="700" t="s">
        <v>729</v>
      </c>
      <c r="BR58" s="700" t="s">
        <v>729</v>
      </c>
      <c r="BS58" s="700" t="s">
        <v>730</v>
      </c>
      <c r="BT58" s="700" t="s">
        <v>726</v>
      </c>
      <c r="BU58" s="700" t="s">
        <v>726</v>
      </c>
      <c r="BV58" s="700" t="s">
        <v>726</v>
      </c>
      <c r="BW58" s="700" t="s">
        <v>726</v>
      </c>
      <c r="BX58" s="700" t="s">
        <v>726</v>
      </c>
      <c r="BY58" s="700" t="s">
        <v>726</v>
      </c>
      <c r="BZ58" s="701"/>
      <c r="CA58" s="168"/>
    </row>
    <row r="59" spans="2:79" s="17" customFormat="1" ht="15.75">
      <c r="B59" s="274">
        <v>36</v>
      </c>
      <c r="C59" s="179" t="s">
        <v>716</v>
      </c>
      <c r="D59" s="179" t="s">
        <v>678</v>
      </c>
      <c r="E59" s="179" t="s">
        <v>710</v>
      </c>
      <c r="F59" s="179" t="s">
        <v>679</v>
      </c>
      <c r="G59" s="179" t="s">
        <v>29</v>
      </c>
      <c r="H59" s="179" t="s">
        <v>681</v>
      </c>
      <c r="I59" s="179">
        <v>2006</v>
      </c>
      <c r="J59" s="179" t="s">
        <v>717</v>
      </c>
      <c r="K59" s="179"/>
      <c r="L59" s="179" t="s">
        <v>718</v>
      </c>
      <c r="M59" s="179" t="s">
        <v>693</v>
      </c>
      <c r="N59" s="179">
        <v>605</v>
      </c>
      <c r="O59" s="700" t="s">
        <v>726</v>
      </c>
      <c r="P59" s="700" t="s">
        <v>727</v>
      </c>
      <c r="Q59" s="179"/>
      <c r="R59" s="700" t="s">
        <v>726</v>
      </c>
      <c r="S59" s="700" t="s">
        <v>726</v>
      </c>
      <c r="T59" s="700">
        <v>236.95</v>
      </c>
      <c r="U59" s="700" t="s">
        <v>726</v>
      </c>
      <c r="V59" s="700" t="s">
        <v>726</v>
      </c>
      <c r="W59" s="700" t="s">
        <v>726</v>
      </c>
      <c r="X59" s="700" t="s">
        <v>726</v>
      </c>
      <c r="Y59" s="700" t="s">
        <v>726</v>
      </c>
      <c r="Z59" s="700" t="s">
        <v>726</v>
      </c>
      <c r="AA59" s="700" t="s">
        <v>726</v>
      </c>
      <c r="AB59" s="700" t="s">
        <v>726</v>
      </c>
      <c r="AC59" s="700" t="s">
        <v>726</v>
      </c>
      <c r="AD59" s="700" t="s">
        <v>726</v>
      </c>
      <c r="AE59" s="700" t="s">
        <v>726</v>
      </c>
      <c r="AF59" s="700" t="s">
        <v>726</v>
      </c>
      <c r="AG59" s="700" t="s">
        <v>726</v>
      </c>
      <c r="AH59" s="700" t="s">
        <v>726</v>
      </c>
      <c r="AI59" s="700" t="s">
        <v>726</v>
      </c>
      <c r="AJ59" s="700" t="s">
        <v>726</v>
      </c>
      <c r="AK59" s="700" t="s">
        <v>726</v>
      </c>
      <c r="AL59" s="700" t="s">
        <v>726</v>
      </c>
      <c r="AM59" s="700" t="s">
        <v>726</v>
      </c>
      <c r="AN59" s="700" t="s">
        <v>726</v>
      </c>
      <c r="AO59" s="700" t="s">
        <v>726</v>
      </c>
      <c r="AP59" s="700" t="s">
        <v>726</v>
      </c>
      <c r="AQ59" s="700" t="s">
        <v>726</v>
      </c>
      <c r="AR59" s="700" t="s">
        <v>726</v>
      </c>
      <c r="AS59" s="700" t="s">
        <v>726</v>
      </c>
      <c r="AT59" s="700" t="s">
        <v>726</v>
      </c>
      <c r="AU59" s="700" t="s">
        <v>728</v>
      </c>
      <c r="AV59" s="179"/>
      <c r="AW59" s="700" t="s">
        <v>728</v>
      </c>
      <c r="AX59" s="700" t="s">
        <v>731</v>
      </c>
      <c r="AY59" s="700">
        <v>917.35</v>
      </c>
      <c r="AZ59" s="700" t="s">
        <v>727</v>
      </c>
      <c r="BA59" s="700" t="s">
        <v>727</v>
      </c>
      <c r="BB59" s="700" t="s">
        <v>727</v>
      </c>
      <c r="BC59" s="700" t="s">
        <v>727</v>
      </c>
      <c r="BD59" s="700" t="s">
        <v>727</v>
      </c>
      <c r="BE59" s="700" t="s">
        <v>727</v>
      </c>
      <c r="BF59" s="700" t="s">
        <v>727</v>
      </c>
      <c r="BG59" s="700" t="s">
        <v>727</v>
      </c>
      <c r="BH59" s="700" t="s">
        <v>727</v>
      </c>
      <c r="BI59" s="700" t="s">
        <v>729</v>
      </c>
      <c r="BJ59" s="700" t="s">
        <v>729</v>
      </c>
      <c r="BK59" s="700" t="s">
        <v>729</v>
      </c>
      <c r="BL59" s="700" t="s">
        <v>729</v>
      </c>
      <c r="BM59" s="700" t="s">
        <v>729</v>
      </c>
      <c r="BN59" s="700" t="s">
        <v>729</v>
      </c>
      <c r="BO59" s="700" t="s">
        <v>729</v>
      </c>
      <c r="BP59" s="700" t="s">
        <v>729</v>
      </c>
      <c r="BQ59" s="700" t="s">
        <v>729</v>
      </c>
      <c r="BR59" s="700" t="s">
        <v>729</v>
      </c>
      <c r="BS59" s="700" t="s">
        <v>730</v>
      </c>
      <c r="BT59" s="700" t="s">
        <v>726</v>
      </c>
      <c r="BU59" s="700" t="s">
        <v>726</v>
      </c>
      <c r="BV59" s="700" t="s">
        <v>726</v>
      </c>
      <c r="BW59" s="700" t="s">
        <v>726</v>
      </c>
      <c r="BX59" s="700" t="s">
        <v>726</v>
      </c>
      <c r="BY59" s="700" t="s">
        <v>726</v>
      </c>
      <c r="BZ59" s="701"/>
      <c r="CA59" s="168"/>
    </row>
    <row r="60" spans="2:79" s="17" customFormat="1" ht="15.75">
      <c r="B60" s="274">
        <v>37</v>
      </c>
      <c r="C60" s="179" t="s">
        <v>716</v>
      </c>
      <c r="D60" s="179" t="s">
        <v>678</v>
      </c>
      <c r="E60" s="179" t="s">
        <v>710</v>
      </c>
      <c r="F60" s="179" t="s">
        <v>679</v>
      </c>
      <c r="G60" s="179" t="s">
        <v>29</v>
      </c>
      <c r="H60" s="179" t="s">
        <v>681</v>
      </c>
      <c r="I60" s="179">
        <v>2007</v>
      </c>
      <c r="J60" s="179" t="s">
        <v>717</v>
      </c>
      <c r="K60" s="179"/>
      <c r="L60" s="179" t="s">
        <v>718</v>
      </c>
      <c r="M60" s="179" t="s">
        <v>693</v>
      </c>
      <c r="N60" s="699">
        <v>1016</v>
      </c>
      <c r="O60" s="700" t="s">
        <v>726</v>
      </c>
      <c r="P60" s="700" t="s">
        <v>727</v>
      </c>
      <c r="Q60" s="179"/>
      <c r="R60" s="700" t="s">
        <v>726</v>
      </c>
      <c r="S60" s="700" t="s">
        <v>726</v>
      </c>
      <c r="T60" s="700">
        <v>401.88</v>
      </c>
      <c r="U60" s="700" t="s">
        <v>726</v>
      </c>
      <c r="V60" s="700" t="s">
        <v>726</v>
      </c>
      <c r="W60" s="700" t="s">
        <v>726</v>
      </c>
      <c r="X60" s="700" t="s">
        <v>726</v>
      </c>
      <c r="Y60" s="700" t="s">
        <v>726</v>
      </c>
      <c r="Z60" s="700" t="s">
        <v>726</v>
      </c>
      <c r="AA60" s="700" t="s">
        <v>726</v>
      </c>
      <c r="AB60" s="700" t="s">
        <v>726</v>
      </c>
      <c r="AC60" s="700" t="s">
        <v>726</v>
      </c>
      <c r="AD60" s="700" t="s">
        <v>726</v>
      </c>
      <c r="AE60" s="700" t="s">
        <v>726</v>
      </c>
      <c r="AF60" s="700" t="s">
        <v>726</v>
      </c>
      <c r="AG60" s="700" t="s">
        <v>726</v>
      </c>
      <c r="AH60" s="700" t="s">
        <v>726</v>
      </c>
      <c r="AI60" s="700" t="s">
        <v>726</v>
      </c>
      <c r="AJ60" s="700" t="s">
        <v>726</v>
      </c>
      <c r="AK60" s="700" t="s">
        <v>726</v>
      </c>
      <c r="AL60" s="700" t="s">
        <v>726</v>
      </c>
      <c r="AM60" s="700" t="s">
        <v>726</v>
      </c>
      <c r="AN60" s="700" t="s">
        <v>726</v>
      </c>
      <c r="AO60" s="700" t="s">
        <v>726</v>
      </c>
      <c r="AP60" s="700" t="s">
        <v>726</v>
      </c>
      <c r="AQ60" s="700" t="s">
        <v>726</v>
      </c>
      <c r="AR60" s="700" t="s">
        <v>726</v>
      </c>
      <c r="AS60" s="700" t="s">
        <v>726</v>
      </c>
      <c r="AT60" s="700" t="s">
        <v>726</v>
      </c>
      <c r="AU60" s="700" t="s">
        <v>728</v>
      </c>
      <c r="AV60" s="179"/>
      <c r="AW60" s="700" t="s">
        <v>728</v>
      </c>
      <c r="AX60" s="700" t="s">
        <v>731</v>
      </c>
      <c r="AY60" s="700">
        <v>1437.42</v>
      </c>
      <c r="AZ60" s="700" t="s">
        <v>727</v>
      </c>
      <c r="BA60" s="700" t="s">
        <v>727</v>
      </c>
      <c r="BB60" s="700" t="s">
        <v>727</v>
      </c>
      <c r="BC60" s="700" t="s">
        <v>727</v>
      </c>
      <c r="BD60" s="700" t="s">
        <v>727</v>
      </c>
      <c r="BE60" s="700" t="s">
        <v>727</v>
      </c>
      <c r="BF60" s="700" t="s">
        <v>727</v>
      </c>
      <c r="BG60" s="700" t="s">
        <v>727</v>
      </c>
      <c r="BH60" s="700" t="s">
        <v>727</v>
      </c>
      <c r="BI60" s="700" t="s">
        <v>729</v>
      </c>
      <c r="BJ60" s="700" t="s">
        <v>729</v>
      </c>
      <c r="BK60" s="700" t="s">
        <v>729</v>
      </c>
      <c r="BL60" s="700" t="s">
        <v>729</v>
      </c>
      <c r="BM60" s="700" t="s">
        <v>729</v>
      </c>
      <c r="BN60" s="700" t="s">
        <v>729</v>
      </c>
      <c r="BO60" s="700" t="s">
        <v>729</v>
      </c>
      <c r="BP60" s="700" t="s">
        <v>729</v>
      </c>
      <c r="BQ60" s="700" t="s">
        <v>729</v>
      </c>
      <c r="BR60" s="700" t="s">
        <v>729</v>
      </c>
      <c r="BS60" s="700" t="s">
        <v>730</v>
      </c>
      <c r="BT60" s="700" t="s">
        <v>726</v>
      </c>
      <c r="BU60" s="700" t="s">
        <v>726</v>
      </c>
      <c r="BV60" s="700" t="s">
        <v>726</v>
      </c>
      <c r="BW60" s="700" t="s">
        <v>726</v>
      </c>
      <c r="BX60" s="700" t="s">
        <v>726</v>
      </c>
      <c r="BY60" s="700" t="s">
        <v>726</v>
      </c>
      <c r="BZ60" s="701"/>
      <c r="CA60" s="168"/>
    </row>
    <row r="61" spans="2:79" s="17" customFormat="1" ht="15.75">
      <c r="B61" s="274">
        <v>38</v>
      </c>
      <c r="C61" s="179" t="s">
        <v>716</v>
      </c>
      <c r="D61" s="179" t="s">
        <v>678</v>
      </c>
      <c r="E61" s="179" t="s">
        <v>710</v>
      </c>
      <c r="F61" s="179" t="s">
        <v>679</v>
      </c>
      <c r="G61" s="179" t="s">
        <v>29</v>
      </c>
      <c r="H61" s="179" t="s">
        <v>681</v>
      </c>
      <c r="I61" s="179">
        <v>2008</v>
      </c>
      <c r="J61" s="179" t="s">
        <v>717</v>
      </c>
      <c r="K61" s="179"/>
      <c r="L61" s="179" t="s">
        <v>718</v>
      </c>
      <c r="M61" s="179" t="s">
        <v>693</v>
      </c>
      <c r="N61" s="699">
        <v>1431</v>
      </c>
      <c r="O61" s="700" t="s">
        <v>726</v>
      </c>
      <c r="P61" s="700" t="s">
        <v>727</v>
      </c>
      <c r="Q61" s="179"/>
      <c r="R61" s="700" t="s">
        <v>726</v>
      </c>
      <c r="S61" s="700" t="s">
        <v>726</v>
      </c>
      <c r="T61" s="700">
        <v>559.33000000000004</v>
      </c>
      <c r="U61" s="700" t="s">
        <v>726</v>
      </c>
      <c r="V61" s="700" t="s">
        <v>726</v>
      </c>
      <c r="W61" s="700" t="s">
        <v>726</v>
      </c>
      <c r="X61" s="700" t="s">
        <v>726</v>
      </c>
      <c r="Y61" s="700" t="s">
        <v>726</v>
      </c>
      <c r="Z61" s="700" t="s">
        <v>726</v>
      </c>
      <c r="AA61" s="700" t="s">
        <v>726</v>
      </c>
      <c r="AB61" s="700" t="s">
        <v>726</v>
      </c>
      <c r="AC61" s="700" t="s">
        <v>726</v>
      </c>
      <c r="AD61" s="700" t="s">
        <v>726</v>
      </c>
      <c r="AE61" s="700" t="s">
        <v>726</v>
      </c>
      <c r="AF61" s="700" t="s">
        <v>726</v>
      </c>
      <c r="AG61" s="700" t="s">
        <v>726</v>
      </c>
      <c r="AH61" s="700" t="s">
        <v>726</v>
      </c>
      <c r="AI61" s="700" t="s">
        <v>726</v>
      </c>
      <c r="AJ61" s="700" t="s">
        <v>726</v>
      </c>
      <c r="AK61" s="700" t="s">
        <v>726</v>
      </c>
      <c r="AL61" s="700" t="s">
        <v>726</v>
      </c>
      <c r="AM61" s="700" t="s">
        <v>726</v>
      </c>
      <c r="AN61" s="700" t="s">
        <v>726</v>
      </c>
      <c r="AO61" s="700" t="s">
        <v>726</v>
      </c>
      <c r="AP61" s="700" t="s">
        <v>726</v>
      </c>
      <c r="AQ61" s="700" t="s">
        <v>726</v>
      </c>
      <c r="AR61" s="700" t="s">
        <v>726</v>
      </c>
      <c r="AS61" s="700" t="s">
        <v>726</v>
      </c>
      <c r="AT61" s="700" t="s">
        <v>726</v>
      </c>
      <c r="AU61" s="700" t="s">
        <v>728</v>
      </c>
      <c r="AV61" s="179"/>
      <c r="AW61" s="700" t="s">
        <v>728</v>
      </c>
      <c r="AX61" s="700" t="s">
        <v>731</v>
      </c>
      <c r="AY61" s="700">
        <v>2040.46</v>
      </c>
      <c r="AZ61" s="700" t="s">
        <v>727</v>
      </c>
      <c r="BA61" s="700" t="s">
        <v>727</v>
      </c>
      <c r="BB61" s="700" t="s">
        <v>727</v>
      </c>
      <c r="BC61" s="700" t="s">
        <v>727</v>
      </c>
      <c r="BD61" s="700" t="s">
        <v>727</v>
      </c>
      <c r="BE61" s="700" t="s">
        <v>727</v>
      </c>
      <c r="BF61" s="700" t="s">
        <v>727</v>
      </c>
      <c r="BG61" s="700" t="s">
        <v>727</v>
      </c>
      <c r="BH61" s="700" t="s">
        <v>727</v>
      </c>
      <c r="BI61" s="700" t="s">
        <v>729</v>
      </c>
      <c r="BJ61" s="700" t="s">
        <v>729</v>
      </c>
      <c r="BK61" s="700" t="s">
        <v>729</v>
      </c>
      <c r="BL61" s="700" t="s">
        <v>729</v>
      </c>
      <c r="BM61" s="700" t="s">
        <v>729</v>
      </c>
      <c r="BN61" s="700" t="s">
        <v>729</v>
      </c>
      <c r="BO61" s="700" t="s">
        <v>729</v>
      </c>
      <c r="BP61" s="700" t="s">
        <v>729</v>
      </c>
      <c r="BQ61" s="700" t="s">
        <v>729</v>
      </c>
      <c r="BR61" s="700" t="s">
        <v>729</v>
      </c>
      <c r="BS61" s="700" t="s">
        <v>730</v>
      </c>
      <c r="BT61" s="700" t="s">
        <v>726</v>
      </c>
      <c r="BU61" s="700" t="s">
        <v>726</v>
      </c>
      <c r="BV61" s="700" t="s">
        <v>726</v>
      </c>
      <c r="BW61" s="700" t="s">
        <v>726</v>
      </c>
      <c r="BX61" s="700" t="s">
        <v>726</v>
      </c>
      <c r="BY61" s="700" t="s">
        <v>726</v>
      </c>
      <c r="BZ61" s="701"/>
      <c r="CA61" s="168"/>
    </row>
    <row r="62" spans="2:79" s="17" customFormat="1" ht="15.75">
      <c r="B62" s="274">
        <v>39</v>
      </c>
      <c r="C62" s="179" t="s">
        <v>716</v>
      </c>
      <c r="D62" s="179" t="s">
        <v>678</v>
      </c>
      <c r="E62" s="179" t="s">
        <v>710</v>
      </c>
      <c r="F62" s="179" t="s">
        <v>679</v>
      </c>
      <c r="G62" s="179" t="s">
        <v>29</v>
      </c>
      <c r="H62" s="179" t="s">
        <v>681</v>
      </c>
      <c r="I62" s="179">
        <v>2009</v>
      </c>
      <c r="J62" s="179" t="s">
        <v>717</v>
      </c>
      <c r="K62" s="179"/>
      <c r="L62" s="179" t="s">
        <v>718</v>
      </c>
      <c r="M62" s="179" t="s">
        <v>693</v>
      </c>
      <c r="N62" s="699">
        <v>1934</v>
      </c>
      <c r="O62" s="700" t="s">
        <v>726</v>
      </c>
      <c r="P62" s="700" t="s">
        <v>727</v>
      </c>
      <c r="Q62" s="179"/>
      <c r="R62" s="700" t="s">
        <v>726</v>
      </c>
      <c r="S62" s="700" t="s">
        <v>726</v>
      </c>
      <c r="T62" s="700">
        <v>765</v>
      </c>
      <c r="U62" s="700" t="s">
        <v>726</v>
      </c>
      <c r="V62" s="700" t="s">
        <v>726</v>
      </c>
      <c r="W62" s="700" t="s">
        <v>726</v>
      </c>
      <c r="X62" s="700" t="s">
        <v>726</v>
      </c>
      <c r="Y62" s="700" t="s">
        <v>726</v>
      </c>
      <c r="Z62" s="700" t="s">
        <v>726</v>
      </c>
      <c r="AA62" s="700" t="s">
        <v>726</v>
      </c>
      <c r="AB62" s="700" t="s">
        <v>726</v>
      </c>
      <c r="AC62" s="700" t="s">
        <v>726</v>
      </c>
      <c r="AD62" s="700" t="s">
        <v>726</v>
      </c>
      <c r="AE62" s="700" t="s">
        <v>726</v>
      </c>
      <c r="AF62" s="700" t="s">
        <v>726</v>
      </c>
      <c r="AG62" s="700" t="s">
        <v>726</v>
      </c>
      <c r="AH62" s="700" t="s">
        <v>726</v>
      </c>
      <c r="AI62" s="700" t="s">
        <v>726</v>
      </c>
      <c r="AJ62" s="700" t="s">
        <v>726</v>
      </c>
      <c r="AK62" s="700" t="s">
        <v>726</v>
      </c>
      <c r="AL62" s="700" t="s">
        <v>726</v>
      </c>
      <c r="AM62" s="700" t="s">
        <v>726</v>
      </c>
      <c r="AN62" s="700" t="s">
        <v>726</v>
      </c>
      <c r="AO62" s="700" t="s">
        <v>726</v>
      </c>
      <c r="AP62" s="700" t="s">
        <v>726</v>
      </c>
      <c r="AQ62" s="700" t="s">
        <v>726</v>
      </c>
      <c r="AR62" s="700" t="s">
        <v>726</v>
      </c>
      <c r="AS62" s="700" t="s">
        <v>726</v>
      </c>
      <c r="AT62" s="700" t="s">
        <v>726</v>
      </c>
      <c r="AU62" s="700" t="s">
        <v>728</v>
      </c>
      <c r="AV62" s="179"/>
      <c r="AW62" s="700" t="s">
        <v>728</v>
      </c>
      <c r="AX62" s="700" t="s">
        <v>731</v>
      </c>
      <c r="AY62" s="700">
        <v>2729.02</v>
      </c>
      <c r="AZ62" s="700" t="s">
        <v>727</v>
      </c>
      <c r="BA62" s="700" t="s">
        <v>727</v>
      </c>
      <c r="BB62" s="700" t="s">
        <v>727</v>
      </c>
      <c r="BC62" s="700" t="s">
        <v>727</v>
      </c>
      <c r="BD62" s="700" t="s">
        <v>727</v>
      </c>
      <c r="BE62" s="700" t="s">
        <v>727</v>
      </c>
      <c r="BF62" s="700" t="s">
        <v>727</v>
      </c>
      <c r="BG62" s="700" t="s">
        <v>727</v>
      </c>
      <c r="BH62" s="700" t="s">
        <v>727</v>
      </c>
      <c r="BI62" s="700" t="s">
        <v>729</v>
      </c>
      <c r="BJ62" s="700" t="s">
        <v>729</v>
      </c>
      <c r="BK62" s="700" t="s">
        <v>729</v>
      </c>
      <c r="BL62" s="700" t="s">
        <v>729</v>
      </c>
      <c r="BM62" s="700" t="s">
        <v>729</v>
      </c>
      <c r="BN62" s="700" t="s">
        <v>729</v>
      </c>
      <c r="BO62" s="700" t="s">
        <v>729</v>
      </c>
      <c r="BP62" s="700" t="s">
        <v>729</v>
      </c>
      <c r="BQ62" s="700" t="s">
        <v>729</v>
      </c>
      <c r="BR62" s="700" t="s">
        <v>729</v>
      </c>
      <c r="BS62" s="700" t="s">
        <v>730</v>
      </c>
      <c r="BT62" s="700" t="s">
        <v>726</v>
      </c>
      <c r="BU62" s="700" t="s">
        <v>726</v>
      </c>
      <c r="BV62" s="700" t="s">
        <v>726</v>
      </c>
      <c r="BW62" s="700" t="s">
        <v>726</v>
      </c>
      <c r="BX62" s="700" t="s">
        <v>726</v>
      </c>
      <c r="BY62" s="700" t="s">
        <v>726</v>
      </c>
      <c r="BZ62" s="701"/>
      <c r="CA62" s="168"/>
    </row>
    <row r="63" spans="2:79" s="17" customFormat="1" ht="15.75">
      <c r="B63" s="274">
        <v>40</v>
      </c>
      <c r="C63" s="179" t="s">
        <v>716</v>
      </c>
      <c r="D63" s="179" t="s">
        <v>678</v>
      </c>
      <c r="E63" s="179" t="s">
        <v>710</v>
      </c>
      <c r="F63" s="179" t="s">
        <v>679</v>
      </c>
      <c r="G63" s="179" t="s">
        <v>29</v>
      </c>
      <c r="H63" s="179" t="s">
        <v>681</v>
      </c>
      <c r="I63" s="179">
        <v>2010</v>
      </c>
      <c r="J63" s="179" t="s">
        <v>717</v>
      </c>
      <c r="K63" s="179"/>
      <c r="L63" s="179" t="s">
        <v>718</v>
      </c>
      <c r="M63" s="179" t="s">
        <v>693</v>
      </c>
      <c r="N63" s="699">
        <v>1212</v>
      </c>
      <c r="O63" s="700" t="s">
        <v>726</v>
      </c>
      <c r="P63" s="700" t="s">
        <v>727</v>
      </c>
      <c r="Q63" s="179"/>
      <c r="R63" s="700" t="s">
        <v>726</v>
      </c>
      <c r="S63" s="700" t="s">
        <v>726</v>
      </c>
      <c r="T63" s="700">
        <v>475.51</v>
      </c>
      <c r="U63" s="700" t="s">
        <v>726</v>
      </c>
      <c r="V63" s="700" t="s">
        <v>726</v>
      </c>
      <c r="W63" s="700" t="s">
        <v>726</v>
      </c>
      <c r="X63" s="700" t="s">
        <v>726</v>
      </c>
      <c r="Y63" s="700" t="s">
        <v>726</v>
      </c>
      <c r="Z63" s="700" t="s">
        <v>726</v>
      </c>
      <c r="AA63" s="700" t="s">
        <v>726</v>
      </c>
      <c r="AB63" s="700" t="s">
        <v>726</v>
      </c>
      <c r="AC63" s="700" t="s">
        <v>726</v>
      </c>
      <c r="AD63" s="700" t="s">
        <v>726</v>
      </c>
      <c r="AE63" s="700" t="s">
        <v>726</v>
      </c>
      <c r="AF63" s="700" t="s">
        <v>726</v>
      </c>
      <c r="AG63" s="700" t="s">
        <v>726</v>
      </c>
      <c r="AH63" s="700" t="s">
        <v>726</v>
      </c>
      <c r="AI63" s="700" t="s">
        <v>726</v>
      </c>
      <c r="AJ63" s="700" t="s">
        <v>726</v>
      </c>
      <c r="AK63" s="700" t="s">
        <v>726</v>
      </c>
      <c r="AL63" s="700" t="s">
        <v>726</v>
      </c>
      <c r="AM63" s="700" t="s">
        <v>726</v>
      </c>
      <c r="AN63" s="700" t="s">
        <v>726</v>
      </c>
      <c r="AO63" s="700" t="s">
        <v>726</v>
      </c>
      <c r="AP63" s="700" t="s">
        <v>726</v>
      </c>
      <c r="AQ63" s="700" t="s">
        <v>726</v>
      </c>
      <c r="AR63" s="700" t="s">
        <v>726</v>
      </c>
      <c r="AS63" s="700" t="s">
        <v>726</v>
      </c>
      <c r="AT63" s="700" t="s">
        <v>726</v>
      </c>
      <c r="AU63" s="700" t="s">
        <v>728</v>
      </c>
      <c r="AV63" s="179"/>
      <c r="AW63" s="700" t="s">
        <v>728</v>
      </c>
      <c r="AX63" s="700" t="s">
        <v>731</v>
      </c>
      <c r="AY63" s="700">
        <v>1724.71</v>
      </c>
      <c r="AZ63" s="700" t="s">
        <v>727</v>
      </c>
      <c r="BA63" s="700" t="s">
        <v>727</v>
      </c>
      <c r="BB63" s="700" t="s">
        <v>727</v>
      </c>
      <c r="BC63" s="700" t="s">
        <v>727</v>
      </c>
      <c r="BD63" s="700" t="s">
        <v>727</v>
      </c>
      <c r="BE63" s="700" t="s">
        <v>727</v>
      </c>
      <c r="BF63" s="700" t="s">
        <v>727</v>
      </c>
      <c r="BG63" s="700" t="s">
        <v>727</v>
      </c>
      <c r="BH63" s="700" t="s">
        <v>727</v>
      </c>
      <c r="BI63" s="700" t="s">
        <v>729</v>
      </c>
      <c r="BJ63" s="700" t="s">
        <v>729</v>
      </c>
      <c r="BK63" s="700" t="s">
        <v>729</v>
      </c>
      <c r="BL63" s="700" t="s">
        <v>729</v>
      </c>
      <c r="BM63" s="700" t="s">
        <v>729</v>
      </c>
      <c r="BN63" s="700" t="s">
        <v>729</v>
      </c>
      <c r="BO63" s="700" t="s">
        <v>729</v>
      </c>
      <c r="BP63" s="700" t="s">
        <v>729</v>
      </c>
      <c r="BQ63" s="700" t="s">
        <v>729</v>
      </c>
      <c r="BR63" s="700" t="s">
        <v>729</v>
      </c>
      <c r="BS63" s="700" t="s">
        <v>730</v>
      </c>
      <c r="BT63" s="700" t="s">
        <v>726</v>
      </c>
      <c r="BU63" s="700" t="s">
        <v>726</v>
      </c>
      <c r="BV63" s="700" t="s">
        <v>726</v>
      </c>
      <c r="BW63" s="700" t="s">
        <v>726</v>
      </c>
      <c r="BX63" s="700" t="s">
        <v>726</v>
      </c>
      <c r="BY63" s="700" t="s">
        <v>726</v>
      </c>
      <c r="BZ63" s="701"/>
      <c r="CA63" s="168"/>
    </row>
    <row r="64" spans="2:79" s="17" customFormat="1" ht="15.75">
      <c r="B64" s="274">
        <v>41</v>
      </c>
      <c r="C64" s="179" t="s">
        <v>716</v>
      </c>
      <c r="D64" s="179" t="s">
        <v>686</v>
      </c>
      <c r="E64" s="179" t="s">
        <v>709</v>
      </c>
      <c r="F64" s="179" t="s">
        <v>679</v>
      </c>
      <c r="G64" s="179" t="s">
        <v>686</v>
      </c>
      <c r="H64" s="179" t="s">
        <v>681</v>
      </c>
      <c r="I64" s="179">
        <v>2013</v>
      </c>
      <c r="J64" s="179" t="s">
        <v>717</v>
      </c>
      <c r="K64" s="179"/>
      <c r="L64" s="179" t="s">
        <v>718</v>
      </c>
      <c r="M64" s="179" t="s">
        <v>696</v>
      </c>
      <c r="N64" s="179">
        <v>2</v>
      </c>
      <c r="O64" s="700" t="s">
        <v>726</v>
      </c>
      <c r="P64" s="700" t="s">
        <v>727</v>
      </c>
      <c r="Q64" s="179"/>
      <c r="R64" s="700" t="s">
        <v>726</v>
      </c>
      <c r="S64" s="700" t="s">
        <v>726</v>
      </c>
      <c r="T64" s="700">
        <v>2588.1799999999998</v>
      </c>
      <c r="U64" s="700" t="s">
        <v>726</v>
      </c>
      <c r="V64" s="700" t="s">
        <v>726</v>
      </c>
      <c r="W64" s="700" t="s">
        <v>726</v>
      </c>
      <c r="X64" s="700" t="s">
        <v>726</v>
      </c>
      <c r="Y64" s="700" t="s">
        <v>726</v>
      </c>
      <c r="Z64" s="700" t="s">
        <v>726</v>
      </c>
      <c r="AA64" s="700" t="s">
        <v>726</v>
      </c>
      <c r="AB64" s="700" t="s">
        <v>726</v>
      </c>
      <c r="AC64" s="700" t="s">
        <v>726</v>
      </c>
      <c r="AD64" s="700" t="s">
        <v>726</v>
      </c>
      <c r="AE64" s="700" t="s">
        <v>726</v>
      </c>
      <c r="AF64" s="700" t="s">
        <v>726</v>
      </c>
      <c r="AG64" s="700" t="s">
        <v>726</v>
      </c>
      <c r="AH64" s="700" t="s">
        <v>726</v>
      </c>
      <c r="AI64" s="700" t="s">
        <v>726</v>
      </c>
      <c r="AJ64" s="700" t="s">
        <v>726</v>
      </c>
      <c r="AK64" s="700" t="s">
        <v>726</v>
      </c>
      <c r="AL64" s="700" t="s">
        <v>726</v>
      </c>
      <c r="AM64" s="700" t="s">
        <v>726</v>
      </c>
      <c r="AN64" s="700" t="s">
        <v>726</v>
      </c>
      <c r="AO64" s="700" t="s">
        <v>726</v>
      </c>
      <c r="AP64" s="700" t="s">
        <v>726</v>
      </c>
      <c r="AQ64" s="700" t="s">
        <v>726</v>
      </c>
      <c r="AR64" s="700" t="s">
        <v>726</v>
      </c>
      <c r="AS64" s="700" t="s">
        <v>726</v>
      </c>
      <c r="AT64" s="700" t="s">
        <v>726</v>
      </c>
      <c r="AU64" s="700" t="s">
        <v>728</v>
      </c>
      <c r="AV64" s="179"/>
      <c r="AW64" s="700" t="s">
        <v>728</v>
      </c>
      <c r="AX64" s="700" t="s">
        <v>731</v>
      </c>
      <c r="AY64" s="700">
        <v>100173.6</v>
      </c>
      <c r="AZ64" s="700" t="s">
        <v>727</v>
      </c>
      <c r="BA64" s="700" t="s">
        <v>727</v>
      </c>
      <c r="BB64" s="700" t="s">
        <v>727</v>
      </c>
      <c r="BC64" s="700" t="s">
        <v>727</v>
      </c>
      <c r="BD64" s="700" t="s">
        <v>727</v>
      </c>
      <c r="BE64" s="700" t="s">
        <v>727</v>
      </c>
      <c r="BF64" s="700" t="s">
        <v>727</v>
      </c>
      <c r="BG64" s="700" t="s">
        <v>727</v>
      </c>
      <c r="BH64" s="700" t="s">
        <v>727</v>
      </c>
      <c r="BI64" s="700" t="s">
        <v>729</v>
      </c>
      <c r="BJ64" s="700" t="s">
        <v>729</v>
      </c>
      <c r="BK64" s="700" t="s">
        <v>729</v>
      </c>
      <c r="BL64" s="700" t="s">
        <v>729</v>
      </c>
      <c r="BM64" s="700" t="s">
        <v>729</v>
      </c>
      <c r="BN64" s="700" t="s">
        <v>729</v>
      </c>
      <c r="BO64" s="700" t="s">
        <v>729</v>
      </c>
      <c r="BP64" s="700" t="s">
        <v>729</v>
      </c>
      <c r="BQ64" s="700" t="s">
        <v>729</v>
      </c>
      <c r="BR64" s="700" t="s">
        <v>729</v>
      </c>
      <c r="BS64" s="700" t="s">
        <v>730</v>
      </c>
      <c r="BT64" s="700" t="s">
        <v>726</v>
      </c>
      <c r="BU64" s="700" t="s">
        <v>726</v>
      </c>
      <c r="BV64" s="700" t="s">
        <v>726</v>
      </c>
      <c r="BW64" s="700" t="s">
        <v>726</v>
      </c>
      <c r="BX64" s="700" t="s">
        <v>726</v>
      </c>
      <c r="BY64" s="700" t="s">
        <v>726</v>
      </c>
      <c r="BZ64" s="701"/>
      <c r="CA64" s="168"/>
    </row>
    <row r="65" spans="2:79" s="17" customFormat="1" ht="15.75">
      <c r="B65" s="274">
        <v>42</v>
      </c>
      <c r="C65" s="179" t="s">
        <v>210</v>
      </c>
      <c r="D65" s="179" t="s">
        <v>678</v>
      </c>
      <c r="E65" s="179" t="s">
        <v>1</v>
      </c>
      <c r="F65" s="179" t="s">
        <v>679</v>
      </c>
      <c r="G65" s="179" t="s">
        <v>29</v>
      </c>
      <c r="H65" s="179" t="s">
        <v>680</v>
      </c>
      <c r="I65" s="179">
        <v>2013</v>
      </c>
      <c r="J65" s="179" t="s">
        <v>717</v>
      </c>
      <c r="K65" s="179"/>
      <c r="L65" s="179" t="s">
        <v>718</v>
      </c>
      <c r="M65" s="179" t="s">
        <v>689</v>
      </c>
      <c r="N65" s="179">
        <v>1</v>
      </c>
      <c r="O65" s="700">
        <v>7.0000000000000007E-2</v>
      </c>
      <c r="P65" s="700">
        <v>521.61</v>
      </c>
      <c r="Q65" s="179"/>
      <c r="R65" s="700" t="s">
        <v>726</v>
      </c>
      <c r="S65" s="700" t="s">
        <v>726</v>
      </c>
      <c r="T65" s="700">
        <v>0.04</v>
      </c>
      <c r="U65" s="700">
        <v>0.04</v>
      </c>
      <c r="V65" s="700">
        <v>0.04</v>
      </c>
      <c r="W65" s="700">
        <v>0.04</v>
      </c>
      <c r="X65" s="700">
        <v>0.02</v>
      </c>
      <c r="Y65" s="700" t="s">
        <v>726</v>
      </c>
      <c r="Z65" s="700" t="s">
        <v>726</v>
      </c>
      <c r="AA65" s="700" t="s">
        <v>726</v>
      </c>
      <c r="AB65" s="700" t="s">
        <v>726</v>
      </c>
      <c r="AC65" s="700" t="s">
        <v>726</v>
      </c>
      <c r="AD65" s="700" t="s">
        <v>726</v>
      </c>
      <c r="AE65" s="700" t="s">
        <v>726</v>
      </c>
      <c r="AF65" s="700" t="s">
        <v>726</v>
      </c>
      <c r="AG65" s="700" t="s">
        <v>726</v>
      </c>
      <c r="AH65" s="700" t="s">
        <v>726</v>
      </c>
      <c r="AI65" s="700" t="s">
        <v>726</v>
      </c>
      <c r="AJ65" s="700" t="s">
        <v>726</v>
      </c>
      <c r="AK65" s="700" t="s">
        <v>726</v>
      </c>
      <c r="AL65" s="700" t="s">
        <v>726</v>
      </c>
      <c r="AM65" s="700" t="s">
        <v>726</v>
      </c>
      <c r="AN65" s="700" t="s">
        <v>726</v>
      </c>
      <c r="AO65" s="700" t="s">
        <v>726</v>
      </c>
      <c r="AP65" s="700" t="s">
        <v>726</v>
      </c>
      <c r="AQ65" s="700" t="s">
        <v>726</v>
      </c>
      <c r="AR65" s="700" t="s">
        <v>726</v>
      </c>
      <c r="AS65" s="700" t="s">
        <v>726</v>
      </c>
      <c r="AT65" s="700" t="s">
        <v>726</v>
      </c>
      <c r="AU65" s="700" t="s">
        <v>728</v>
      </c>
      <c r="AV65" s="179"/>
      <c r="AW65" s="700" t="s">
        <v>728</v>
      </c>
      <c r="AX65" s="700" t="s">
        <v>731</v>
      </c>
      <c r="AY65" s="700">
        <v>247.24</v>
      </c>
      <c r="AZ65" s="700">
        <v>247.24</v>
      </c>
      <c r="BA65" s="700">
        <v>247.24</v>
      </c>
      <c r="BB65" s="700">
        <v>247.24</v>
      </c>
      <c r="BC65" s="700">
        <v>133.55000000000001</v>
      </c>
      <c r="BD65" s="700" t="s">
        <v>727</v>
      </c>
      <c r="BE65" s="700" t="s">
        <v>727</v>
      </c>
      <c r="BF65" s="700" t="s">
        <v>727</v>
      </c>
      <c r="BG65" s="700" t="s">
        <v>727</v>
      </c>
      <c r="BH65" s="700" t="s">
        <v>727</v>
      </c>
      <c r="BI65" s="700" t="s">
        <v>729</v>
      </c>
      <c r="BJ65" s="700" t="s">
        <v>729</v>
      </c>
      <c r="BK65" s="700" t="s">
        <v>729</v>
      </c>
      <c r="BL65" s="700" t="s">
        <v>729</v>
      </c>
      <c r="BM65" s="700" t="s">
        <v>729</v>
      </c>
      <c r="BN65" s="700" t="s">
        <v>729</v>
      </c>
      <c r="BO65" s="700" t="s">
        <v>729</v>
      </c>
      <c r="BP65" s="700" t="s">
        <v>729</v>
      </c>
      <c r="BQ65" s="700" t="s">
        <v>729</v>
      </c>
      <c r="BR65" s="700" t="s">
        <v>729</v>
      </c>
      <c r="BS65" s="700" t="s">
        <v>730</v>
      </c>
      <c r="BT65" s="700" t="s">
        <v>726</v>
      </c>
      <c r="BU65" s="700" t="s">
        <v>726</v>
      </c>
      <c r="BV65" s="700" t="s">
        <v>726</v>
      </c>
      <c r="BW65" s="700" t="s">
        <v>726</v>
      </c>
      <c r="BX65" s="700" t="s">
        <v>726</v>
      </c>
      <c r="BY65" s="700" t="s">
        <v>726</v>
      </c>
      <c r="BZ65" s="701"/>
      <c r="CA65" s="168"/>
    </row>
    <row r="66" spans="2:79" s="17" customFormat="1" ht="15.75">
      <c r="B66" s="274">
        <v>43</v>
      </c>
      <c r="C66" s="179" t="s">
        <v>210</v>
      </c>
      <c r="D66" s="179" t="s">
        <v>678</v>
      </c>
      <c r="E66" s="179" t="s">
        <v>715</v>
      </c>
      <c r="F66" s="179" t="s">
        <v>679</v>
      </c>
      <c r="G66" s="179" t="s">
        <v>29</v>
      </c>
      <c r="H66" s="179" t="s">
        <v>680</v>
      </c>
      <c r="I66" s="179">
        <v>2012</v>
      </c>
      <c r="J66" s="179" t="s">
        <v>717</v>
      </c>
      <c r="K66" s="179"/>
      <c r="L66" s="179" t="s">
        <v>724</v>
      </c>
      <c r="M66" s="179" t="s">
        <v>725</v>
      </c>
      <c r="N66" s="179">
        <v>1</v>
      </c>
      <c r="O66" s="700">
        <v>0.38</v>
      </c>
      <c r="P66" s="700">
        <v>687.85</v>
      </c>
      <c r="Q66" s="179"/>
      <c r="R66" s="700" t="s">
        <v>726</v>
      </c>
      <c r="S66" s="700">
        <v>0.17</v>
      </c>
      <c r="T66" s="700">
        <v>0.17</v>
      </c>
      <c r="U66" s="700">
        <v>0.17</v>
      </c>
      <c r="V66" s="700">
        <v>0.17</v>
      </c>
      <c r="W66" s="700">
        <v>0.17</v>
      </c>
      <c r="X66" s="700">
        <v>0.17</v>
      </c>
      <c r="Y66" s="700">
        <v>0.17</v>
      </c>
      <c r="Z66" s="700">
        <v>0.17</v>
      </c>
      <c r="AA66" s="700">
        <v>0.17</v>
      </c>
      <c r="AB66" s="700">
        <v>0.17</v>
      </c>
      <c r="AC66" s="700">
        <v>0.17</v>
      </c>
      <c r="AD66" s="700">
        <v>0.17</v>
      </c>
      <c r="AE66" s="700">
        <v>0.17</v>
      </c>
      <c r="AF66" s="700">
        <v>0.17</v>
      </c>
      <c r="AG66" s="700">
        <v>0.17</v>
      </c>
      <c r="AH66" s="700">
        <v>0.17</v>
      </c>
      <c r="AI66" s="700">
        <v>0.17</v>
      </c>
      <c r="AJ66" s="700">
        <v>0.17</v>
      </c>
      <c r="AK66" s="700">
        <v>0.17</v>
      </c>
      <c r="AL66" s="700">
        <v>0.14000000000000001</v>
      </c>
      <c r="AM66" s="700" t="s">
        <v>726</v>
      </c>
      <c r="AN66" s="700" t="s">
        <v>726</v>
      </c>
      <c r="AO66" s="700" t="s">
        <v>726</v>
      </c>
      <c r="AP66" s="700" t="s">
        <v>726</v>
      </c>
      <c r="AQ66" s="700" t="s">
        <v>726</v>
      </c>
      <c r="AR66" s="700" t="s">
        <v>726</v>
      </c>
      <c r="AS66" s="700" t="s">
        <v>726</v>
      </c>
      <c r="AT66" s="700" t="s">
        <v>726</v>
      </c>
      <c r="AU66" s="700" t="s">
        <v>728</v>
      </c>
      <c r="AV66" s="179"/>
      <c r="AW66" s="700" t="s">
        <v>728</v>
      </c>
      <c r="AX66" s="700">
        <v>335.55</v>
      </c>
      <c r="AY66" s="700">
        <v>335.55</v>
      </c>
      <c r="AZ66" s="700">
        <v>335.55</v>
      </c>
      <c r="BA66" s="700">
        <v>335.55</v>
      </c>
      <c r="BB66" s="700">
        <v>335.55</v>
      </c>
      <c r="BC66" s="700">
        <v>335.55</v>
      </c>
      <c r="BD66" s="700">
        <v>335.55</v>
      </c>
      <c r="BE66" s="700">
        <v>335.55</v>
      </c>
      <c r="BF66" s="700">
        <v>335.55</v>
      </c>
      <c r="BG66" s="700">
        <v>335.55</v>
      </c>
      <c r="BH66" s="700">
        <v>335.55</v>
      </c>
      <c r="BI66" s="700">
        <v>335.55</v>
      </c>
      <c r="BJ66" s="700">
        <v>335.55</v>
      </c>
      <c r="BK66" s="700">
        <v>335.55</v>
      </c>
      <c r="BL66" s="700">
        <v>335.55</v>
      </c>
      <c r="BM66" s="700">
        <v>335.55</v>
      </c>
      <c r="BN66" s="700">
        <v>335.55</v>
      </c>
      <c r="BO66" s="700">
        <v>335.55</v>
      </c>
      <c r="BP66" s="700">
        <v>312.31</v>
      </c>
      <c r="BQ66" s="700" t="s">
        <v>729</v>
      </c>
      <c r="BR66" s="700" t="s">
        <v>729</v>
      </c>
      <c r="BS66" s="700" t="s">
        <v>730</v>
      </c>
      <c r="BT66" s="700" t="s">
        <v>726</v>
      </c>
      <c r="BU66" s="700" t="s">
        <v>726</v>
      </c>
      <c r="BV66" s="700" t="s">
        <v>726</v>
      </c>
      <c r="BW66" s="700" t="s">
        <v>726</v>
      </c>
      <c r="BX66" s="700" t="s">
        <v>726</v>
      </c>
      <c r="BY66" s="700" t="s">
        <v>726</v>
      </c>
      <c r="BZ66" s="701"/>
      <c r="CA66" s="168"/>
    </row>
    <row r="67" spans="2:79" s="17" customFormat="1" ht="15.75">
      <c r="B67" s="274">
        <v>44</v>
      </c>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75">
      <c r="B68" s="275" t="s">
        <v>493</v>
      </c>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9"/>
      <c r="CA68" s="168"/>
    </row>
  </sheetData>
  <mergeCells count="1">
    <mergeCell ref="B22:B23"/>
  </mergeCells>
  <hyperlinks>
    <hyperlink ref="H18" location="Table_4_c.__2013_Lost_Revenues_Work_Form" display="Go to Tab 4."/>
  </hyperlinks>
  <pageMargins left="0.7" right="0.7" top="0.75" bottom="0.75" header="0.3" footer="0.3"/>
  <pageSetup scale="57"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83"/>
  <sheetViews>
    <sheetView topLeftCell="A9" zoomScale="80" zoomScaleNormal="80" workbookViewId="0">
      <pane xSplit="9" ySplit="15" topLeftCell="S63" activePane="bottomRight" state="frozen"/>
      <selection activeCell="X46" sqref="X46"/>
      <selection pane="topRight" activeCell="X46" sqref="X46"/>
      <selection pane="bottomLeft" activeCell="X46" sqref="X46"/>
      <selection pane="bottomRight" activeCell="X46" sqref="X46"/>
    </sheetView>
  </sheetViews>
  <sheetFormatPr defaultRowHeight="15"/>
  <cols>
    <col min="1" max="1" width="9.140625" style="12"/>
    <col min="2" max="2" width="13.28515625" style="12" customWidth="1"/>
    <col min="3" max="3" width="10.85546875" style="12" customWidth="1"/>
    <col min="4" max="4" width="11.42578125" style="12" customWidth="1"/>
    <col min="5" max="5" width="38.7109375" style="12" bestFit="1" customWidth="1"/>
    <col min="6" max="7" width="9.140625" style="12"/>
    <col min="8" max="8" width="14.5703125" style="12" customWidth="1"/>
    <col min="9" max="9" width="13.710937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9.28515625" style="12" bestFit="1" customWidth="1"/>
    <col min="19" max="20" width="9.42578125" style="12" bestFit="1" customWidth="1"/>
    <col min="21" max="21" width="12.42578125" style="12" bestFit="1" customWidth="1"/>
    <col min="22" max="38" width="11.28515625" style="12" bestFit="1" customWidth="1"/>
    <col min="39" max="43" width="9.42578125" style="12" bestFit="1" customWidth="1"/>
    <col min="44" max="48" width="9.140625" style="12"/>
    <col min="49" max="49" width="13.28515625" style="703" customWidth="1"/>
    <col min="50" max="51" width="16.7109375" style="703" bestFit="1" customWidth="1"/>
    <col min="52" max="63" width="18.5703125" style="703" bestFit="1" customWidth="1"/>
    <col min="64" max="74" width="16.7109375" style="703" bestFit="1" customWidth="1"/>
    <col min="75" max="78" width="6.28515625" style="703"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3"/>
      <c r="BT15" s="703"/>
      <c r="BU15" s="703"/>
      <c r="BV15" s="703"/>
      <c r="BW15" s="703"/>
      <c r="BX15" s="703"/>
      <c r="BY15" s="703"/>
      <c r="BZ15" s="703"/>
    </row>
    <row r="16" spans="2:79" ht="27" customHeight="1" thickBot="1">
      <c r="B16" s="92"/>
      <c r="C16" s="656" t="s">
        <v>624</v>
      </c>
      <c r="D16" s="650"/>
      <c r="E16" s="17"/>
      <c r="CA16" s="12"/>
    </row>
    <row r="17" spans="2:79" ht="13.5" customHeight="1">
      <c r="D17" s="92"/>
    </row>
    <row r="18" spans="2:79" ht="24.75" customHeight="1">
      <c r="B18" s="197" t="s">
        <v>578</v>
      </c>
      <c r="D18" s="92"/>
      <c r="H18" s="626" t="s">
        <v>598</v>
      </c>
    </row>
    <row r="19" spans="2:79" ht="24.75" customHeight="1">
      <c r="B19" s="661" t="s">
        <v>527</v>
      </c>
      <c r="C19" s="650"/>
      <c r="D19" s="650"/>
      <c r="E19" s="650"/>
      <c r="F19" s="650"/>
      <c r="G19" s="650"/>
      <c r="H19" s="650"/>
      <c r="I19" s="650"/>
      <c r="J19" s="650"/>
      <c r="K19" s="650"/>
      <c r="L19" s="650"/>
      <c r="M19" s="650"/>
      <c r="N19" s="650"/>
      <c r="O19" s="650"/>
      <c r="P19" s="650"/>
    </row>
    <row r="20" spans="2:79" ht="24.75" customHeight="1">
      <c r="B20" s="661" t="s">
        <v>528</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704" t="s">
        <v>492</v>
      </c>
      <c r="AX22" s="705"/>
      <c r="AY22" s="705"/>
      <c r="AZ22" s="705"/>
      <c r="BA22" s="705"/>
      <c r="BB22" s="705"/>
      <c r="BC22" s="705"/>
      <c r="BD22" s="705"/>
      <c r="BE22" s="705"/>
      <c r="BF22" s="705"/>
      <c r="BG22" s="705"/>
      <c r="BH22" s="705"/>
      <c r="BI22" s="705"/>
      <c r="BJ22" s="705"/>
      <c r="BK22" s="705"/>
      <c r="BL22" s="705"/>
      <c r="BM22" s="705"/>
      <c r="BN22" s="705"/>
      <c r="BO22" s="705"/>
      <c r="BP22" s="705"/>
      <c r="BQ22" s="705"/>
      <c r="BR22" s="705"/>
      <c r="BS22" s="705"/>
      <c r="BT22" s="705"/>
      <c r="BU22" s="705"/>
      <c r="BV22" s="705"/>
      <c r="BW22" s="705"/>
      <c r="BX22" s="705"/>
      <c r="BY22" s="705"/>
      <c r="BZ22" s="706"/>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707">
        <v>2011</v>
      </c>
      <c r="AX23" s="707">
        <v>2012</v>
      </c>
      <c r="AY23" s="707">
        <v>2013</v>
      </c>
      <c r="AZ23" s="707">
        <v>2014</v>
      </c>
      <c r="BA23" s="707">
        <v>2015</v>
      </c>
      <c r="BB23" s="707">
        <v>2016</v>
      </c>
      <c r="BC23" s="707">
        <v>2017</v>
      </c>
      <c r="BD23" s="707">
        <v>2018</v>
      </c>
      <c r="BE23" s="707">
        <v>2019</v>
      </c>
      <c r="BF23" s="707">
        <v>2020</v>
      </c>
      <c r="BG23" s="707">
        <v>2021</v>
      </c>
      <c r="BH23" s="707">
        <v>2022</v>
      </c>
      <c r="BI23" s="707">
        <v>2023</v>
      </c>
      <c r="BJ23" s="707">
        <v>2024</v>
      </c>
      <c r="BK23" s="707">
        <v>2025</v>
      </c>
      <c r="BL23" s="707">
        <v>2026</v>
      </c>
      <c r="BM23" s="707">
        <v>2027</v>
      </c>
      <c r="BN23" s="707">
        <v>2028</v>
      </c>
      <c r="BO23" s="707">
        <v>2029</v>
      </c>
      <c r="BP23" s="707">
        <v>2030</v>
      </c>
      <c r="BQ23" s="707">
        <v>2031</v>
      </c>
      <c r="BR23" s="707">
        <v>2032</v>
      </c>
      <c r="BS23" s="707">
        <v>2033</v>
      </c>
      <c r="BT23" s="707">
        <v>2034</v>
      </c>
      <c r="BU23" s="707">
        <v>2035</v>
      </c>
      <c r="BV23" s="707">
        <v>2036</v>
      </c>
      <c r="BW23" s="707">
        <v>2037</v>
      </c>
      <c r="BX23" s="707">
        <v>2038</v>
      </c>
      <c r="BY23" s="707">
        <v>2039</v>
      </c>
      <c r="BZ23" s="707">
        <v>2040</v>
      </c>
      <c r="CA23" s="270"/>
    </row>
    <row r="24" spans="2:79" s="17" customFormat="1" ht="15.75">
      <c r="B24" s="274">
        <v>1</v>
      </c>
      <c r="C24" s="179" t="s">
        <v>210</v>
      </c>
      <c r="D24" s="179" t="s">
        <v>682</v>
      </c>
      <c r="E24" s="179" t="s">
        <v>23</v>
      </c>
      <c r="F24" s="179" t="s">
        <v>679</v>
      </c>
      <c r="G24" s="179" t="s">
        <v>737</v>
      </c>
      <c r="H24" s="179" t="s">
        <v>680</v>
      </c>
      <c r="I24" s="179">
        <v>2014</v>
      </c>
      <c r="J24" s="179" t="s">
        <v>717</v>
      </c>
      <c r="K24" s="179"/>
      <c r="L24" s="179" t="s">
        <v>738</v>
      </c>
      <c r="M24" s="179" t="s">
        <v>707</v>
      </c>
      <c r="N24" s="700">
        <v>2</v>
      </c>
      <c r="O24" s="700">
        <v>132.5</v>
      </c>
      <c r="P24" s="700">
        <v>157250.21249999999</v>
      </c>
      <c r="Q24" s="179"/>
      <c r="R24" s="700" t="s">
        <v>741</v>
      </c>
      <c r="S24" s="700" t="s">
        <v>741</v>
      </c>
      <c r="T24" s="700" t="s">
        <v>742</v>
      </c>
      <c r="U24" s="700">
        <v>132.5</v>
      </c>
      <c r="V24" s="700">
        <v>132.5</v>
      </c>
      <c r="W24" s="700">
        <v>132.5</v>
      </c>
      <c r="X24" s="700" t="s">
        <v>741</v>
      </c>
      <c r="Y24" s="700" t="s">
        <v>741</v>
      </c>
      <c r="Z24" s="700" t="s">
        <v>741</v>
      </c>
      <c r="AA24" s="700" t="s">
        <v>741</v>
      </c>
      <c r="AB24" s="700" t="s">
        <v>741</v>
      </c>
      <c r="AC24" s="700" t="s">
        <v>741</v>
      </c>
      <c r="AD24" s="700" t="s">
        <v>741</v>
      </c>
      <c r="AE24" s="700" t="s">
        <v>741</v>
      </c>
      <c r="AF24" s="700" t="s">
        <v>741</v>
      </c>
      <c r="AG24" s="700" t="s">
        <v>741</v>
      </c>
      <c r="AH24" s="700" t="s">
        <v>741</v>
      </c>
      <c r="AI24" s="700" t="s">
        <v>741</v>
      </c>
      <c r="AJ24" s="700" t="s">
        <v>741</v>
      </c>
      <c r="AK24" s="700" t="s">
        <v>741</v>
      </c>
      <c r="AL24" s="700" t="s">
        <v>741</v>
      </c>
      <c r="AM24" s="700" t="s">
        <v>741</v>
      </c>
      <c r="AN24" s="700" t="s">
        <v>741</v>
      </c>
      <c r="AO24" s="700" t="s">
        <v>726</v>
      </c>
      <c r="AP24" s="700" t="s">
        <v>743</v>
      </c>
      <c r="AQ24" s="700" t="s">
        <v>743</v>
      </c>
      <c r="AR24" s="700" t="s">
        <v>744</v>
      </c>
      <c r="AS24" s="700" t="s">
        <v>744</v>
      </c>
      <c r="AT24" s="700" t="s">
        <v>744</v>
      </c>
      <c r="AU24" s="700" t="s">
        <v>744</v>
      </c>
      <c r="AV24" s="179"/>
      <c r="AW24" s="700" t="s">
        <v>741</v>
      </c>
      <c r="AX24" s="700" t="s">
        <v>745</v>
      </c>
      <c r="AY24" s="700" t="s">
        <v>745</v>
      </c>
      <c r="AZ24" s="700">
        <v>157250.21</v>
      </c>
      <c r="BA24" s="700">
        <v>157250.21</v>
      </c>
      <c r="BB24" s="700">
        <v>157250.21</v>
      </c>
      <c r="BC24" s="700" t="s">
        <v>746</v>
      </c>
      <c r="BD24" s="700" t="s">
        <v>746</v>
      </c>
      <c r="BE24" s="700" t="s">
        <v>746</v>
      </c>
      <c r="BF24" s="700" t="s">
        <v>746</v>
      </c>
      <c r="BG24" s="700" t="s">
        <v>746</v>
      </c>
      <c r="BH24" s="700" t="s">
        <v>746</v>
      </c>
      <c r="BI24" s="700" t="s">
        <v>746</v>
      </c>
      <c r="BJ24" s="700" t="s">
        <v>746</v>
      </c>
      <c r="BK24" s="700" t="s">
        <v>746</v>
      </c>
      <c r="BL24" s="700" t="s">
        <v>745</v>
      </c>
      <c r="BM24" s="700" t="s">
        <v>745</v>
      </c>
      <c r="BN24" s="700" t="s">
        <v>745</v>
      </c>
      <c r="BO24" s="700" t="s">
        <v>745</v>
      </c>
      <c r="BP24" s="700" t="s">
        <v>745</v>
      </c>
      <c r="BQ24" s="700" t="s">
        <v>745</v>
      </c>
      <c r="BR24" s="700" t="s">
        <v>745</v>
      </c>
      <c r="BS24" s="700" t="s">
        <v>745</v>
      </c>
      <c r="BT24" s="700" t="s">
        <v>745</v>
      </c>
      <c r="BU24" s="700" t="s">
        <v>745</v>
      </c>
      <c r="BV24" s="700" t="s">
        <v>745</v>
      </c>
      <c r="BW24" s="700" t="s">
        <v>744</v>
      </c>
      <c r="BX24" s="700" t="s">
        <v>744</v>
      </c>
      <c r="BY24" s="700" t="s">
        <v>744</v>
      </c>
      <c r="BZ24" s="701" t="s">
        <v>744</v>
      </c>
      <c r="CA24" s="168"/>
    </row>
    <row r="25" spans="2:79" s="17" customFormat="1" ht="15.75">
      <c r="B25" s="274">
        <v>2</v>
      </c>
      <c r="C25" s="179" t="s">
        <v>210</v>
      </c>
      <c r="D25" s="179" t="s">
        <v>682</v>
      </c>
      <c r="E25" s="179" t="s">
        <v>21</v>
      </c>
      <c r="F25" s="179" t="s">
        <v>679</v>
      </c>
      <c r="G25" s="179" t="s">
        <v>737</v>
      </c>
      <c r="H25" s="179" t="s">
        <v>680</v>
      </c>
      <c r="I25" s="179">
        <v>2014</v>
      </c>
      <c r="J25" s="179" t="s">
        <v>717</v>
      </c>
      <c r="K25" s="179"/>
      <c r="L25" s="179" t="s">
        <v>738</v>
      </c>
      <c r="M25" s="179" t="s">
        <v>697</v>
      </c>
      <c r="N25" s="700">
        <v>991</v>
      </c>
      <c r="O25" s="700">
        <v>852.48254150000002</v>
      </c>
      <c r="P25" s="700">
        <v>2940239.91</v>
      </c>
      <c r="Q25" s="179"/>
      <c r="R25" s="700" t="s">
        <v>741</v>
      </c>
      <c r="S25" s="700" t="s">
        <v>741</v>
      </c>
      <c r="T25" s="700" t="s">
        <v>742</v>
      </c>
      <c r="U25" s="700">
        <v>852.48</v>
      </c>
      <c r="V25" s="700">
        <v>846.64</v>
      </c>
      <c r="W25" s="700">
        <v>789.11</v>
      </c>
      <c r="X25" s="700">
        <v>497</v>
      </c>
      <c r="Y25" s="700">
        <v>497</v>
      </c>
      <c r="Z25" s="700">
        <v>497</v>
      </c>
      <c r="AA25" s="700">
        <v>497</v>
      </c>
      <c r="AB25" s="700">
        <v>497</v>
      </c>
      <c r="AC25" s="700">
        <v>497</v>
      </c>
      <c r="AD25" s="700">
        <v>497</v>
      </c>
      <c r="AE25" s="700">
        <v>487.67</v>
      </c>
      <c r="AF25" s="700">
        <v>198.42</v>
      </c>
      <c r="AG25" s="700" t="s">
        <v>741</v>
      </c>
      <c r="AH25" s="700" t="s">
        <v>741</v>
      </c>
      <c r="AI25" s="700" t="s">
        <v>741</v>
      </c>
      <c r="AJ25" s="700" t="s">
        <v>741</v>
      </c>
      <c r="AK25" s="700" t="s">
        <v>741</v>
      </c>
      <c r="AL25" s="700" t="s">
        <v>741</v>
      </c>
      <c r="AM25" s="700" t="s">
        <v>741</v>
      </c>
      <c r="AN25" s="700" t="s">
        <v>741</v>
      </c>
      <c r="AO25" s="700" t="s">
        <v>726</v>
      </c>
      <c r="AP25" s="700" t="s">
        <v>743</v>
      </c>
      <c r="AQ25" s="700" t="s">
        <v>743</v>
      </c>
      <c r="AR25" s="700" t="s">
        <v>744</v>
      </c>
      <c r="AS25" s="700" t="s">
        <v>744</v>
      </c>
      <c r="AT25" s="700" t="s">
        <v>744</v>
      </c>
      <c r="AU25" s="700" t="s">
        <v>744</v>
      </c>
      <c r="AV25" s="179"/>
      <c r="AW25" s="700" t="s">
        <v>741</v>
      </c>
      <c r="AX25" s="700" t="s">
        <v>745</v>
      </c>
      <c r="AY25" s="700" t="s">
        <v>745</v>
      </c>
      <c r="AZ25" s="700">
        <v>2940239.91</v>
      </c>
      <c r="BA25" s="700">
        <v>2919374.23</v>
      </c>
      <c r="BB25" s="700">
        <v>2709943.37</v>
      </c>
      <c r="BC25" s="700">
        <v>1775114.74</v>
      </c>
      <c r="BD25" s="700">
        <v>1775114.74</v>
      </c>
      <c r="BE25" s="700">
        <v>1775114.74</v>
      </c>
      <c r="BF25" s="700">
        <v>1775114.74</v>
      </c>
      <c r="BG25" s="700">
        <v>1775114.74</v>
      </c>
      <c r="BH25" s="700">
        <v>1775114.74</v>
      </c>
      <c r="BI25" s="700">
        <v>1775114.74</v>
      </c>
      <c r="BJ25" s="700">
        <v>1689166.06</v>
      </c>
      <c r="BK25" s="700">
        <v>647250.85</v>
      </c>
      <c r="BL25" s="700" t="s">
        <v>745</v>
      </c>
      <c r="BM25" s="700" t="s">
        <v>745</v>
      </c>
      <c r="BN25" s="700" t="s">
        <v>745</v>
      </c>
      <c r="BO25" s="700" t="s">
        <v>745</v>
      </c>
      <c r="BP25" s="700" t="s">
        <v>745</v>
      </c>
      <c r="BQ25" s="700" t="s">
        <v>745</v>
      </c>
      <c r="BR25" s="700" t="s">
        <v>745</v>
      </c>
      <c r="BS25" s="700" t="s">
        <v>745</v>
      </c>
      <c r="BT25" s="700" t="s">
        <v>745</v>
      </c>
      <c r="BU25" s="700" t="s">
        <v>745</v>
      </c>
      <c r="BV25" s="700" t="s">
        <v>745</v>
      </c>
      <c r="BW25" s="700" t="s">
        <v>744</v>
      </c>
      <c r="BX25" s="700" t="s">
        <v>744</v>
      </c>
      <c r="BY25" s="700" t="s">
        <v>744</v>
      </c>
      <c r="BZ25" s="701" t="s">
        <v>744</v>
      </c>
      <c r="CA25" s="168"/>
    </row>
    <row r="26" spans="2:79" s="17" customFormat="1" ht="16.5" customHeight="1">
      <c r="B26" s="274">
        <v>3</v>
      </c>
      <c r="C26" s="179" t="s">
        <v>210</v>
      </c>
      <c r="D26" s="179" t="s">
        <v>682</v>
      </c>
      <c r="E26" s="179" t="s">
        <v>20</v>
      </c>
      <c r="F26" s="179" t="s">
        <v>679</v>
      </c>
      <c r="G26" s="179" t="s">
        <v>737</v>
      </c>
      <c r="H26" s="179" t="s">
        <v>680</v>
      </c>
      <c r="I26" s="179">
        <v>2011</v>
      </c>
      <c r="J26" s="179" t="s">
        <v>717</v>
      </c>
      <c r="K26" s="179"/>
      <c r="L26" s="179" t="s">
        <v>738</v>
      </c>
      <c r="M26" s="179" t="s">
        <v>719</v>
      </c>
      <c r="N26" s="700">
        <v>1</v>
      </c>
      <c r="O26" s="700">
        <v>2.4677522540000001</v>
      </c>
      <c r="P26" s="700">
        <v>48881.624759999999</v>
      </c>
      <c r="Q26" s="179"/>
      <c r="R26" s="700">
        <v>2.4700000000000002</v>
      </c>
      <c r="S26" s="700">
        <v>2.4700000000000002</v>
      </c>
      <c r="T26" s="700">
        <v>2.4700000000000002</v>
      </c>
      <c r="U26" s="700">
        <v>2.4700000000000002</v>
      </c>
      <c r="V26" s="700" t="s">
        <v>742</v>
      </c>
      <c r="W26" s="700" t="s">
        <v>741</v>
      </c>
      <c r="X26" s="700" t="s">
        <v>741</v>
      </c>
      <c r="Y26" s="700" t="s">
        <v>741</v>
      </c>
      <c r="Z26" s="700" t="s">
        <v>741</v>
      </c>
      <c r="AA26" s="700" t="s">
        <v>741</v>
      </c>
      <c r="AB26" s="700" t="s">
        <v>741</v>
      </c>
      <c r="AC26" s="700" t="s">
        <v>741</v>
      </c>
      <c r="AD26" s="700" t="s">
        <v>741</v>
      </c>
      <c r="AE26" s="700" t="s">
        <v>741</v>
      </c>
      <c r="AF26" s="700" t="s">
        <v>741</v>
      </c>
      <c r="AG26" s="700" t="s">
        <v>741</v>
      </c>
      <c r="AH26" s="700" t="s">
        <v>741</v>
      </c>
      <c r="AI26" s="700" t="s">
        <v>741</v>
      </c>
      <c r="AJ26" s="700" t="s">
        <v>741</v>
      </c>
      <c r="AK26" s="700" t="s">
        <v>741</v>
      </c>
      <c r="AL26" s="700" t="s">
        <v>741</v>
      </c>
      <c r="AM26" s="700" t="s">
        <v>741</v>
      </c>
      <c r="AN26" s="700" t="s">
        <v>741</v>
      </c>
      <c r="AO26" s="700" t="s">
        <v>726</v>
      </c>
      <c r="AP26" s="700" t="s">
        <v>743</v>
      </c>
      <c r="AQ26" s="700" t="s">
        <v>743</v>
      </c>
      <c r="AR26" s="700" t="s">
        <v>744</v>
      </c>
      <c r="AS26" s="700" t="s">
        <v>744</v>
      </c>
      <c r="AT26" s="700" t="s">
        <v>744</v>
      </c>
      <c r="AU26" s="700" t="s">
        <v>744</v>
      </c>
      <c r="AV26" s="179"/>
      <c r="AW26" s="700">
        <v>12220.41</v>
      </c>
      <c r="AX26" s="700">
        <v>12220.41</v>
      </c>
      <c r="AY26" s="700">
        <v>12220.41</v>
      </c>
      <c r="AZ26" s="700">
        <v>12220.41</v>
      </c>
      <c r="BA26" s="700" t="s">
        <v>746</v>
      </c>
      <c r="BB26" s="700" t="s">
        <v>746</v>
      </c>
      <c r="BC26" s="700" t="s">
        <v>746</v>
      </c>
      <c r="BD26" s="700" t="s">
        <v>746</v>
      </c>
      <c r="BE26" s="700" t="s">
        <v>746</v>
      </c>
      <c r="BF26" s="700" t="s">
        <v>746</v>
      </c>
      <c r="BG26" s="700" t="s">
        <v>746</v>
      </c>
      <c r="BH26" s="700" t="s">
        <v>746</v>
      </c>
      <c r="BI26" s="700" t="s">
        <v>746</v>
      </c>
      <c r="BJ26" s="700" t="s">
        <v>746</v>
      </c>
      <c r="BK26" s="700" t="s">
        <v>746</v>
      </c>
      <c r="BL26" s="700" t="s">
        <v>745</v>
      </c>
      <c r="BM26" s="700" t="s">
        <v>745</v>
      </c>
      <c r="BN26" s="700" t="s">
        <v>745</v>
      </c>
      <c r="BO26" s="700" t="s">
        <v>745</v>
      </c>
      <c r="BP26" s="700" t="s">
        <v>745</v>
      </c>
      <c r="BQ26" s="700" t="s">
        <v>745</v>
      </c>
      <c r="BR26" s="700" t="s">
        <v>745</v>
      </c>
      <c r="BS26" s="700" t="s">
        <v>745</v>
      </c>
      <c r="BT26" s="700" t="s">
        <v>745</v>
      </c>
      <c r="BU26" s="700" t="s">
        <v>745</v>
      </c>
      <c r="BV26" s="700" t="s">
        <v>745</v>
      </c>
      <c r="BW26" s="700" t="s">
        <v>744</v>
      </c>
      <c r="BX26" s="700" t="s">
        <v>744</v>
      </c>
      <c r="BY26" s="700" t="s">
        <v>744</v>
      </c>
      <c r="BZ26" s="701" t="s">
        <v>744</v>
      </c>
      <c r="CA26" s="168"/>
    </row>
    <row r="27" spans="2:79" s="17" customFormat="1" ht="15.75">
      <c r="B27" s="274">
        <v>4</v>
      </c>
      <c r="C27" s="179" t="s">
        <v>210</v>
      </c>
      <c r="D27" s="179" t="s">
        <v>682</v>
      </c>
      <c r="E27" s="277" t="s">
        <v>20</v>
      </c>
      <c r="F27" s="179" t="s">
        <v>679</v>
      </c>
      <c r="G27" s="179" t="s">
        <v>737</v>
      </c>
      <c r="H27" s="179" t="s">
        <v>680</v>
      </c>
      <c r="I27" s="179">
        <v>2012</v>
      </c>
      <c r="J27" s="179" t="s">
        <v>717</v>
      </c>
      <c r="K27" s="179"/>
      <c r="L27" s="179" t="s">
        <v>738</v>
      </c>
      <c r="M27" s="179" t="s">
        <v>719</v>
      </c>
      <c r="N27" s="700">
        <v>1</v>
      </c>
      <c r="O27" s="700">
        <v>0.172466273</v>
      </c>
      <c r="P27" s="700">
        <v>2562.1792879999998</v>
      </c>
      <c r="Q27" s="179"/>
      <c r="R27" s="700" t="s">
        <v>741</v>
      </c>
      <c r="S27" s="700">
        <v>0.17</v>
      </c>
      <c r="T27" s="700">
        <v>0.17</v>
      </c>
      <c r="U27" s="700">
        <v>0.17</v>
      </c>
      <c r="V27" s="700">
        <v>0.17</v>
      </c>
      <c r="W27" s="700" t="s">
        <v>741</v>
      </c>
      <c r="X27" s="700" t="s">
        <v>741</v>
      </c>
      <c r="Y27" s="700" t="s">
        <v>741</v>
      </c>
      <c r="Z27" s="700" t="s">
        <v>741</v>
      </c>
      <c r="AA27" s="700" t="s">
        <v>741</v>
      </c>
      <c r="AB27" s="700" t="s">
        <v>741</v>
      </c>
      <c r="AC27" s="700" t="s">
        <v>741</v>
      </c>
      <c r="AD27" s="700" t="s">
        <v>741</v>
      </c>
      <c r="AE27" s="700" t="s">
        <v>741</v>
      </c>
      <c r="AF27" s="700" t="s">
        <v>741</v>
      </c>
      <c r="AG27" s="700" t="s">
        <v>741</v>
      </c>
      <c r="AH27" s="700" t="s">
        <v>741</v>
      </c>
      <c r="AI27" s="700" t="s">
        <v>741</v>
      </c>
      <c r="AJ27" s="700" t="s">
        <v>741</v>
      </c>
      <c r="AK27" s="700" t="s">
        <v>741</v>
      </c>
      <c r="AL27" s="700" t="s">
        <v>741</v>
      </c>
      <c r="AM27" s="700" t="s">
        <v>741</v>
      </c>
      <c r="AN27" s="700" t="s">
        <v>741</v>
      </c>
      <c r="AO27" s="700" t="s">
        <v>726</v>
      </c>
      <c r="AP27" s="700" t="s">
        <v>743</v>
      </c>
      <c r="AQ27" s="700" t="s">
        <v>743</v>
      </c>
      <c r="AR27" s="700" t="s">
        <v>744</v>
      </c>
      <c r="AS27" s="700" t="s">
        <v>744</v>
      </c>
      <c r="AT27" s="700" t="s">
        <v>744</v>
      </c>
      <c r="AU27" s="700" t="s">
        <v>744</v>
      </c>
      <c r="AV27" s="179"/>
      <c r="AW27" s="700" t="s">
        <v>741</v>
      </c>
      <c r="AX27" s="700">
        <v>854.06</v>
      </c>
      <c r="AY27" s="700">
        <v>854.06</v>
      </c>
      <c r="AZ27" s="700">
        <v>854.06</v>
      </c>
      <c r="BA27" s="700">
        <v>854.06</v>
      </c>
      <c r="BB27" s="700" t="s">
        <v>746</v>
      </c>
      <c r="BC27" s="700" t="s">
        <v>746</v>
      </c>
      <c r="BD27" s="700" t="s">
        <v>746</v>
      </c>
      <c r="BE27" s="700" t="s">
        <v>746</v>
      </c>
      <c r="BF27" s="700" t="s">
        <v>746</v>
      </c>
      <c r="BG27" s="700" t="s">
        <v>746</v>
      </c>
      <c r="BH27" s="700" t="s">
        <v>746</v>
      </c>
      <c r="BI27" s="700" t="s">
        <v>746</v>
      </c>
      <c r="BJ27" s="700" t="s">
        <v>746</v>
      </c>
      <c r="BK27" s="700" t="s">
        <v>746</v>
      </c>
      <c r="BL27" s="700" t="s">
        <v>745</v>
      </c>
      <c r="BM27" s="700" t="s">
        <v>745</v>
      </c>
      <c r="BN27" s="700" t="s">
        <v>745</v>
      </c>
      <c r="BO27" s="700" t="s">
        <v>745</v>
      </c>
      <c r="BP27" s="700" t="s">
        <v>745</v>
      </c>
      <c r="BQ27" s="700" t="s">
        <v>745</v>
      </c>
      <c r="BR27" s="700" t="s">
        <v>745</v>
      </c>
      <c r="BS27" s="700" t="s">
        <v>745</v>
      </c>
      <c r="BT27" s="700" t="s">
        <v>745</v>
      </c>
      <c r="BU27" s="700" t="s">
        <v>745</v>
      </c>
      <c r="BV27" s="700" t="s">
        <v>745</v>
      </c>
      <c r="BW27" s="700" t="s">
        <v>744</v>
      </c>
      <c r="BX27" s="700" t="s">
        <v>744</v>
      </c>
      <c r="BY27" s="700" t="s">
        <v>744</v>
      </c>
      <c r="BZ27" s="701" t="s">
        <v>744</v>
      </c>
      <c r="CA27" s="168"/>
    </row>
    <row r="28" spans="2:79" s="17" customFormat="1" ht="15.75">
      <c r="B28" s="274">
        <v>5</v>
      </c>
      <c r="C28" s="179" t="s">
        <v>210</v>
      </c>
      <c r="D28" s="179" t="s">
        <v>682</v>
      </c>
      <c r="E28" s="179" t="s">
        <v>20</v>
      </c>
      <c r="F28" s="179" t="s">
        <v>679</v>
      </c>
      <c r="G28" s="179" t="s">
        <v>737</v>
      </c>
      <c r="H28" s="179" t="s">
        <v>680</v>
      </c>
      <c r="I28" s="179">
        <v>2012</v>
      </c>
      <c r="J28" s="179" t="s">
        <v>717</v>
      </c>
      <c r="K28" s="179"/>
      <c r="L28" s="179" t="s">
        <v>738</v>
      </c>
      <c r="M28" s="179" t="s">
        <v>719</v>
      </c>
      <c r="N28" s="700">
        <v>1</v>
      </c>
      <c r="O28" s="700">
        <v>0.51739881799999998</v>
      </c>
      <c r="P28" s="700">
        <v>7686.5378639999999</v>
      </c>
      <c r="Q28" s="179"/>
      <c r="R28" s="700" t="s">
        <v>741</v>
      </c>
      <c r="S28" s="700">
        <v>0.52</v>
      </c>
      <c r="T28" s="700">
        <v>0.52</v>
      </c>
      <c r="U28" s="700">
        <v>0.52</v>
      </c>
      <c r="V28" s="700">
        <v>0.52</v>
      </c>
      <c r="W28" s="700" t="s">
        <v>741</v>
      </c>
      <c r="X28" s="700" t="s">
        <v>741</v>
      </c>
      <c r="Y28" s="700" t="s">
        <v>741</v>
      </c>
      <c r="Z28" s="700" t="s">
        <v>741</v>
      </c>
      <c r="AA28" s="700" t="s">
        <v>741</v>
      </c>
      <c r="AB28" s="700" t="s">
        <v>741</v>
      </c>
      <c r="AC28" s="700" t="s">
        <v>741</v>
      </c>
      <c r="AD28" s="700" t="s">
        <v>741</v>
      </c>
      <c r="AE28" s="700" t="s">
        <v>741</v>
      </c>
      <c r="AF28" s="700" t="s">
        <v>741</v>
      </c>
      <c r="AG28" s="700" t="s">
        <v>741</v>
      </c>
      <c r="AH28" s="700" t="s">
        <v>741</v>
      </c>
      <c r="AI28" s="700" t="s">
        <v>741</v>
      </c>
      <c r="AJ28" s="700" t="s">
        <v>741</v>
      </c>
      <c r="AK28" s="700" t="s">
        <v>741</v>
      </c>
      <c r="AL28" s="700" t="s">
        <v>741</v>
      </c>
      <c r="AM28" s="700" t="s">
        <v>741</v>
      </c>
      <c r="AN28" s="700" t="s">
        <v>741</v>
      </c>
      <c r="AO28" s="700" t="s">
        <v>726</v>
      </c>
      <c r="AP28" s="700" t="s">
        <v>743</v>
      </c>
      <c r="AQ28" s="700" t="s">
        <v>743</v>
      </c>
      <c r="AR28" s="700" t="s">
        <v>744</v>
      </c>
      <c r="AS28" s="700" t="s">
        <v>744</v>
      </c>
      <c r="AT28" s="700" t="s">
        <v>744</v>
      </c>
      <c r="AU28" s="700" t="s">
        <v>744</v>
      </c>
      <c r="AV28" s="179"/>
      <c r="AW28" s="700" t="s">
        <v>741</v>
      </c>
      <c r="AX28" s="700">
        <v>2562.1799999999998</v>
      </c>
      <c r="AY28" s="700">
        <v>2562.1799999999998</v>
      </c>
      <c r="AZ28" s="700">
        <v>2562.1799999999998</v>
      </c>
      <c r="BA28" s="700">
        <v>2562.1799999999998</v>
      </c>
      <c r="BB28" s="700" t="s">
        <v>746</v>
      </c>
      <c r="BC28" s="700" t="s">
        <v>746</v>
      </c>
      <c r="BD28" s="700" t="s">
        <v>746</v>
      </c>
      <c r="BE28" s="700" t="s">
        <v>746</v>
      </c>
      <c r="BF28" s="700" t="s">
        <v>746</v>
      </c>
      <c r="BG28" s="700" t="s">
        <v>746</v>
      </c>
      <c r="BH28" s="700" t="s">
        <v>746</v>
      </c>
      <c r="BI28" s="700" t="s">
        <v>746</v>
      </c>
      <c r="BJ28" s="700" t="s">
        <v>746</v>
      </c>
      <c r="BK28" s="700" t="s">
        <v>746</v>
      </c>
      <c r="BL28" s="700" t="s">
        <v>745</v>
      </c>
      <c r="BM28" s="700" t="s">
        <v>745</v>
      </c>
      <c r="BN28" s="700" t="s">
        <v>745</v>
      </c>
      <c r="BO28" s="700" t="s">
        <v>745</v>
      </c>
      <c r="BP28" s="700" t="s">
        <v>745</v>
      </c>
      <c r="BQ28" s="700" t="s">
        <v>745</v>
      </c>
      <c r="BR28" s="700" t="s">
        <v>745</v>
      </c>
      <c r="BS28" s="700" t="s">
        <v>745</v>
      </c>
      <c r="BT28" s="700" t="s">
        <v>745</v>
      </c>
      <c r="BU28" s="700" t="s">
        <v>745</v>
      </c>
      <c r="BV28" s="700" t="s">
        <v>745</v>
      </c>
      <c r="BW28" s="700" t="s">
        <v>744</v>
      </c>
      <c r="BX28" s="700" t="s">
        <v>744</v>
      </c>
      <c r="BY28" s="700" t="s">
        <v>744</v>
      </c>
      <c r="BZ28" s="701" t="s">
        <v>744</v>
      </c>
      <c r="CA28" s="168"/>
    </row>
    <row r="29" spans="2:79" s="17" customFormat="1" ht="15.75">
      <c r="B29" s="274">
        <v>6</v>
      </c>
      <c r="C29" s="179" t="s">
        <v>210</v>
      </c>
      <c r="D29" s="179" t="s">
        <v>682</v>
      </c>
      <c r="E29" s="179" t="s">
        <v>20</v>
      </c>
      <c r="F29" s="179" t="s">
        <v>679</v>
      </c>
      <c r="G29" s="179" t="s">
        <v>737</v>
      </c>
      <c r="H29" s="179" t="s">
        <v>680</v>
      </c>
      <c r="I29" s="179">
        <v>2013</v>
      </c>
      <c r="J29" s="179" t="s">
        <v>717</v>
      </c>
      <c r="K29" s="179"/>
      <c r="L29" s="179" t="s">
        <v>738</v>
      </c>
      <c r="M29" s="179" t="s">
        <v>719</v>
      </c>
      <c r="N29" s="700">
        <v>1</v>
      </c>
      <c r="O29" s="700">
        <v>4.6760241000000001E-2</v>
      </c>
      <c r="P29" s="700">
        <v>514.16151850000006</v>
      </c>
      <c r="Q29" s="179"/>
      <c r="R29" s="700" t="s">
        <v>741</v>
      </c>
      <c r="S29" s="700" t="s">
        <v>741</v>
      </c>
      <c r="T29" s="700">
        <v>0.05</v>
      </c>
      <c r="U29" s="700">
        <v>0.05</v>
      </c>
      <c r="V29" s="700">
        <v>0.05</v>
      </c>
      <c r="W29" s="700">
        <v>0.05</v>
      </c>
      <c r="X29" s="700" t="s">
        <v>741</v>
      </c>
      <c r="Y29" s="700" t="s">
        <v>741</v>
      </c>
      <c r="Z29" s="700" t="s">
        <v>741</v>
      </c>
      <c r="AA29" s="700" t="s">
        <v>741</v>
      </c>
      <c r="AB29" s="700" t="s">
        <v>741</v>
      </c>
      <c r="AC29" s="700" t="s">
        <v>741</v>
      </c>
      <c r="AD29" s="700" t="s">
        <v>741</v>
      </c>
      <c r="AE29" s="700" t="s">
        <v>741</v>
      </c>
      <c r="AF29" s="700" t="s">
        <v>741</v>
      </c>
      <c r="AG29" s="700" t="s">
        <v>741</v>
      </c>
      <c r="AH29" s="700" t="s">
        <v>741</v>
      </c>
      <c r="AI29" s="700" t="s">
        <v>741</v>
      </c>
      <c r="AJ29" s="700" t="s">
        <v>741</v>
      </c>
      <c r="AK29" s="700" t="s">
        <v>741</v>
      </c>
      <c r="AL29" s="700" t="s">
        <v>741</v>
      </c>
      <c r="AM29" s="700" t="s">
        <v>741</v>
      </c>
      <c r="AN29" s="700" t="s">
        <v>741</v>
      </c>
      <c r="AO29" s="700" t="s">
        <v>726</v>
      </c>
      <c r="AP29" s="700" t="s">
        <v>743</v>
      </c>
      <c r="AQ29" s="700" t="s">
        <v>743</v>
      </c>
      <c r="AR29" s="700" t="s">
        <v>744</v>
      </c>
      <c r="AS29" s="700" t="s">
        <v>744</v>
      </c>
      <c r="AT29" s="700" t="s">
        <v>744</v>
      </c>
      <c r="AU29" s="700" t="s">
        <v>744</v>
      </c>
      <c r="AV29" s="179"/>
      <c r="AW29" s="700" t="s">
        <v>741</v>
      </c>
      <c r="AX29" s="700" t="s">
        <v>745</v>
      </c>
      <c r="AY29" s="700">
        <v>257.08</v>
      </c>
      <c r="AZ29" s="700">
        <v>257.08</v>
      </c>
      <c r="BA29" s="700">
        <v>257.08</v>
      </c>
      <c r="BB29" s="700">
        <v>257.08</v>
      </c>
      <c r="BC29" s="700" t="s">
        <v>746</v>
      </c>
      <c r="BD29" s="700" t="s">
        <v>746</v>
      </c>
      <c r="BE29" s="700" t="s">
        <v>746</v>
      </c>
      <c r="BF29" s="700" t="s">
        <v>746</v>
      </c>
      <c r="BG29" s="700" t="s">
        <v>746</v>
      </c>
      <c r="BH29" s="700" t="s">
        <v>746</v>
      </c>
      <c r="BI29" s="700" t="s">
        <v>746</v>
      </c>
      <c r="BJ29" s="700" t="s">
        <v>746</v>
      </c>
      <c r="BK29" s="700" t="s">
        <v>746</v>
      </c>
      <c r="BL29" s="700" t="s">
        <v>745</v>
      </c>
      <c r="BM29" s="700" t="s">
        <v>745</v>
      </c>
      <c r="BN29" s="700" t="s">
        <v>745</v>
      </c>
      <c r="BO29" s="700" t="s">
        <v>745</v>
      </c>
      <c r="BP29" s="700" t="s">
        <v>745</v>
      </c>
      <c r="BQ29" s="700" t="s">
        <v>745</v>
      </c>
      <c r="BR29" s="700" t="s">
        <v>745</v>
      </c>
      <c r="BS29" s="700" t="s">
        <v>745</v>
      </c>
      <c r="BT29" s="700" t="s">
        <v>745</v>
      </c>
      <c r="BU29" s="700" t="s">
        <v>745</v>
      </c>
      <c r="BV29" s="700" t="s">
        <v>745</v>
      </c>
      <c r="BW29" s="700" t="s">
        <v>744</v>
      </c>
      <c r="BX29" s="700" t="s">
        <v>744</v>
      </c>
      <c r="BY29" s="700" t="s">
        <v>744</v>
      </c>
      <c r="BZ29" s="701" t="s">
        <v>744</v>
      </c>
      <c r="CA29" s="168"/>
    </row>
    <row r="30" spans="2:79" s="17" customFormat="1" ht="15.75">
      <c r="B30" s="274">
        <v>7</v>
      </c>
      <c r="C30" s="179" t="s">
        <v>210</v>
      </c>
      <c r="D30" s="179" t="s">
        <v>682</v>
      </c>
      <c r="E30" s="179" t="s">
        <v>20</v>
      </c>
      <c r="F30" s="179" t="s">
        <v>679</v>
      </c>
      <c r="G30" s="179" t="s">
        <v>737</v>
      </c>
      <c r="H30" s="179" t="s">
        <v>680</v>
      </c>
      <c r="I30" s="179">
        <v>2013</v>
      </c>
      <c r="J30" s="179" t="s">
        <v>717</v>
      </c>
      <c r="K30" s="179"/>
      <c r="L30" s="179" t="s">
        <v>738</v>
      </c>
      <c r="M30" s="179" t="s">
        <v>719</v>
      </c>
      <c r="N30" s="700">
        <v>2</v>
      </c>
      <c r="O30" s="700">
        <v>17.637043309999999</v>
      </c>
      <c r="P30" s="700">
        <v>193931.6116</v>
      </c>
      <c r="Q30" s="179"/>
      <c r="R30" s="700" t="s">
        <v>741</v>
      </c>
      <c r="S30" s="700" t="s">
        <v>741</v>
      </c>
      <c r="T30" s="700">
        <v>17.64</v>
      </c>
      <c r="U30" s="700">
        <v>17.64</v>
      </c>
      <c r="V30" s="700">
        <v>17.64</v>
      </c>
      <c r="W30" s="700">
        <v>17.64</v>
      </c>
      <c r="X30" s="700" t="s">
        <v>741</v>
      </c>
      <c r="Y30" s="700" t="s">
        <v>741</v>
      </c>
      <c r="Z30" s="700" t="s">
        <v>741</v>
      </c>
      <c r="AA30" s="700" t="s">
        <v>741</v>
      </c>
      <c r="AB30" s="700" t="s">
        <v>741</v>
      </c>
      <c r="AC30" s="700" t="s">
        <v>741</v>
      </c>
      <c r="AD30" s="700" t="s">
        <v>741</v>
      </c>
      <c r="AE30" s="700" t="s">
        <v>741</v>
      </c>
      <c r="AF30" s="700" t="s">
        <v>741</v>
      </c>
      <c r="AG30" s="700" t="s">
        <v>741</v>
      </c>
      <c r="AH30" s="700" t="s">
        <v>741</v>
      </c>
      <c r="AI30" s="700" t="s">
        <v>741</v>
      </c>
      <c r="AJ30" s="700" t="s">
        <v>741</v>
      </c>
      <c r="AK30" s="700" t="s">
        <v>741</v>
      </c>
      <c r="AL30" s="700" t="s">
        <v>741</v>
      </c>
      <c r="AM30" s="700" t="s">
        <v>741</v>
      </c>
      <c r="AN30" s="700" t="s">
        <v>741</v>
      </c>
      <c r="AO30" s="700" t="s">
        <v>726</v>
      </c>
      <c r="AP30" s="700" t="s">
        <v>743</v>
      </c>
      <c r="AQ30" s="700" t="s">
        <v>743</v>
      </c>
      <c r="AR30" s="700" t="s">
        <v>744</v>
      </c>
      <c r="AS30" s="700" t="s">
        <v>744</v>
      </c>
      <c r="AT30" s="700" t="s">
        <v>744</v>
      </c>
      <c r="AU30" s="700" t="s">
        <v>744</v>
      </c>
      <c r="AV30" s="179"/>
      <c r="AW30" s="700" t="s">
        <v>741</v>
      </c>
      <c r="AX30" s="700" t="s">
        <v>745</v>
      </c>
      <c r="AY30" s="700">
        <v>96965.81</v>
      </c>
      <c r="AZ30" s="700">
        <v>96965.81</v>
      </c>
      <c r="BA30" s="700">
        <v>96965.81</v>
      </c>
      <c r="BB30" s="700">
        <v>96965.81</v>
      </c>
      <c r="BC30" s="700" t="s">
        <v>746</v>
      </c>
      <c r="BD30" s="700" t="s">
        <v>746</v>
      </c>
      <c r="BE30" s="700" t="s">
        <v>746</v>
      </c>
      <c r="BF30" s="700" t="s">
        <v>746</v>
      </c>
      <c r="BG30" s="700" t="s">
        <v>746</v>
      </c>
      <c r="BH30" s="700" t="s">
        <v>746</v>
      </c>
      <c r="BI30" s="700" t="s">
        <v>746</v>
      </c>
      <c r="BJ30" s="700" t="s">
        <v>746</v>
      </c>
      <c r="BK30" s="700" t="s">
        <v>746</v>
      </c>
      <c r="BL30" s="700" t="s">
        <v>745</v>
      </c>
      <c r="BM30" s="700" t="s">
        <v>745</v>
      </c>
      <c r="BN30" s="700" t="s">
        <v>745</v>
      </c>
      <c r="BO30" s="700" t="s">
        <v>745</v>
      </c>
      <c r="BP30" s="700" t="s">
        <v>745</v>
      </c>
      <c r="BQ30" s="700" t="s">
        <v>745</v>
      </c>
      <c r="BR30" s="700" t="s">
        <v>745</v>
      </c>
      <c r="BS30" s="700" t="s">
        <v>745</v>
      </c>
      <c r="BT30" s="700" t="s">
        <v>745</v>
      </c>
      <c r="BU30" s="700" t="s">
        <v>745</v>
      </c>
      <c r="BV30" s="700" t="s">
        <v>745</v>
      </c>
      <c r="BW30" s="700" t="s">
        <v>744</v>
      </c>
      <c r="BX30" s="700" t="s">
        <v>744</v>
      </c>
      <c r="BY30" s="700" t="s">
        <v>744</v>
      </c>
      <c r="BZ30" s="701" t="s">
        <v>744</v>
      </c>
      <c r="CA30" s="168"/>
    </row>
    <row r="31" spans="2:79" s="17" customFormat="1" ht="15.75">
      <c r="B31" s="274">
        <v>8</v>
      </c>
      <c r="C31" s="179" t="s">
        <v>210</v>
      </c>
      <c r="D31" s="179" t="s">
        <v>682</v>
      </c>
      <c r="E31" s="179" t="s">
        <v>20</v>
      </c>
      <c r="F31" s="179" t="s">
        <v>679</v>
      </c>
      <c r="G31" s="179" t="s">
        <v>737</v>
      </c>
      <c r="H31" s="179" t="s">
        <v>680</v>
      </c>
      <c r="I31" s="179">
        <v>2014</v>
      </c>
      <c r="J31" s="179" t="s">
        <v>717</v>
      </c>
      <c r="K31" s="179"/>
      <c r="L31" s="179" t="s">
        <v>738</v>
      </c>
      <c r="M31" s="179" t="s">
        <v>719</v>
      </c>
      <c r="N31" s="700">
        <v>20</v>
      </c>
      <c r="O31" s="700">
        <v>267.33861030000003</v>
      </c>
      <c r="P31" s="700">
        <v>1305471.4010000001</v>
      </c>
      <c r="Q31" s="179"/>
      <c r="R31" s="700" t="s">
        <v>741</v>
      </c>
      <c r="S31" s="700" t="s">
        <v>741</v>
      </c>
      <c r="T31" s="700" t="s">
        <v>742</v>
      </c>
      <c r="U31" s="700">
        <v>267.33999999999997</v>
      </c>
      <c r="V31" s="700">
        <v>267.33999999999997</v>
      </c>
      <c r="W31" s="700">
        <v>267.33999999999997</v>
      </c>
      <c r="X31" s="700">
        <v>267.33999999999997</v>
      </c>
      <c r="Y31" s="700" t="s">
        <v>741</v>
      </c>
      <c r="Z31" s="700" t="s">
        <v>741</v>
      </c>
      <c r="AA31" s="700" t="s">
        <v>741</v>
      </c>
      <c r="AB31" s="700" t="s">
        <v>741</v>
      </c>
      <c r="AC31" s="700" t="s">
        <v>741</v>
      </c>
      <c r="AD31" s="700" t="s">
        <v>741</v>
      </c>
      <c r="AE31" s="700" t="s">
        <v>741</v>
      </c>
      <c r="AF31" s="700" t="s">
        <v>741</v>
      </c>
      <c r="AG31" s="700" t="s">
        <v>741</v>
      </c>
      <c r="AH31" s="700" t="s">
        <v>741</v>
      </c>
      <c r="AI31" s="700" t="s">
        <v>741</v>
      </c>
      <c r="AJ31" s="700" t="s">
        <v>741</v>
      </c>
      <c r="AK31" s="700" t="s">
        <v>741</v>
      </c>
      <c r="AL31" s="700" t="s">
        <v>741</v>
      </c>
      <c r="AM31" s="700" t="s">
        <v>741</v>
      </c>
      <c r="AN31" s="700" t="s">
        <v>741</v>
      </c>
      <c r="AO31" s="700" t="s">
        <v>726</v>
      </c>
      <c r="AP31" s="700" t="s">
        <v>743</v>
      </c>
      <c r="AQ31" s="700" t="s">
        <v>743</v>
      </c>
      <c r="AR31" s="700" t="s">
        <v>744</v>
      </c>
      <c r="AS31" s="700" t="s">
        <v>744</v>
      </c>
      <c r="AT31" s="700" t="s">
        <v>744</v>
      </c>
      <c r="AU31" s="700" t="s">
        <v>744</v>
      </c>
      <c r="AV31" s="179"/>
      <c r="AW31" s="700" t="s">
        <v>741</v>
      </c>
      <c r="AX31" s="700" t="s">
        <v>745</v>
      </c>
      <c r="AY31" s="700" t="s">
        <v>745</v>
      </c>
      <c r="AZ31" s="700">
        <v>1305471.3999999999</v>
      </c>
      <c r="BA31" s="700">
        <v>1305471.3999999999</v>
      </c>
      <c r="BB31" s="700">
        <v>1305471.3999999999</v>
      </c>
      <c r="BC31" s="700">
        <v>1305471.3999999999</v>
      </c>
      <c r="BD31" s="700" t="s">
        <v>746</v>
      </c>
      <c r="BE31" s="700" t="s">
        <v>746</v>
      </c>
      <c r="BF31" s="700" t="s">
        <v>746</v>
      </c>
      <c r="BG31" s="700" t="s">
        <v>746</v>
      </c>
      <c r="BH31" s="700" t="s">
        <v>746</v>
      </c>
      <c r="BI31" s="700" t="s">
        <v>746</v>
      </c>
      <c r="BJ31" s="700" t="s">
        <v>746</v>
      </c>
      <c r="BK31" s="700" t="s">
        <v>746</v>
      </c>
      <c r="BL31" s="700" t="s">
        <v>745</v>
      </c>
      <c r="BM31" s="700" t="s">
        <v>745</v>
      </c>
      <c r="BN31" s="700" t="s">
        <v>745</v>
      </c>
      <c r="BO31" s="700" t="s">
        <v>745</v>
      </c>
      <c r="BP31" s="700" t="s">
        <v>745</v>
      </c>
      <c r="BQ31" s="700" t="s">
        <v>745</v>
      </c>
      <c r="BR31" s="700" t="s">
        <v>745</v>
      </c>
      <c r="BS31" s="700" t="s">
        <v>745</v>
      </c>
      <c r="BT31" s="700" t="s">
        <v>745</v>
      </c>
      <c r="BU31" s="700" t="s">
        <v>745</v>
      </c>
      <c r="BV31" s="700" t="s">
        <v>745</v>
      </c>
      <c r="BW31" s="700" t="s">
        <v>744</v>
      </c>
      <c r="BX31" s="700" t="s">
        <v>744</v>
      </c>
      <c r="BY31" s="700" t="s">
        <v>744</v>
      </c>
      <c r="BZ31" s="701" t="s">
        <v>744</v>
      </c>
      <c r="CA31" s="168"/>
    </row>
    <row r="32" spans="2:79" s="17" customFormat="1" ht="15.75">
      <c r="B32" s="274">
        <v>9</v>
      </c>
      <c r="C32" s="179" t="s">
        <v>210</v>
      </c>
      <c r="D32" s="179" t="s">
        <v>682</v>
      </c>
      <c r="E32" s="179" t="s">
        <v>17</v>
      </c>
      <c r="F32" s="179" t="s">
        <v>679</v>
      </c>
      <c r="G32" s="179" t="s">
        <v>737</v>
      </c>
      <c r="H32" s="179" t="s">
        <v>680</v>
      </c>
      <c r="I32" s="179">
        <v>2012</v>
      </c>
      <c r="J32" s="179" t="s">
        <v>717</v>
      </c>
      <c r="K32" s="179"/>
      <c r="L32" s="179" t="s">
        <v>738</v>
      </c>
      <c r="M32" s="179"/>
      <c r="N32" s="700">
        <v>4</v>
      </c>
      <c r="O32" s="700">
        <v>84.945055780000004</v>
      </c>
      <c r="P32" s="700">
        <v>673613.38</v>
      </c>
      <c r="Q32" s="179"/>
      <c r="R32" s="700" t="s">
        <v>741</v>
      </c>
      <c r="S32" s="700">
        <v>84.95</v>
      </c>
      <c r="T32" s="700">
        <v>84.95</v>
      </c>
      <c r="U32" s="700">
        <v>84.95</v>
      </c>
      <c r="V32" s="700">
        <v>84.95</v>
      </c>
      <c r="W32" s="700">
        <v>84.95</v>
      </c>
      <c r="X32" s="700">
        <v>84.9</v>
      </c>
      <c r="Y32" s="700">
        <v>84.9</v>
      </c>
      <c r="Z32" s="700">
        <v>84.9</v>
      </c>
      <c r="AA32" s="700">
        <v>84.9</v>
      </c>
      <c r="AB32" s="700">
        <v>84.9</v>
      </c>
      <c r="AC32" s="700">
        <v>84.9</v>
      </c>
      <c r="AD32" s="700">
        <v>84.29</v>
      </c>
      <c r="AE32" s="700">
        <v>84.29</v>
      </c>
      <c r="AF32" s="700">
        <v>84.29</v>
      </c>
      <c r="AG32" s="700">
        <v>84.29</v>
      </c>
      <c r="AH32" s="700" t="s">
        <v>741</v>
      </c>
      <c r="AI32" s="700" t="s">
        <v>741</v>
      </c>
      <c r="AJ32" s="700" t="s">
        <v>741</v>
      </c>
      <c r="AK32" s="700" t="s">
        <v>741</v>
      </c>
      <c r="AL32" s="700" t="s">
        <v>741</v>
      </c>
      <c r="AM32" s="700" t="s">
        <v>741</v>
      </c>
      <c r="AN32" s="700" t="s">
        <v>741</v>
      </c>
      <c r="AO32" s="700" t="s">
        <v>726</v>
      </c>
      <c r="AP32" s="700" t="s">
        <v>743</v>
      </c>
      <c r="AQ32" s="700" t="s">
        <v>743</v>
      </c>
      <c r="AR32" s="700" t="s">
        <v>744</v>
      </c>
      <c r="AS32" s="700" t="s">
        <v>744</v>
      </c>
      <c r="AT32" s="700" t="s">
        <v>744</v>
      </c>
      <c r="AU32" s="700" t="s">
        <v>744</v>
      </c>
      <c r="AV32" s="179"/>
      <c r="AW32" s="700" t="s">
        <v>741</v>
      </c>
      <c r="AX32" s="700">
        <v>224537.79</v>
      </c>
      <c r="AY32" s="700">
        <v>224537.79</v>
      </c>
      <c r="AZ32" s="700">
        <v>224537.79</v>
      </c>
      <c r="BA32" s="700">
        <v>224537.79</v>
      </c>
      <c r="BB32" s="700">
        <v>224537.79</v>
      </c>
      <c r="BC32" s="700">
        <v>224388.15</v>
      </c>
      <c r="BD32" s="700">
        <v>224388.15</v>
      </c>
      <c r="BE32" s="700">
        <v>224388.15</v>
      </c>
      <c r="BF32" s="700">
        <v>224388.15</v>
      </c>
      <c r="BG32" s="700">
        <v>224388.15</v>
      </c>
      <c r="BH32" s="700">
        <v>224388.15</v>
      </c>
      <c r="BI32" s="700">
        <v>222377.9</v>
      </c>
      <c r="BJ32" s="700">
        <v>222377.9</v>
      </c>
      <c r="BK32" s="700">
        <v>222377.9</v>
      </c>
      <c r="BL32" s="700">
        <v>222377.9</v>
      </c>
      <c r="BM32" s="700" t="s">
        <v>745</v>
      </c>
      <c r="BN32" s="700" t="s">
        <v>745</v>
      </c>
      <c r="BO32" s="700" t="s">
        <v>745</v>
      </c>
      <c r="BP32" s="700" t="s">
        <v>745</v>
      </c>
      <c r="BQ32" s="700" t="s">
        <v>745</v>
      </c>
      <c r="BR32" s="700" t="s">
        <v>745</v>
      </c>
      <c r="BS32" s="700" t="s">
        <v>745</v>
      </c>
      <c r="BT32" s="700" t="s">
        <v>745</v>
      </c>
      <c r="BU32" s="700" t="s">
        <v>745</v>
      </c>
      <c r="BV32" s="700" t="s">
        <v>745</v>
      </c>
      <c r="BW32" s="700" t="s">
        <v>744</v>
      </c>
      <c r="BX32" s="700" t="s">
        <v>744</v>
      </c>
      <c r="BY32" s="700" t="s">
        <v>744</v>
      </c>
      <c r="BZ32" s="701" t="s">
        <v>744</v>
      </c>
      <c r="CA32" s="168"/>
    </row>
    <row r="33" spans="2:79" s="17" customFormat="1" ht="15.75">
      <c r="B33" s="274">
        <v>10</v>
      </c>
      <c r="C33" s="179" t="s">
        <v>210</v>
      </c>
      <c r="D33" s="179" t="s">
        <v>682</v>
      </c>
      <c r="E33" s="179" t="s">
        <v>17</v>
      </c>
      <c r="F33" s="179" t="s">
        <v>679</v>
      </c>
      <c r="G33" s="179" t="s">
        <v>737</v>
      </c>
      <c r="H33" s="179" t="s">
        <v>680</v>
      </c>
      <c r="I33" s="179">
        <v>2013</v>
      </c>
      <c r="J33" s="179" t="s">
        <v>717</v>
      </c>
      <c r="K33" s="179"/>
      <c r="L33" s="179" t="s">
        <v>738</v>
      </c>
      <c r="M33" s="179"/>
      <c r="N33" s="700">
        <v>4</v>
      </c>
      <c r="O33" s="700">
        <v>580.97459879999997</v>
      </c>
      <c r="P33" s="700">
        <v>6403939.2089999998</v>
      </c>
      <c r="Q33" s="179"/>
      <c r="R33" s="700" t="s">
        <v>741</v>
      </c>
      <c r="S33" s="700" t="s">
        <v>741</v>
      </c>
      <c r="T33" s="700">
        <v>580.97</v>
      </c>
      <c r="U33" s="700">
        <v>580.97</v>
      </c>
      <c r="V33" s="700">
        <v>580.97</v>
      </c>
      <c r="W33" s="700">
        <v>580.97</v>
      </c>
      <c r="X33" s="700">
        <v>580.97</v>
      </c>
      <c r="Y33" s="700">
        <v>580.97</v>
      </c>
      <c r="Z33" s="700">
        <v>580.97</v>
      </c>
      <c r="AA33" s="700">
        <v>580.97</v>
      </c>
      <c r="AB33" s="700">
        <v>572.97</v>
      </c>
      <c r="AC33" s="700">
        <v>572.97</v>
      </c>
      <c r="AD33" s="700">
        <v>561.89</v>
      </c>
      <c r="AE33" s="700">
        <v>561.89</v>
      </c>
      <c r="AF33" s="700">
        <v>561.89</v>
      </c>
      <c r="AG33" s="700">
        <v>561.89</v>
      </c>
      <c r="AH33" s="700">
        <v>561.89</v>
      </c>
      <c r="AI33" s="700" t="s">
        <v>741</v>
      </c>
      <c r="AJ33" s="700" t="s">
        <v>741</v>
      </c>
      <c r="AK33" s="700" t="s">
        <v>741</v>
      </c>
      <c r="AL33" s="700" t="s">
        <v>741</v>
      </c>
      <c r="AM33" s="700" t="s">
        <v>741</v>
      </c>
      <c r="AN33" s="700" t="s">
        <v>741</v>
      </c>
      <c r="AO33" s="700" t="s">
        <v>726</v>
      </c>
      <c r="AP33" s="700" t="s">
        <v>743</v>
      </c>
      <c r="AQ33" s="700" t="s">
        <v>743</v>
      </c>
      <c r="AR33" s="700" t="s">
        <v>744</v>
      </c>
      <c r="AS33" s="700" t="s">
        <v>744</v>
      </c>
      <c r="AT33" s="700" t="s">
        <v>744</v>
      </c>
      <c r="AU33" s="700" t="s">
        <v>744</v>
      </c>
      <c r="AV33" s="179"/>
      <c r="AW33" s="700" t="s">
        <v>741</v>
      </c>
      <c r="AX33" s="700" t="s">
        <v>745</v>
      </c>
      <c r="AY33" s="700">
        <v>3201969.6</v>
      </c>
      <c r="AZ33" s="700">
        <v>3201969.6</v>
      </c>
      <c r="BA33" s="700">
        <v>3201969.6</v>
      </c>
      <c r="BB33" s="700">
        <v>3201969.6</v>
      </c>
      <c r="BC33" s="700">
        <v>3201969.6</v>
      </c>
      <c r="BD33" s="700">
        <v>3201969.6</v>
      </c>
      <c r="BE33" s="700">
        <v>3201969.6</v>
      </c>
      <c r="BF33" s="700">
        <v>3201969.6</v>
      </c>
      <c r="BG33" s="700">
        <v>3175500.59</v>
      </c>
      <c r="BH33" s="700">
        <v>3175500.59</v>
      </c>
      <c r="BI33" s="700">
        <v>3106573.85</v>
      </c>
      <c r="BJ33" s="700">
        <v>3106573.85</v>
      </c>
      <c r="BK33" s="700">
        <v>3106573.85</v>
      </c>
      <c r="BL33" s="700">
        <v>3106573.85</v>
      </c>
      <c r="BM33" s="700">
        <v>3106573.85</v>
      </c>
      <c r="BN33" s="700" t="s">
        <v>745</v>
      </c>
      <c r="BO33" s="700" t="s">
        <v>745</v>
      </c>
      <c r="BP33" s="700" t="s">
        <v>745</v>
      </c>
      <c r="BQ33" s="700" t="s">
        <v>745</v>
      </c>
      <c r="BR33" s="700" t="s">
        <v>745</v>
      </c>
      <c r="BS33" s="700" t="s">
        <v>745</v>
      </c>
      <c r="BT33" s="700" t="s">
        <v>745</v>
      </c>
      <c r="BU33" s="700" t="s">
        <v>745</v>
      </c>
      <c r="BV33" s="700" t="s">
        <v>745</v>
      </c>
      <c r="BW33" s="700" t="s">
        <v>744</v>
      </c>
      <c r="BX33" s="700" t="s">
        <v>744</v>
      </c>
      <c r="BY33" s="700" t="s">
        <v>744</v>
      </c>
      <c r="BZ33" s="701" t="s">
        <v>744</v>
      </c>
      <c r="CA33" s="168"/>
    </row>
    <row r="34" spans="2:79" s="17" customFormat="1" ht="15.75">
      <c r="B34" s="274">
        <v>11</v>
      </c>
      <c r="C34" s="179" t="s">
        <v>210</v>
      </c>
      <c r="D34" s="179" t="s">
        <v>682</v>
      </c>
      <c r="E34" s="179" t="s">
        <v>17</v>
      </c>
      <c r="F34" s="179" t="s">
        <v>679</v>
      </c>
      <c r="G34" s="179" t="s">
        <v>737</v>
      </c>
      <c r="H34" s="179" t="s">
        <v>680</v>
      </c>
      <c r="I34" s="179">
        <v>2014</v>
      </c>
      <c r="J34" s="179" t="s">
        <v>717</v>
      </c>
      <c r="K34" s="179"/>
      <c r="L34" s="179" t="s">
        <v>738</v>
      </c>
      <c r="M34" s="179"/>
      <c r="N34" s="700">
        <v>8</v>
      </c>
      <c r="O34" s="700">
        <v>151.2003216</v>
      </c>
      <c r="P34" s="700">
        <v>521315.41039999999</v>
      </c>
      <c r="Q34" s="179"/>
      <c r="R34" s="700" t="s">
        <v>741</v>
      </c>
      <c r="S34" s="700" t="s">
        <v>741</v>
      </c>
      <c r="T34" s="700" t="s">
        <v>742</v>
      </c>
      <c r="U34" s="700">
        <v>151.19999999999999</v>
      </c>
      <c r="V34" s="700">
        <v>151.19999999999999</v>
      </c>
      <c r="W34" s="700">
        <v>151.19999999999999</v>
      </c>
      <c r="X34" s="700">
        <v>151.19999999999999</v>
      </c>
      <c r="Y34" s="700">
        <v>151.19999999999999</v>
      </c>
      <c r="Z34" s="700">
        <v>151.19999999999999</v>
      </c>
      <c r="AA34" s="700">
        <v>151.19999999999999</v>
      </c>
      <c r="AB34" s="700">
        <v>151.19999999999999</v>
      </c>
      <c r="AC34" s="700">
        <v>151.19999999999999</v>
      </c>
      <c r="AD34" s="700">
        <v>151.19999999999999</v>
      </c>
      <c r="AE34" s="700">
        <v>150.94999999999999</v>
      </c>
      <c r="AF34" s="700">
        <v>150.94999999999999</v>
      </c>
      <c r="AG34" s="700">
        <v>150.94999999999999</v>
      </c>
      <c r="AH34" s="700">
        <v>150.94999999999999</v>
      </c>
      <c r="AI34" s="700">
        <v>150.94999999999999</v>
      </c>
      <c r="AJ34" s="700">
        <v>0.48</v>
      </c>
      <c r="AK34" s="700">
        <v>0.48</v>
      </c>
      <c r="AL34" s="700" t="s">
        <v>741</v>
      </c>
      <c r="AM34" s="700" t="s">
        <v>741</v>
      </c>
      <c r="AN34" s="700" t="s">
        <v>741</v>
      </c>
      <c r="AO34" s="700" t="s">
        <v>726</v>
      </c>
      <c r="AP34" s="700" t="s">
        <v>743</v>
      </c>
      <c r="AQ34" s="700" t="s">
        <v>743</v>
      </c>
      <c r="AR34" s="700" t="s">
        <v>744</v>
      </c>
      <c r="AS34" s="700" t="s">
        <v>744</v>
      </c>
      <c r="AT34" s="700" t="s">
        <v>744</v>
      </c>
      <c r="AU34" s="700" t="s">
        <v>744</v>
      </c>
      <c r="AV34" s="179"/>
      <c r="AW34" s="700" t="s">
        <v>741</v>
      </c>
      <c r="AX34" s="700" t="s">
        <v>745</v>
      </c>
      <c r="AY34" s="700" t="s">
        <v>745</v>
      </c>
      <c r="AZ34" s="700">
        <v>521315.41</v>
      </c>
      <c r="BA34" s="700">
        <v>521315.41</v>
      </c>
      <c r="BB34" s="700">
        <v>521315.41</v>
      </c>
      <c r="BC34" s="700">
        <v>521315.41</v>
      </c>
      <c r="BD34" s="700">
        <v>521315.41</v>
      </c>
      <c r="BE34" s="700">
        <v>521315.41</v>
      </c>
      <c r="BF34" s="700">
        <v>521315.41</v>
      </c>
      <c r="BG34" s="700">
        <v>521315.41</v>
      </c>
      <c r="BH34" s="700">
        <v>521315.41</v>
      </c>
      <c r="BI34" s="700">
        <v>521315.41</v>
      </c>
      <c r="BJ34" s="700">
        <v>517573.64</v>
      </c>
      <c r="BK34" s="700">
        <v>517573.64</v>
      </c>
      <c r="BL34" s="700">
        <v>517573.64</v>
      </c>
      <c r="BM34" s="700">
        <v>517573.64</v>
      </c>
      <c r="BN34" s="700">
        <v>509713.37</v>
      </c>
      <c r="BO34" s="700">
        <v>3900.1</v>
      </c>
      <c r="BP34" s="700">
        <v>3900.1</v>
      </c>
      <c r="BQ34" s="700" t="s">
        <v>745</v>
      </c>
      <c r="BR34" s="700" t="s">
        <v>745</v>
      </c>
      <c r="BS34" s="700" t="s">
        <v>745</v>
      </c>
      <c r="BT34" s="700" t="s">
        <v>745</v>
      </c>
      <c r="BU34" s="700" t="s">
        <v>745</v>
      </c>
      <c r="BV34" s="700" t="s">
        <v>745</v>
      </c>
      <c r="BW34" s="700" t="s">
        <v>744</v>
      </c>
      <c r="BX34" s="700" t="s">
        <v>744</v>
      </c>
      <c r="BY34" s="700" t="s">
        <v>744</v>
      </c>
      <c r="BZ34" s="701" t="s">
        <v>744</v>
      </c>
      <c r="CA34" s="168"/>
    </row>
    <row r="35" spans="2:79" s="17" customFormat="1" ht="15.75">
      <c r="B35" s="274">
        <v>12</v>
      </c>
      <c r="C35" s="179" t="s">
        <v>210</v>
      </c>
      <c r="D35" s="179" t="s">
        <v>682</v>
      </c>
      <c r="E35" s="179" t="s">
        <v>22</v>
      </c>
      <c r="F35" s="179" t="s">
        <v>679</v>
      </c>
      <c r="G35" s="179" t="s">
        <v>737</v>
      </c>
      <c r="H35" s="179" t="s">
        <v>680</v>
      </c>
      <c r="I35" s="179">
        <v>2012</v>
      </c>
      <c r="J35" s="179" t="s">
        <v>717</v>
      </c>
      <c r="K35" s="179"/>
      <c r="L35" s="179" t="s">
        <v>738</v>
      </c>
      <c r="M35" s="179" t="s">
        <v>697</v>
      </c>
      <c r="N35" s="700">
        <v>14</v>
      </c>
      <c r="O35" s="700">
        <v>162.19999999999999</v>
      </c>
      <c r="P35" s="700">
        <v>3226823.07</v>
      </c>
      <c r="Q35" s="179"/>
      <c r="R35" s="700" t="s">
        <v>741</v>
      </c>
      <c r="S35" s="700">
        <v>168.5</v>
      </c>
      <c r="T35" s="700">
        <v>168.5</v>
      </c>
      <c r="U35" s="700">
        <v>162.19999999999999</v>
      </c>
      <c r="V35" s="700">
        <v>162.19999999999999</v>
      </c>
      <c r="W35" s="700">
        <v>162.19999999999999</v>
      </c>
      <c r="X35" s="700">
        <v>157.46</v>
      </c>
      <c r="Y35" s="700">
        <v>157.37</v>
      </c>
      <c r="Z35" s="700">
        <v>157.37</v>
      </c>
      <c r="AA35" s="700">
        <v>156.68</v>
      </c>
      <c r="AB35" s="700">
        <v>156.13999999999999</v>
      </c>
      <c r="AC35" s="700">
        <v>154.94999999999999</v>
      </c>
      <c r="AD35" s="700">
        <v>154.94999999999999</v>
      </c>
      <c r="AE35" s="700">
        <v>8.9600000000000009</v>
      </c>
      <c r="AF35" s="700">
        <v>8.9600000000000009</v>
      </c>
      <c r="AG35" s="700">
        <v>8.9600000000000009</v>
      </c>
      <c r="AH35" s="700">
        <v>8.9600000000000009</v>
      </c>
      <c r="AI35" s="700">
        <v>8.9600000000000009</v>
      </c>
      <c r="AJ35" s="700">
        <v>8.9600000000000009</v>
      </c>
      <c r="AK35" s="700">
        <v>8.9600000000000009</v>
      </c>
      <c r="AL35" s="700">
        <v>8.9600000000000009</v>
      </c>
      <c r="AM35" s="700" t="s">
        <v>741</v>
      </c>
      <c r="AN35" s="700" t="s">
        <v>741</v>
      </c>
      <c r="AO35" s="700" t="s">
        <v>726</v>
      </c>
      <c r="AP35" s="700" t="s">
        <v>743</v>
      </c>
      <c r="AQ35" s="700" t="s">
        <v>743</v>
      </c>
      <c r="AR35" s="700" t="s">
        <v>744</v>
      </c>
      <c r="AS35" s="700" t="s">
        <v>744</v>
      </c>
      <c r="AT35" s="700" t="s">
        <v>744</v>
      </c>
      <c r="AU35" s="700" t="s">
        <v>744</v>
      </c>
      <c r="AV35" s="179"/>
      <c r="AW35" s="700" t="s">
        <v>741</v>
      </c>
      <c r="AX35" s="700">
        <v>1220400</v>
      </c>
      <c r="AY35" s="700">
        <v>1220400</v>
      </c>
      <c r="AZ35" s="700">
        <v>1200907</v>
      </c>
      <c r="BA35" s="700">
        <v>1200907</v>
      </c>
      <c r="BB35" s="700">
        <v>1200907</v>
      </c>
      <c r="BC35" s="700">
        <v>1183780</v>
      </c>
      <c r="BD35" s="700">
        <v>1183342</v>
      </c>
      <c r="BE35" s="700">
        <v>1183342</v>
      </c>
      <c r="BF35" s="700">
        <v>1177272</v>
      </c>
      <c r="BG35" s="700">
        <v>1173289</v>
      </c>
      <c r="BH35" s="700">
        <v>1164034</v>
      </c>
      <c r="BI35" s="700">
        <v>1158726</v>
      </c>
      <c r="BJ35" s="700">
        <v>70162</v>
      </c>
      <c r="BK35" s="700">
        <v>70162</v>
      </c>
      <c r="BL35" s="700">
        <v>70162</v>
      </c>
      <c r="BM35" s="700">
        <v>58115</v>
      </c>
      <c r="BN35" s="700">
        <v>27882</v>
      </c>
      <c r="BO35" s="700">
        <v>27882</v>
      </c>
      <c r="BP35" s="700">
        <v>27882</v>
      </c>
      <c r="BQ35" s="700">
        <v>27882</v>
      </c>
      <c r="BR35" s="700" t="s">
        <v>745</v>
      </c>
      <c r="BS35" s="700" t="s">
        <v>745</v>
      </c>
      <c r="BT35" s="700" t="s">
        <v>745</v>
      </c>
      <c r="BU35" s="700" t="s">
        <v>745</v>
      </c>
      <c r="BV35" s="700" t="s">
        <v>745</v>
      </c>
      <c r="BW35" s="700" t="s">
        <v>744</v>
      </c>
      <c r="BX35" s="700" t="s">
        <v>744</v>
      </c>
      <c r="BY35" s="700" t="s">
        <v>744</v>
      </c>
      <c r="BZ35" s="701" t="s">
        <v>744</v>
      </c>
      <c r="CA35" s="168"/>
    </row>
    <row r="36" spans="2:79" s="17" customFormat="1" ht="15.75">
      <c r="B36" s="274">
        <v>13</v>
      </c>
      <c r="C36" s="179" t="s">
        <v>210</v>
      </c>
      <c r="D36" s="179" t="s">
        <v>682</v>
      </c>
      <c r="E36" s="179" t="s">
        <v>22</v>
      </c>
      <c r="F36" s="179" t="s">
        <v>679</v>
      </c>
      <c r="G36" s="179" t="s">
        <v>737</v>
      </c>
      <c r="H36" s="179" t="s">
        <v>680</v>
      </c>
      <c r="I36" s="179">
        <v>2013</v>
      </c>
      <c r="J36" s="179" t="s">
        <v>717</v>
      </c>
      <c r="K36" s="179"/>
      <c r="L36" s="179" t="s">
        <v>738</v>
      </c>
      <c r="M36" s="179" t="s">
        <v>697</v>
      </c>
      <c r="N36" s="700">
        <v>29</v>
      </c>
      <c r="O36" s="700">
        <v>317.35421980000001</v>
      </c>
      <c r="P36" s="700">
        <v>3131171.8139999998</v>
      </c>
      <c r="Q36" s="179"/>
      <c r="R36" s="700" t="s">
        <v>741</v>
      </c>
      <c r="S36" s="700" t="s">
        <v>741</v>
      </c>
      <c r="T36" s="700">
        <v>319.87</v>
      </c>
      <c r="U36" s="700">
        <v>317.35000000000002</v>
      </c>
      <c r="V36" s="700">
        <v>317.35000000000002</v>
      </c>
      <c r="W36" s="700">
        <v>317.35000000000002</v>
      </c>
      <c r="X36" s="700">
        <v>311.95</v>
      </c>
      <c r="Y36" s="700">
        <v>307.08</v>
      </c>
      <c r="Z36" s="700">
        <v>307.08</v>
      </c>
      <c r="AA36" s="700">
        <v>305.70999999999998</v>
      </c>
      <c r="AB36" s="700">
        <v>280.95</v>
      </c>
      <c r="AC36" s="700">
        <v>245.4</v>
      </c>
      <c r="AD36" s="700">
        <v>185.96</v>
      </c>
      <c r="AE36" s="700">
        <v>174.66</v>
      </c>
      <c r="AF36" s="700">
        <v>163.62</v>
      </c>
      <c r="AG36" s="700">
        <v>153.51</v>
      </c>
      <c r="AH36" s="700">
        <v>153.51</v>
      </c>
      <c r="AI36" s="700">
        <v>127.08</v>
      </c>
      <c r="AJ36" s="700">
        <v>3.59</v>
      </c>
      <c r="AK36" s="700" t="s">
        <v>741</v>
      </c>
      <c r="AL36" s="700" t="s">
        <v>741</v>
      </c>
      <c r="AM36" s="700" t="s">
        <v>741</v>
      </c>
      <c r="AN36" s="700" t="s">
        <v>741</v>
      </c>
      <c r="AO36" s="700" t="s">
        <v>726</v>
      </c>
      <c r="AP36" s="700" t="s">
        <v>743</v>
      </c>
      <c r="AQ36" s="700" t="s">
        <v>743</v>
      </c>
      <c r="AR36" s="700" t="s">
        <v>744</v>
      </c>
      <c r="AS36" s="700" t="s">
        <v>744</v>
      </c>
      <c r="AT36" s="700" t="s">
        <v>744</v>
      </c>
      <c r="AU36" s="700" t="s">
        <v>744</v>
      </c>
      <c r="AV36" s="179"/>
      <c r="AW36" s="700" t="s">
        <v>741</v>
      </c>
      <c r="AX36" s="700" t="s">
        <v>745</v>
      </c>
      <c r="AY36" s="700">
        <v>1570841.78</v>
      </c>
      <c r="AZ36" s="700">
        <v>1560330.04</v>
      </c>
      <c r="BA36" s="700">
        <v>1560330.04</v>
      </c>
      <c r="BB36" s="700">
        <v>1560330.04</v>
      </c>
      <c r="BC36" s="700">
        <v>1541513.38</v>
      </c>
      <c r="BD36" s="700">
        <v>1514545.72</v>
      </c>
      <c r="BE36" s="700">
        <v>1514545.72</v>
      </c>
      <c r="BF36" s="700">
        <v>1495923.12</v>
      </c>
      <c r="BG36" s="700">
        <v>1386188.75</v>
      </c>
      <c r="BH36" s="700">
        <v>1189601.1100000001</v>
      </c>
      <c r="BI36" s="700">
        <v>712037</v>
      </c>
      <c r="BJ36" s="700">
        <v>557628.35</v>
      </c>
      <c r="BK36" s="700">
        <v>489866.83</v>
      </c>
      <c r="BL36" s="700">
        <v>450278.22</v>
      </c>
      <c r="BM36" s="700">
        <v>450278.22</v>
      </c>
      <c r="BN36" s="700">
        <v>366439.75</v>
      </c>
      <c r="BO36" s="700">
        <v>4274.82</v>
      </c>
      <c r="BP36" s="700" t="s">
        <v>745</v>
      </c>
      <c r="BQ36" s="700" t="s">
        <v>745</v>
      </c>
      <c r="BR36" s="700" t="s">
        <v>745</v>
      </c>
      <c r="BS36" s="700" t="s">
        <v>745</v>
      </c>
      <c r="BT36" s="700" t="s">
        <v>745</v>
      </c>
      <c r="BU36" s="700" t="s">
        <v>745</v>
      </c>
      <c r="BV36" s="700" t="s">
        <v>745</v>
      </c>
      <c r="BW36" s="700" t="s">
        <v>744</v>
      </c>
      <c r="BX36" s="700" t="s">
        <v>744</v>
      </c>
      <c r="BY36" s="700" t="s">
        <v>744</v>
      </c>
      <c r="BZ36" s="701" t="s">
        <v>744</v>
      </c>
      <c r="CA36" s="168"/>
    </row>
    <row r="37" spans="2:79" s="17" customFormat="1" ht="15.75">
      <c r="B37" s="274">
        <v>14</v>
      </c>
      <c r="C37" s="179" t="s">
        <v>210</v>
      </c>
      <c r="D37" s="179" t="s">
        <v>682</v>
      </c>
      <c r="E37" s="179" t="s">
        <v>22</v>
      </c>
      <c r="F37" s="179" t="s">
        <v>679</v>
      </c>
      <c r="G37" s="179" t="s">
        <v>737</v>
      </c>
      <c r="H37" s="179" t="s">
        <v>680</v>
      </c>
      <c r="I37" s="179">
        <v>2014</v>
      </c>
      <c r="J37" s="179" t="s">
        <v>717</v>
      </c>
      <c r="K37" s="179"/>
      <c r="L37" s="179" t="s">
        <v>738</v>
      </c>
      <c r="M37" s="179" t="s">
        <v>697</v>
      </c>
      <c r="N37" s="700">
        <v>457</v>
      </c>
      <c r="O37" s="700">
        <v>2593.8236889999998</v>
      </c>
      <c r="P37" s="700">
        <v>19282048.82</v>
      </c>
      <c r="Q37" s="179"/>
      <c r="R37" s="700" t="s">
        <v>741</v>
      </c>
      <c r="S37" s="700" t="s">
        <v>741</v>
      </c>
      <c r="T37" s="700" t="s">
        <v>742</v>
      </c>
      <c r="U37" s="700">
        <v>2593.8200000000002</v>
      </c>
      <c r="V37" s="700">
        <v>2586.13</v>
      </c>
      <c r="W37" s="700">
        <v>2586.13</v>
      </c>
      <c r="X37" s="700">
        <v>2472.61</v>
      </c>
      <c r="Y37" s="700">
        <v>2472.61</v>
      </c>
      <c r="Z37" s="700">
        <v>2442.5100000000002</v>
      </c>
      <c r="AA37" s="700">
        <v>2362.29</v>
      </c>
      <c r="AB37" s="700">
        <v>2362.29</v>
      </c>
      <c r="AC37" s="700">
        <v>2260.19</v>
      </c>
      <c r="AD37" s="700">
        <v>1920.36</v>
      </c>
      <c r="AE37" s="700">
        <v>1566.21</v>
      </c>
      <c r="AF37" s="700">
        <v>1549.46</v>
      </c>
      <c r="AG37" s="700">
        <v>1012.1</v>
      </c>
      <c r="AH37" s="700">
        <v>930.61</v>
      </c>
      <c r="AI37" s="700">
        <v>930.61</v>
      </c>
      <c r="AJ37" s="700">
        <v>638.15</v>
      </c>
      <c r="AK37" s="700">
        <v>191.2</v>
      </c>
      <c r="AL37" s="700">
        <v>191.2</v>
      </c>
      <c r="AM37" s="700">
        <v>191.2</v>
      </c>
      <c r="AN37" s="700">
        <v>191.2</v>
      </c>
      <c r="AO37" s="700" t="s">
        <v>726</v>
      </c>
      <c r="AP37" s="700" t="s">
        <v>743</v>
      </c>
      <c r="AQ37" s="700" t="s">
        <v>743</v>
      </c>
      <c r="AR37" s="700" t="s">
        <v>744</v>
      </c>
      <c r="AS37" s="700" t="s">
        <v>744</v>
      </c>
      <c r="AT37" s="700" t="s">
        <v>744</v>
      </c>
      <c r="AU37" s="700" t="s">
        <v>744</v>
      </c>
      <c r="AV37" s="179"/>
      <c r="AW37" s="700" t="s">
        <v>741</v>
      </c>
      <c r="AX37" s="700" t="s">
        <v>745</v>
      </c>
      <c r="AY37" s="700" t="s">
        <v>745</v>
      </c>
      <c r="AZ37" s="700">
        <v>19282048.82</v>
      </c>
      <c r="BA37" s="700">
        <v>19255189.07</v>
      </c>
      <c r="BB37" s="700">
        <v>19255189.07</v>
      </c>
      <c r="BC37" s="700">
        <v>18858307.379999999</v>
      </c>
      <c r="BD37" s="700">
        <v>18858307.379999999</v>
      </c>
      <c r="BE37" s="700">
        <v>18752564.420000002</v>
      </c>
      <c r="BF37" s="700">
        <v>18193283.27</v>
      </c>
      <c r="BG37" s="700">
        <v>18193283.27</v>
      </c>
      <c r="BH37" s="700">
        <v>17398195.960000001</v>
      </c>
      <c r="BI37" s="700">
        <v>14887214.939999999</v>
      </c>
      <c r="BJ37" s="700">
        <v>12089350.279999999</v>
      </c>
      <c r="BK37" s="700">
        <v>11592355.199999999</v>
      </c>
      <c r="BL37" s="700">
        <v>7255866.4000000004</v>
      </c>
      <c r="BM37" s="700">
        <v>6970894.96</v>
      </c>
      <c r="BN37" s="700">
        <v>6970894.96</v>
      </c>
      <c r="BO37" s="700">
        <v>4156408.91</v>
      </c>
      <c r="BP37" s="700">
        <v>495190.4</v>
      </c>
      <c r="BQ37" s="700">
        <v>495190.4</v>
      </c>
      <c r="BR37" s="700">
        <v>495190.4</v>
      </c>
      <c r="BS37" s="700">
        <v>495190.4</v>
      </c>
      <c r="BT37" s="700" t="s">
        <v>745</v>
      </c>
      <c r="BU37" s="700" t="s">
        <v>745</v>
      </c>
      <c r="BV37" s="700" t="s">
        <v>745</v>
      </c>
      <c r="BW37" s="700" t="s">
        <v>744</v>
      </c>
      <c r="BX37" s="700" t="s">
        <v>744</v>
      </c>
      <c r="BY37" s="700" t="s">
        <v>744</v>
      </c>
      <c r="BZ37" s="701" t="s">
        <v>744</v>
      </c>
      <c r="CA37" s="168"/>
    </row>
    <row r="38" spans="2:79" s="17" customFormat="1" ht="15.75">
      <c r="B38" s="274">
        <v>15</v>
      </c>
      <c r="C38" s="179" t="s">
        <v>210</v>
      </c>
      <c r="D38" s="179" t="s">
        <v>678</v>
      </c>
      <c r="E38" s="179" t="s">
        <v>2</v>
      </c>
      <c r="F38" s="179" t="s">
        <v>679</v>
      </c>
      <c r="G38" s="179" t="s">
        <v>29</v>
      </c>
      <c r="H38" s="179" t="s">
        <v>680</v>
      </c>
      <c r="I38" s="179">
        <v>2014</v>
      </c>
      <c r="J38" s="179" t="s">
        <v>717</v>
      </c>
      <c r="K38" s="179"/>
      <c r="L38" s="179" t="s">
        <v>722</v>
      </c>
      <c r="M38" s="179" t="s">
        <v>689</v>
      </c>
      <c r="N38" s="700">
        <v>203</v>
      </c>
      <c r="O38" s="700">
        <v>42.060402109999998</v>
      </c>
      <c r="P38" s="700">
        <v>74996.295230000003</v>
      </c>
      <c r="Q38" s="179"/>
      <c r="R38" s="700" t="s">
        <v>741</v>
      </c>
      <c r="S38" s="700" t="s">
        <v>741</v>
      </c>
      <c r="T38" s="700" t="s">
        <v>742</v>
      </c>
      <c r="U38" s="700">
        <v>42.06</v>
      </c>
      <c r="V38" s="700">
        <v>42.06</v>
      </c>
      <c r="W38" s="700">
        <v>42.06</v>
      </c>
      <c r="X38" s="700">
        <v>42.06</v>
      </c>
      <c r="Y38" s="700" t="s">
        <v>741</v>
      </c>
      <c r="Z38" s="700" t="s">
        <v>741</v>
      </c>
      <c r="AA38" s="700" t="s">
        <v>741</v>
      </c>
      <c r="AB38" s="700" t="s">
        <v>741</v>
      </c>
      <c r="AC38" s="700" t="s">
        <v>741</v>
      </c>
      <c r="AD38" s="700" t="s">
        <v>741</v>
      </c>
      <c r="AE38" s="700" t="s">
        <v>741</v>
      </c>
      <c r="AF38" s="700" t="s">
        <v>741</v>
      </c>
      <c r="AG38" s="700" t="s">
        <v>741</v>
      </c>
      <c r="AH38" s="700" t="s">
        <v>741</v>
      </c>
      <c r="AI38" s="700" t="s">
        <v>741</v>
      </c>
      <c r="AJ38" s="700" t="s">
        <v>741</v>
      </c>
      <c r="AK38" s="700" t="s">
        <v>741</v>
      </c>
      <c r="AL38" s="700" t="s">
        <v>741</v>
      </c>
      <c r="AM38" s="700" t="s">
        <v>741</v>
      </c>
      <c r="AN38" s="700" t="s">
        <v>741</v>
      </c>
      <c r="AO38" s="700" t="s">
        <v>726</v>
      </c>
      <c r="AP38" s="700" t="s">
        <v>743</v>
      </c>
      <c r="AQ38" s="700" t="s">
        <v>743</v>
      </c>
      <c r="AR38" s="700" t="s">
        <v>744</v>
      </c>
      <c r="AS38" s="700" t="s">
        <v>744</v>
      </c>
      <c r="AT38" s="700" t="s">
        <v>744</v>
      </c>
      <c r="AU38" s="700" t="s">
        <v>744</v>
      </c>
      <c r="AV38" s="179"/>
      <c r="AW38" s="700" t="s">
        <v>741</v>
      </c>
      <c r="AX38" s="700" t="s">
        <v>745</v>
      </c>
      <c r="AY38" s="700" t="s">
        <v>745</v>
      </c>
      <c r="AZ38" s="700">
        <v>74996.3</v>
      </c>
      <c r="BA38" s="700">
        <v>74996.3</v>
      </c>
      <c r="BB38" s="700">
        <v>74996.3</v>
      </c>
      <c r="BC38" s="700">
        <v>74996.3</v>
      </c>
      <c r="BD38" s="700" t="s">
        <v>746</v>
      </c>
      <c r="BE38" s="700" t="s">
        <v>746</v>
      </c>
      <c r="BF38" s="700" t="s">
        <v>746</v>
      </c>
      <c r="BG38" s="700" t="s">
        <v>746</v>
      </c>
      <c r="BH38" s="700" t="s">
        <v>746</v>
      </c>
      <c r="BI38" s="700" t="s">
        <v>746</v>
      </c>
      <c r="BJ38" s="700" t="s">
        <v>746</v>
      </c>
      <c r="BK38" s="700" t="s">
        <v>746</v>
      </c>
      <c r="BL38" s="700" t="s">
        <v>745</v>
      </c>
      <c r="BM38" s="700" t="s">
        <v>745</v>
      </c>
      <c r="BN38" s="700" t="s">
        <v>745</v>
      </c>
      <c r="BO38" s="700" t="s">
        <v>745</v>
      </c>
      <c r="BP38" s="700" t="s">
        <v>745</v>
      </c>
      <c r="BQ38" s="700" t="s">
        <v>745</v>
      </c>
      <c r="BR38" s="700" t="s">
        <v>745</v>
      </c>
      <c r="BS38" s="700" t="s">
        <v>745</v>
      </c>
      <c r="BT38" s="700" t="s">
        <v>745</v>
      </c>
      <c r="BU38" s="700" t="s">
        <v>745</v>
      </c>
      <c r="BV38" s="700" t="s">
        <v>745</v>
      </c>
      <c r="BW38" s="700" t="s">
        <v>744</v>
      </c>
      <c r="BX38" s="700" t="s">
        <v>744</v>
      </c>
      <c r="BY38" s="700" t="s">
        <v>744</v>
      </c>
      <c r="BZ38" s="701" t="s">
        <v>744</v>
      </c>
      <c r="CA38" s="168"/>
    </row>
    <row r="39" spans="2:79" s="17" customFormat="1" ht="15.75">
      <c r="B39" s="274">
        <v>16</v>
      </c>
      <c r="C39" s="179" t="s">
        <v>210</v>
      </c>
      <c r="D39" s="179" t="s">
        <v>678</v>
      </c>
      <c r="E39" s="179" t="s">
        <v>1</v>
      </c>
      <c r="F39" s="179" t="s">
        <v>679</v>
      </c>
      <c r="G39" s="179" t="s">
        <v>29</v>
      </c>
      <c r="H39" s="179" t="s">
        <v>680</v>
      </c>
      <c r="I39" s="179">
        <v>2014</v>
      </c>
      <c r="J39" s="179" t="s">
        <v>717</v>
      </c>
      <c r="K39" s="179"/>
      <c r="L39" s="179" t="s">
        <v>738</v>
      </c>
      <c r="M39" s="179" t="s">
        <v>689</v>
      </c>
      <c r="N39" s="700">
        <v>6</v>
      </c>
      <c r="O39" s="700">
        <v>0.70052578499999996</v>
      </c>
      <c r="P39" s="700">
        <v>626.44827959999998</v>
      </c>
      <c r="Q39" s="179"/>
      <c r="R39" s="700" t="s">
        <v>741</v>
      </c>
      <c r="S39" s="700" t="s">
        <v>741</v>
      </c>
      <c r="T39" s="700" t="s">
        <v>742</v>
      </c>
      <c r="U39" s="700">
        <v>0.7</v>
      </c>
      <c r="V39" s="700">
        <v>0.7</v>
      </c>
      <c r="W39" s="700">
        <v>0.7</v>
      </c>
      <c r="X39" s="700" t="s">
        <v>741</v>
      </c>
      <c r="Y39" s="700" t="s">
        <v>741</v>
      </c>
      <c r="Z39" s="700" t="s">
        <v>741</v>
      </c>
      <c r="AA39" s="700" t="s">
        <v>741</v>
      </c>
      <c r="AB39" s="700" t="s">
        <v>741</v>
      </c>
      <c r="AC39" s="700" t="s">
        <v>741</v>
      </c>
      <c r="AD39" s="700" t="s">
        <v>741</v>
      </c>
      <c r="AE39" s="700" t="s">
        <v>741</v>
      </c>
      <c r="AF39" s="700" t="s">
        <v>741</v>
      </c>
      <c r="AG39" s="700" t="s">
        <v>741</v>
      </c>
      <c r="AH39" s="700" t="s">
        <v>741</v>
      </c>
      <c r="AI39" s="700" t="s">
        <v>741</v>
      </c>
      <c r="AJ39" s="700" t="s">
        <v>741</v>
      </c>
      <c r="AK39" s="700" t="s">
        <v>741</v>
      </c>
      <c r="AL39" s="700" t="s">
        <v>741</v>
      </c>
      <c r="AM39" s="700" t="s">
        <v>741</v>
      </c>
      <c r="AN39" s="700" t="s">
        <v>741</v>
      </c>
      <c r="AO39" s="700" t="s">
        <v>726</v>
      </c>
      <c r="AP39" s="700" t="s">
        <v>743</v>
      </c>
      <c r="AQ39" s="700" t="s">
        <v>743</v>
      </c>
      <c r="AR39" s="700" t="s">
        <v>744</v>
      </c>
      <c r="AS39" s="700" t="s">
        <v>744</v>
      </c>
      <c r="AT39" s="700" t="s">
        <v>744</v>
      </c>
      <c r="AU39" s="700" t="s">
        <v>744</v>
      </c>
      <c r="AV39" s="179"/>
      <c r="AW39" s="700" t="s">
        <v>741</v>
      </c>
      <c r="AX39" s="700" t="s">
        <v>745</v>
      </c>
      <c r="AY39" s="700" t="s">
        <v>745</v>
      </c>
      <c r="AZ39" s="700">
        <v>626.45000000000005</v>
      </c>
      <c r="BA39" s="700">
        <v>626.45000000000005</v>
      </c>
      <c r="BB39" s="700">
        <v>626.45000000000005</v>
      </c>
      <c r="BC39" s="700" t="s">
        <v>746</v>
      </c>
      <c r="BD39" s="700" t="s">
        <v>746</v>
      </c>
      <c r="BE39" s="700" t="s">
        <v>746</v>
      </c>
      <c r="BF39" s="700" t="s">
        <v>746</v>
      </c>
      <c r="BG39" s="700" t="s">
        <v>746</v>
      </c>
      <c r="BH39" s="700" t="s">
        <v>746</v>
      </c>
      <c r="BI39" s="700" t="s">
        <v>746</v>
      </c>
      <c r="BJ39" s="700" t="s">
        <v>746</v>
      </c>
      <c r="BK39" s="700" t="s">
        <v>746</v>
      </c>
      <c r="BL39" s="700" t="s">
        <v>745</v>
      </c>
      <c r="BM39" s="700" t="s">
        <v>745</v>
      </c>
      <c r="BN39" s="700" t="s">
        <v>745</v>
      </c>
      <c r="BO39" s="700" t="s">
        <v>745</v>
      </c>
      <c r="BP39" s="700" t="s">
        <v>745</v>
      </c>
      <c r="BQ39" s="700" t="s">
        <v>745</v>
      </c>
      <c r="BR39" s="700" t="s">
        <v>745</v>
      </c>
      <c r="BS39" s="700" t="s">
        <v>745</v>
      </c>
      <c r="BT39" s="700" t="s">
        <v>745</v>
      </c>
      <c r="BU39" s="700" t="s">
        <v>745</v>
      </c>
      <c r="BV39" s="700" t="s">
        <v>745</v>
      </c>
      <c r="BW39" s="700" t="s">
        <v>744</v>
      </c>
      <c r="BX39" s="700" t="s">
        <v>744</v>
      </c>
      <c r="BY39" s="700" t="s">
        <v>744</v>
      </c>
      <c r="BZ39" s="701" t="s">
        <v>744</v>
      </c>
      <c r="CA39" s="168"/>
    </row>
    <row r="40" spans="2:79" s="17" customFormat="1" ht="15.75">
      <c r="B40" s="274">
        <v>17</v>
      </c>
      <c r="C40" s="179" t="s">
        <v>210</v>
      </c>
      <c r="D40" s="179" t="s">
        <v>678</v>
      </c>
      <c r="E40" s="179" t="s">
        <v>1</v>
      </c>
      <c r="F40" s="179" t="s">
        <v>679</v>
      </c>
      <c r="G40" s="179" t="s">
        <v>29</v>
      </c>
      <c r="H40" s="179" t="s">
        <v>680</v>
      </c>
      <c r="I40" s="179">
        <v>2014</v>
      </c>
      <c r="J40" s="179" t="s">
        <v>717</v>
      </c>
      <c r="K40" s="179"/>
      <c r="L40" s="179" t="s">
        <v>738</v>
      </c>
      <c r="M40" s="179" t="s">
        <v>689</v>
      </c>
      <c r="N40" s="700">
        <v>8</v>
      </c>
      <c r="O40" s="700">
        <v>1.4159186749999999</v>
      </c>
      <c r="P40" s="700">
        <v>2524.670466</v>
      </c>
      <c r="Q40" s="179"/>
      <c r="R40" s="700" t="s">
        <v>741</v>
      </c>
      <c r="S40" s="700" t="s">
        <v>741</v>
      </c>
      <c r="T40" s="700" t="s">
        <v>742</v>
      </c>
      <c r="U40" s="700">
        <v>1.42</v>
      </c>
      <c r="V40" s="700">
        <v>1.42</v>
      </c>
      <c r="W40" s="700">
        <v>1.42</v>
      </c>
      <c r="X40" s="700">
        <v>1.42</v>
      </c>
      <c r="Y40" s="700" t="s">
        <v>741</v>
      </c>
      <c r="Z40" s="700" t="s">
        <v>741</v>
      </c>
      <c r="AA40" s="700" t="s">
        <v>741</v>
      </c>
      <c r="AB40" s="700" t="s">
        <v>741</v>
      </c>
      <c r="AC40" s="700" t="s">
        <v>741</v>
      </c>
      <c r="AD40" s="700" t="s">
        <v>741</v>
      </c>
      <c r="AE40" s="700" t="s">
        <v>741</v>
      </c>
      <c r="AF40" s="700" t="s">
        <v>741</v>
      </c>
      <c r="AG40" s="700" t="s">
        <v>741</v>
      </c>
      <c r="AH40" s="700" t="s">
        <v>741</v>
      </c>
      <c r="AI40" s="700" t="s">
        <v>741</v>
      </c>
      <c r="AJ40" s="700" t="s">
        <v>741</v>
      </c>
      <c r="AK40" s="700" t="s">
        <v>741</v>
      </c>
      <c r="AL40" s="700" t="s">
        <v>741</v>
      </c>
      <c r="AM40" s="700" t="s">
        <v>741</v>
      </c>
      <c r="AN40" s="700" t="s">
        <v>741</v>
      </c>
      <c r="AO40" s="700" t="s">
        <v>726</v>
      </c>
      <c r="AP40" s="700" t="s">
        <v>743</v>
      </c>
      <c r="AQ40" s="700" t="s">
        <v>743</v>
      </c>
      <c r="AR40" s="700" t="s">
        <v>744</v>
      </c>
      <c r="AS40" s="700" t="s">
        <v>744</v>
      </c>
      <c r="AT40" s="700" t="s">
        <v>744</v>
      </c>
      <c r="AU40" s="700" t="s">
        <v>744</v>
      </c>
      <c r="AV40" s="179"/>
      <c r="AW40" s="700" t="s">
        <v>741</v>
      </c>
      <c r="AX40" s="700" t="s">
        <v>745</v>
      </c>
      <c r="AY40" s="700" t="s">
        <v>745</v>
      </c>
      <c r="AZ40" s="700">
        <v>2524.67</v>
      </c>
      <c r="BA40" s="700">
        <v>2524.67</v>
      </c>
      <c r="BB40" s="700">
        <v>2524.67</v>
      </c>
      <c r="BC40" s="700">
        <v>2524.67</v>
      </c>
      <c r="BD40" s="700" t="s">
        <v>746</v>
      </c>
      <c r="BE40" s="700" t="s">
        <v>746</v>
      </c>
      <c r="BF40" s="700" t="s">
        <v>746</v>
      </c>
      <c r="BG40" s="700" t="s">
        <v>746</v>
      </c>
      <c r="BH40" s="700" t="s">
        <v>746</v>
      </c>
      <c r="BI40" s="700" t="s">
        <v>746</v>
      </c>
      <c r="BJ40" s="700" t="s">
        <v>746</v>
      </c>
      <c r="BK40" s="700" t="s">
        <v>746</v>
      </c>
      <c r="BL40" s="700" t="s">
        <v>745</v>
      </c>
      <c r="BM40" s="700" t="s">
        <v>745</v>
      </c>
      <c r="BN40" s="700" t="s">
        <v>745</v>
      </c>
      <c r="BO40" s="700" t="s">
        <v>745</v>
      </c>
      <c r="BP40" s="700" t="s">
        <v>745</v>
      </c>
      <c r="BQ40" s="700" t="s">
        <v>745</v>
      </c>
      <c r="BR40" s="700" t="s">
        <v>745</v>
      </c>
      <c r="BS40" s="700" t="s">
        <v>745</v>
      </c>
      <c r="BT40" s="700" t="s">
        <v>745</v>
      </c>
      <c r="BU40" s="700" t="s">
        <v>745</v>
      </c>
      <c r="BV40" s="700" t="s">
        <v>745</v>
      </c>
      <c r="BW40" s="700" t="s">
        <v>744</v>
      </c>
      <c r="BX40" s="700" t="s">
        <v>744</v>
      </c>
      <c r="BY40" s="700" t="s">
        <v>744</v>
      </c>
      <c r="BZ40" s="701" t="s">
        <v>744</v>
      </c>
      <c r="CA40" s="168"/>
    </row>
    <row r="41" spans="2:79" s="17" customFormat="1" ht="15.75">
      <c r="B41" s="274">
        <v>18</v>
      </c>
      <c r="C41" s="179" t="s">
        <v>210</v>
      </c>
      <c r="D41" s="179" t="s">
        <v>678</v>
      </c>
      <c r="E41" s="179" t="s">
        <v>1</v>
      </c>
      <c r="F41" s="179" t="s">
        <v>679</v>
      </c>
      <c r="G41" s="179" t="s">
        <v>29</v>
      </c>
      <c r="H41" s="179" t="s">
        <v>680</v>
      </c>
      <c r="I41" s="179">
        <v>2014</v>
      </c>
      <c r="J41" s="179" t="s">
        <v>717</v>
      </c>
      <c r="K41" s="179"/>
      <c r="L41" s="179" t="s">
        <v>738</v>
      </c>
      <c r="M41" s="179" t="s">
        <v>689</v>
      </c>
      <c r="N41" s="700">
        <v>203.1617</v>
      </c>
      <c r="O41" s="700">
        <v>14.14764707</v>
      </c>
      <c r="P41" s="700">
        <v>102437.0086</v>
      </c>
      <c r="Q41" s="179"/>
      <c r="R41" s="700" t="s">
        <v>741</v>
      </c>
      <c r="S41" s="700" t="s">
        <v>741</v>
      </c>
      <c r="T41" s="700" t="s">
        <v>742</v>
      </c>
      <c r="U41" s="700">
        <v>14.15</v>
      </c>
      <c r="V41" s="700">
        <v>14.15</v>
      </c>
      <c r="W41" s="700">
        <v>14.15</v>
      </c>
      <c r="X41" s="700">
        <v>14.15</v>
      </c>
      <c r="Y41" s="700" t="s">
        <v>741</v>
      </c>
      <c r="Z41" s="700" t="s">
        <v>741</v>
      </c>
      <c r="AA41" s="700" t="s">
        <v>741</v>
      </c>
      <c r="AB41" s="700" t="s">
        <v>741</v>
      </c>
      <c r="AC41" s="700" t="s">
        <v>741</v>
      </c>
      <c r="AD41" s="700" t="s">
        <v>741</v>
      </c>
      <c r="AE41" s="700" t="s">
        <v>741</v>
      </c>
      <c r="AF41" s="700" t="s">
        <v>741</v>
      </c>
      <c r="AG41" s="700" t="s">
        <v>741</v>
      </c>
      <c r="AH41" s="700" t="s">
        <v>741</v>
      </c>
      <c r="AI41" s="700" t="s">
        <v>741</v>
      </c>
      <c r="AJ41" s="700" t="s">
        <v>741</v>
      </c>
      <c r="AK41" s="700" t="s">
        <v>741</v>
      </c>
      <c r="AL41" s="700" t="s">
        <v>741</v>
      </c>
      <c r="AM41" s="700" t="s">
        <v>741</v>
      </c>
      <c r="AN41" s="700" t="s">
        <v>741</v>
      </c>
      <c r="AO41" s="700" t="s">
        <v>726</v>
      </c>
      <c r="AP41" s="700" t="s">
        <v>743</v>
      </c>
      <c r="AQ41" s="700" t="s">
        <v>743</v>
      </c>
      <c r="AR41" s="700" t="s">
        <v>744</v>
      </c>
      <c r="AS41" s="700" t="s">
        <v>744</v>
      </c>
      <c r="AT41" s="700" t="s">
        <v>744</v>
      </c>
      <c r="AU41" s="700" t="s">
        <v>744</v>
      </c>
      <c r="AV41" s="179"/>
      <c r="AW41" s="700" t="s">
        <v>741</v>
      </c>
      <c r="AX41" s="700" t="s">
        <v>745</v>
      </c>
      <c r="AY41" s="700" t="s">
        <v>745</v>
      </c>
      <c r="AZ41" s="700">
        <v>102437.01</v>
      </c>
      <c r="BA41" s="700">
        <v>102437.01</v>
      </c>
      <c r="BB41" s="700">
        <v>102437.01</v>
      </c>
      <c r="BC41" s="700">
        <v>102437.01</v>
      </c>
      <c r="BD41" s="700" t="s">
        <v>746</v>
      </c>
      <c r="BE41" s="700" t="s">
        <v>746</v>
      </c>
      <c r="BF41" s="700" t="s">
        <v>746</v>
      </c>
      <c r="BG41" s="700" t="s">
        <v>746</v>
      </c>
      <c r="BH41" s="700" t="s">
        <v>746</v>
      </c>
      <c r="BI41" s="700" t="s">
        <v>746</v>
      </c>
      <c r="BJ41" s="700" t="s">
        <v>746</v>
      </c>
      <c r="BK41" s="700" t="s">
        <v>746</v>
      </c>
      <c r="BL41" s="700" t="s">
        <v>745</v>
      </c>
      <c r="BM41" s="700" t="s">
        <v>745</v>
      </c>
      <c r="BN41" s="700" t="s">
        <v>745</v>
      </c>
      <c r="BO41" s="700" t="s">
        <v>745</v>
      </c>
      <c r="BP41" s="700" t="s">
        <v>745</v>
      </c>
      <c r="BQ41" s="700" t="s">
        <v>745</v>
      </c>
      <c r="BR41" s="700" t="s">
        <v>745</v>
      </c>
      <c r="BS41" s="700" t="s">
        <v>745</v>
      </c>
      <c r="BT41" s="700" t="s">
        <v>745</v>
      </c>
      <c r="BU41" s="700" t="s">
        <v>745</v>
      </c>
      <c r="BV41" s="700" t="s">
        <v>745</v>
      </c>
      <c r="BW41" s="700" t="s">
        <v>744</v>
      </c>
      <c r="BX41" s="700" t="s">
        <v>744</v>
      </c>
      <c r="BY41" s="700" t="s">
        <v>744</v>
      </c>
      <c r="BZ41" s="701" t="s">
        <v>744</v>
      </c>
      <c r="CA41" s="168"/>
    </row>
    <row r="42" spans="2:79" s="17" customFormat="1" ht="15.75">
      <c r="B42" s="274">
        <v>19</v>
      </c>
      <c r="C42" s="179" t="s">
        <v>210</v>
      </c>
      <c r="D42" s="179" t="s">
        <v>678</v>
      </c>
      <c r="E42" s="179" t="s">
        <v>1</v>
      </c>
      <c r="F42" s="179" t="s">
        <v>679</v>
      </c>
      <c r="G42" s="179" t="s">
        <v>29</v>
      </c>
      <c r="H42" s="179" t="s">
        <v>680</v>
      </c>
      <c r="I42" s="179">
        <v>2014</v>
      </c>
      <c r="J42" s="179" t="s">
        <v>717</v>
      </c>
      <c r="K42" s="179"/>
      <c r="L42" s="179" t="s">
        <v>738</v>
      </c>
      <c r="M42" s="179" t="s">
        <v>689</v>
      </c>
      <c r="N42" s="700">
        <v>386.40429999999998</v>
      </c>
      <c r="O42" s="700">
        <v>23.180989060000002</v>
      </c>
      <c r="P42" s="700">
        <v>157732.2678</v>
      </c>
      <c r="Q42" s="179"/>
      <c r="R42" s="700" t="s">
        <v>741</v>
      </c>
      <c r="S42" s="700" t="s">
        <v>741</v>
      </c>
      <c r="T42" s="700" t="s">
        <v>742</v>
      </c>
      <c r="U42" s="700">
        <v>23.18</v>
      </c>
      <c r="V42" s="700">
        <v>23.18</v>
      </c>
      <c r="W42" s="700">
        <v>23.18</v>
      </c>
      <c r="X42" s="700">
        <v>23.18</v>
      </c>
      <c r="Y42" s="700">
        <v>23.18</v>
      </c>
      <c r="Z42" s="700" t="s">
        <v>741</v>
      </c>
      <c r="AA42" s="700" t="s">
        <v>741</v>
      </c>
      <c r="AB42" s="700" t="s">
        <v>741</v>
      </c>
      <c r="AC42" s="700" t="s">
        <v>741</v>
      </c>
      <c r="AD42" s="700" t="s">
        <v>741</v>
      </c>
      <c r="AE42" s="700" t="s">
        <v>741</v>
      </c>
      <c r="AF42" s="700" t="s">
        <v>741</v>
      </c>
      <c r="AG42" s="700" t="s">
        <v>741</v>
      </c>
      <c r="AH42" s="700" t="s">
        <v>741</v>
      </c>
      <c r="AI42" s="700" t="s">
        <v>741</v>
      </c>
      <c r="AJ42" s="700" t="s">
        <v>741</v>
      </c>
      <c r="AK42" s="700" t="s">
        <v>741</v>
      </c>
      <c r="AL42" s="700" t="s">
        <v>741</v>
      </c>
      <c r="AM42" s="700" t="s">
        <v>741</v>
      </c>
      <c r="AN42" s="700" t="s">
        <v>741</v>
      </c>
      <c r="AO42" s="700" t="s">
        <v>726</v>
      </c>
      <c r="AP42" s="700" t="s">
        <v>743</v>
      </c>
      <c r="AQ42" s="700" t="s">
        <v>743</v>
      </c>
      <c r="AR42" s="700" t="s">
        <v>744</v>
      </c>
      <c r="AS42" s="700" t="s">
        <v>744</v>
      </c>
      <c r="AT42" s="700" t="s">
        <v>744</v>
      </c>
      <c r="AU42" s="700" t="s">
        <v>744</v>
      </c>
      <c r="AV42" s="179"/>
      <c r="AW42" s="700" t="s">
        <v>741</v>
      </c>
      <c r="AX42" s="700" t="s">
        <v>745</v>
      </c>
      <c r="AY42" s="700" t="s">
        <v>745</v>
      </c>
      <c r="AZ42" s="700">
        <v>157732.26999999999</v>
      </c>
      <c r="BA42" s="700">
        <v>157732.26999999999</v>
      </c>
      <c r="BB42" s="700">
        <v>157732.26999999999</v>
      </c>
      <c r="BC42" s="700">
        <v>157732.26999999999</v>
      </c>
      <c r="BD42" s="700">
        <v>157732.26999999999</v>
      </c>
      <c r="BE42" s="700" t="s">
        <v>746</v>
      </c>
      <c r="BF42" s="700" t="s">
        <v>746</v>
      </c>
      <c r="BG42" s="700" t="s">
        <v>746</v>
      </c>
      <c r="BH42" s="700" t="s">
        <v>746</v>
      </c>
      <c r="BI42" s="700" t="s">
        <v>746</v>
      </c>
      <c r="BJ42" s="700" t="s">
        <v>746</v>
      </c>
      <c r="BK42" s="700" t="s">
        <v>746</v>
      </c>
      <c r="BL42" s="700" t="s">
        <v>745</v>
      </c>
      <c r="BM42" s="700" t="s">
        <v>745</v>
      </c>
      <c r="BN42" s="700" t="s">
        <v>745</v>
      </c>
      <c r="BO42" s="700" t="s">
        <v>745</v>
      </c>
      <c r="BP42" s="700" t="s">
        <v>745</v>
      </c>
      <c r="BQ42" s="700" t="s">
        <v>745</v>
      </c>
      <c r="BR42" s="700" t="s">
        <v>745</v>
      </c>
      <c r="BS42" s="700" t="s">
        <v>745</v>
      </c>
      <c r="BT42" s="700" t="s">
        <v>745</v>
      </c>
      <c r="BU42" s="700" t="s">
        <v>745</v>
      </c>
      <c r="BV42" s="700" t="s">
        <v>745</v>
      </c>
      <c r="BW42" s="700" t="s">
        <v>744</v>
      </c>
      <c r="BX42" s="700" t="s">
        <v>744</v>
      </c>
      <c r="BY42" s="700" t="s">
        <v>744</v>
      </c>
      <c r="BZ42" s="701" t="s">
        <v>744</v>
      </c>
      <c r="CA42" s="168"/>
    </row>
    <row r="43" spans="2:79" s="17" customFormat="1" ht="15.75">
      <c r="B43" s="274">
        <v>20</v>
      </c>
      <c r="C43" s="179" t="s">
        <v>210</v>
      </c>
      <c r="D43" s="179" t="s">
        <v>678</v>
      </c>
      <c r="E43" s="179" t="s">
        <v>5</v>
      </c>
      <c r="F43" s="179" t="s">
        <v>679</v>
      </c>
      <c r="G43" s="179" t="s">
        <v>29</v>
      </c>
      <c r="H43" s="179" t="s">
        <v>680</v>
      </c>
      <c r="I43" s="179">
        <v>2014</v>
      </c>
      <c r="J43" s="179" t="s">
        <v>717</v>
      </c>
      <c r="K43" s="179"/>
      <c r="L43" s="179" t="s">
        <v>739</v>
      </c>
      <c r="M43" s="179" t="s">
        <v>721</v>
      </c>
      <c r="N43" s="700">
        <v>195057.5</v>
      </c>
      <c r="O43" s="700">
        <v>325.18292700000001</v>
      </c>
      <c r="P43" s="700">
        <v>4968774.7280000001</v>
      </c>
      <c r="Q43" s="179"/>
      <c r="R43" s="700" t="s">
        <v>741</v>
      </c>
      <c r="S43" s="700" t="s">
        <v>741</v>
      </c>
      <c r="T43" s="700" t="s">
        <v>742</v>
      </c>
      <c r="U43" s="700">
        <v>325.18</v>
      </c>
      <c r="V43" s="700">
        <v>283.85000000000002</v>
      </c>
      <c r="W43" s="700">
        <v>262.31</v>
      </c>
      <c r="X43" s="700">
        <v>262.31</v>
      </c>
      <c r="Y43" s="700">
        <v>262.31</v>
      </c>
      <c r="Z43" s="700">
        <v>262.31</v>
      </c>
      <c r="AA43" s="700">
        <v>262.31</v>
      </c>
      <c r="AB43" s="700">
        <v>262.11</v>
      </c>
      <c r="AC43" s="700">
        <v>262.11</v>
      </c>
      <c r="AD43" s="700">
        <v>244.7</v>
      </c>
      <c r="AE43" s="700">
        <v>222.69</v>
      </c>
      <c r="AF43" s="700">
        <v>188.64</v>
      </c>
      <c r="AG43" s="700">
        <v>188.64</v>
      </c>
      <c r="AH43" s="700">
        <v>187.73</v>
      </c>
      <c r="AI43" s="700">
        <v>187.73</v>
      </c>
      <c r="AJ43" s="700">
        <v>187.35</v>
      </c>
      <c r="AK43" s="700">
        <v>152.30000000000001</v>
      </c>
      <c r="AL43" s="700">
        <v>152.30000000000001</v>
      </c>
      <c r="AM43" s="700">
        <v>152.30000000000001</v>
      </c>
      <c r="AN43" s="700">
        <v>152.30000000000001</v>
      </c>
      <c r="AO43" s="700" t="s">
        <v>726</v>
      </c>
      <c r="AP43" s="700" t="s">
        <v>743</v>
      </c>
      <c r="AQ43" s="700" t="s">
        <v>743</v>
      </c>
      <c r="AR43" s="700" t="s">
        <v>744</v>
      </c>
      <c r="AS43" s="700" t="s">
        <v>744</v>
      </c>
      <c r="AT43" s="700" t="s">
        <v>744</v>
      </c>
      <c r="AU43" s="700" t="s">
        <v>744</v>
      </c>
      <c r="AV43" s="179"/>
      <c r="AW43" s="700" t="s">
        <v>741</v>
      </c>
      <c r="AX43" s="700" t="s">
        <v>745</v>
      </c>
      <c r="AY43" s="700" t="s">
        <v>745</v>
      </c>
      <c r="AZ43" s="700">
        <v>4968774.7300000004</v>
      </c>
      <c r="BA43" s="700">
        <v>4310359.59</v>
      </c>
      <c r="BB43" s="700">
        <v>3967230.08</v>
      </c>
      <c r="BC43" s="700">
        <v>3967230.08</v>
      </c>
      <c r="BD43" s="700">
        <v>3967230.08</v>
      </c>
      <c r="BE43" s="700">
        <v>3967230.08</v>
      </c>
      <c r="BF43" s="700">
        <v>3967230.08</v>
      </c>
      <c r="BG43" s="700">
        <v>3965511.53</v>
      </c>
      <c r="BH43" s="700">
        <v>3965511.53</v>
      </c>
      <c r="BI43" s="700">
        <v>3688146.04</v>
      </c>
      <c r="BJ43" s="700">
        <v>3585580.29</v>
      </c>
      <c r="BK43" s="700">
        <v>3031996.67</v>
      </c>
      <c r="BL43" s="700">
        <v>3031996.67</v>
      </c>
      <c r="BM43" s="700">
        <v>2988578.74</v>
      </c>
      <c r="BN43" s="700">
        <v>2988578.74</v>
      </c>
      <c r="BO43" s="700">
        <v>2984353.58</v>
      </c>
      <c r="BP43" s="700">
        <v>2426083.39</v>
      </c>
      <c r="BQ43" s="700">
        <v>2426083.39</v>
      </c>
      <c r="BR43" s="700">
        <v>2426083.39</v>
      </c>
      <c r="BS43" s="700">
        <v>2426083.39</v>
      </c>
      <c r="BT43" s="700" t="s">
        <v>745</v>
      </c>
      <c r="BU43" s="700" t="s">
        <v>745</v>
      </c>
      <c r="BV43" s="700" t="s">
        <v>745</v>
      </c>
      <c r="BW43" s="700" t="s">
        <v>744</v>
      </c>
      <c r="BX43" s="700" t="s">
        <v>744</v>
      </c>
      <c r="BY43" s="700" t="s">
        <v>744</v>
      </c>
      <c r="BZ43" s="701" t="s">
        <v>744</v>
      </c>
      <c r="CA43" s="168"/>
    </row>
    <row r="44" spans="2:79" s="17" customFormat="1" ht="15.75">
      <c r="B44" s="274">
        <v>21</v>
      </c>
      <c r="C44" s="179" t="s">
        <v>210</v>
      </c>
      <c r="D44" s="179" t="s">
        <v>678</v>
      </c>
      <c r="E44" s="179" t="s">
        <v>4</v>
      </c>
      <c r="F44" s="179" t="s">
        <v>679</v>
      </c>
      <c r="G44" s="179" t="s">
        <v>29</v>
      </c>
      <c r="H44" s="179" t="s">
        <v>680</v>
      </c>
      <c r="I44" s="179">
        <v>2013</v>
      </c>
      <c r="J44" s="179" t="s">
        <v>717</v>
      </c>
      <c r="K44" s="179"/>
      <c r="L44" s="179" t="s">
        <v>739</v>
      </c>
      <c r="M44" s="179" t="s">
        <v>721</v>
      </c>
      <c r="N44" s="700">
        <v>42.454639999999998</v>
      </c>
      <c r="O44" s="700">
        <v>0.1</v>
      </c>
      <c r="P44" s="700">
        <v>953</v>
      </c>
      <c r="Q44" s="179"/>
      <c r="R44" s="700" t="s">
        <v>741</v>
      </c>
      <c r="S44" s="700" t="s">
        <v>741</v>
      </c>
      <c r="T44" s="700">
        <v>7.0000000000000007E-2</v>
      </c>
      <c r="U44" s="700">
        <v>7.0000000000000007E-2</v>
      </c>
      <c r="V44" s="700">
        <v>0.06</v>
      </c>
      <c r="W44" s="700">
        <v>0.06</v>
      </c>
      <c r="X44" s="700">
        <v>0.06</v>
      </c>
      <c r="Y44" s="700">
        <v>0.06</v>
      </c>
      <c r="Z44" s="700">
        <v>0.06</v>
      </c>
      <c r="AA44" s="700">
        <v>0.06</v>
      </c>
      <c r="AB44" s="700">
        <v>0.05</v>
      </c>
      <c r="AC44" s="700">
        <v>0.05</v>
      </c>
      <c r="AD44" s="700">
        <v>0.04</v>
      </c>
      <c r="AE44" s="700">
        <v>0.04</v>
      </c>
      <c r="AF44" s="700">
        <v>0.04</v>
      </c>
      <c r="AG44" s="700">
        <v>0.04</v>
      </c>
      <c r="AH44" s="700">
        <v>0.04</v>
      </c>
      <c r="AI44" s="700">
        <v>0.04</v>
      </c>
      <c r="AJ44" s="700">
        <v>0.02</v>
      </c>
      <c r="AK44" s="700">
        <v>0.02</v>
      </c>
      <c r="AL44" s="700">
        <v>0.02</v>
      </c>
      <c r="AM44" s="700">
        <v>0.02</v>
      </c>
      <c r="AN44" s="700" t="s">
        <v>741</v>
      </c>
      <c r="AO44" s="700" t="s">
        <v>726</v>
      </c>
      <c r="AP44" s="700" t="s">
        <v>743</v>
      </c>
      <c r="AQ44" s="700" t="s">
        <v>743</v>
      </c>
      <c r="AR44" s="700" t="s">
        <v>744</v>
      </c>
      <c r="AS44" s="700" t="s">
        <v>744</v>
      </c>
      <c r="AT44" s="700" t="s">
        <v>744</v>
      </c>
      <c r="AU44" s="700" t="s">
        <v>744</v>
      </c>
      <c r="AV44" s="179"/>
      <c r="AW44" s="700" t="s">
        <v>741</v>
      </c>
      <c r="AX44" s="700" t="s">
        <v>745</v>
      </c>
      <c r="AY44" s="700">
        <v>953</v>
      </c>
      <c r="AZ44" s="700">
        <v>953</v>
      </c>
      <c r="BA44" s="700">
        <v>907</v>
      </c>
      <c r="BB44" s="700">
        <v>784</v>
      </c>
      <c r="BC44" s="700">
        <v>784</v>
      </c>
      <c r="BD44" s="700">
        <v>784</v>
      </c>
      <c r="BE44" s="700">
        <v>784</v>
      </c>
      <c r="BF44" s="700">
        <v>784</v>
      </c>
      <c r="BG44" s="700">
        <v>658</v>
      </c>
      <c r="BH44" s="700">
        <v>658</v>
      </c>
      <c r="BI44" s="700">
        <v>625</v>
      </c>
      <c r="BJ44" s="700">
        <v>625</v>
      </c>
      <c r="BK44" s="700">
        <v>625</v>
      </c>
      <c r="BL44" s="700">
        <v>625</v>
      </c>
      <c r="BM44" s="700">
        <v>625</v>
      </c>
      <c r="BN44" s="700">
        <v>625</v>
      </c>
      <c r="BO44" s="700">
        <v>329</v>
      </c>
      <c r="BP44" s="700">
        <v>329</v>
      </c>
      <c r="BQ44" s="700">
        <v>329</v>
      </c>
      <c r="BR44" s="700">
        <v>329</v>
      </c>
      <c r="BS44" s="700" t="s">
        <v>745</v>
      </c>
      <c r="BT44" s="700" t="s">
        <v>745</v>
      </c>
      <c r="BU44" s="700" t="s">
        <v>745</v>
      </c>
      <c r="BV44" s="700" t="s">
        <v>745</v>
      </c>
      <c r="BW44" s="700" t="s">
        <v>744</v>
      </c>
      <c r="BX44" s="700" t="s">
        <v>744</v>
      </c>
      <c r="BY44" s="700" t="s">
        <v>744</v>
      </c>
      <c r="BZ44" s="701" t="s">
        <v>744</v>
      </c>
      <c r="CA44" s="168"/>
    </row>
    <row r="45" spans="2:79" s="17" customFormat="1" ht="15.75">
      <c r="B45" s="274">
        <v>22</v>
      </c>
      <c r="C45" s="179" t="s">
        <v>210</v>
      </c>
      <c r="D45" s="179" t="s">
        <v>678</v>
      </c>
      <c r="E45" s="179" t="s">
        <v>4</v>
      </c>
      <c r="F45" s="179" t="s">
        <v>679</v>
      </c>
      <c r="G45" s="179" t="s">
        <v>29</v>
      </c>
      <c r="H45" s="179" t="s">
        <v>680</v>
      </c>
      <c r="I45" s="179">
        <v>2014</v>
      </c>
      <c r="J45" s="179" t="s">
        <v>717</v>
      </c>
      <c r="K45" s="179"/>
      <c r="L45" s="179" t="s">
        <v>739</v>
      </c>
      <c r="M45" s="179" t="s">
        <v>721</v>
      </c>
      <c r="N45" s="700">
        <v>42295.02</v>
      </c>
      <c r="O45" s="700">
        <v>86.398373480000004</v>
      </c>
      <c r="P45" s="700">
        <v>1153158.784</v>
      </c>
      <c r="Q45" s="179"/>
      <c r="R45" s="700" t="s">
        <v>741</v>
      </c>
      <c r="S45" s="700" t="s">
        <v>741</v>
      </c>
      <c r="T45" s="700" t="s">
        <v>742</v>
      </c>
      <c r="U45" s="700">
        <v>86.4</v>
      </c>
      <c r="V45" s="700">
        <v>81.44</v>
      </c>
      <c r="W45" s="700">
        <v>79.02</v>
      </c>
      <c r="X45" s="700">
        <v>79.02</v>
      </c>
      <c r="Y45" s="700">
        <v>79.02</v>
      </c>
      <c r="Z45" s="700">
        <v>79.02</v>
      </c>
      <c r="AA45" s="700">
        <v>79.02</v>
      </c>
      <c r="AB45" s="700">
        <v>78.8</v>
      </c>
      <c r="AC45" s="700">
        <v>78.8</v>
      </c>
      <c r="AD45" s="700">
        <v>69.540000000000006</v>
      </c>
      <c r="AE45" s="700">
        <v>50.46</v>
      </c>
      <c r="AF45" s="700">
        <v>50.46</v>
      </c>
      <c r="AG45" s="700">
        <v>50.46</v>
      </c>
      <c r="AH45" s="700">
        <v>50.06</v>
      </c>
      <c r="AI45" s="700">
        <v>50.06</v>
      </c>
      <c r="AJ45" s="700">
        <v>49.98</v>
      </c>
      <c r="AK45" s="700">
        <v>22.38</v>
      </c>
      <c r="AL45" s="700">
        <v>22.38</v>
      </c>
      <c r="AM45" s="700">
        <v>22.38</v>
      </c>
      <c r="AN45" s="700">
        <v>22.38</v>
      </c>
      <c r="AO45" s="700" t="s">
        <v>726</v>
      </c>
      <c r="AP45" s="700" t="s">
        <v>743</v>
      </c>
      <c r="AQ45" s="700" t="s">
        <v>743</v>
      </c>
      <c r="AR45" s="700" t="s">
        <v>744</v>
      </c>
      <c r="AS45" s="700" t="s">
        <v>744</v>
      </c>
      <c r="AT45" s="700" t="s">
        <v>744</v>
      </c>
      <c r="AU45" s="700" t="s">
        <v>744</v>
      </c>
      <c r="AV45" s="179"/>
      <c r="AW45" s="700" t="s">
        <v>741</v>
      </c>
      <c r="AX45" s="700" t="s">
        <v>745</v>
      </c>
      <c r="AY45" s="700" t="s">
        <v>745</v>
      </c>
      <c r="AZ45" s="700">
        <v>1153158.78</v>
      </c>
      <c r="BA45" s="700">
        <v>1074242.3899999999</v>
      </c>
      <c r="BB45" s="700">
        <v>1035847.51</v>
      </c>
      <c r="BC45" s="700">
        <v>1035847.51</v>
      </c>
      <c r="BD45" s="700">
        <v>1035847.51</v>
      </c>
      <c r="BE45" s="700">
        <v>1035847.51</v>
      </c>
      <c r="BF45" s="700">
        <v>1035847.51</v>
      </c>
      <c r="BG45" s="700">
        <v>1033860.44</v>
      </c>
      <c r="BH45" s="700">
        <v>1033860.44</v>
      </c>
      <c r="BI45" s="700">
        <v>886442.62</v>
      </c>
      <c r="BJ45" s="700">
        <v>812843.13</v>
      </c>
      <c r="BK45" s="700">
        <v>802720.37</v>
      </c>
      <c r="BL45" s="700">
        <v>802720.37</v>
      </c>
      <c r="BM45" s="700">
        <v>797074.78</v>
      </c>
      <c r="BN45" s="700">
        <v>797074.78</v>
      </c>
      <c r="BO45" s="700">
        <v>796129.07</v>
      </c>
      <c r="BP45" s="700">
        <v>356476.95</v>
      </c>
      <c r="BQ45" s="700">
        <v>356476.95</v>
      </c>
      <c r="BR45" s="700">
        <v>356476.95</v>
      </c>
      <c r="BS45" s="700">
        <v>356476.95</v>
      </c>
      <c r="BT45" s="700" t="s">
        <v>745</v>
      </c>
      <c r="BU45" s="700" t="s">
        <v>745</v>
      </c>
      <c r="BV45" s="700" t="s">
        <v>745</v>
      </c>
      <c r="BW45" s="700" t="s">
        <v>744</v>
      </c>
      <c r="BX45" s="700" t="s">
        <v>744</v>
      </c>
      <c r="BY45" s="700" t="s">
        <v>744</v>
      </c>
      <c r="BZ45" s="701" t="s">
        <v>744</v>
      </c>
      <c r="CA45" s="168"/>
    </row>
    <row r="46" spans="2:79" s="17" customFormat="1" ht="15.75">
      <c r="B46" s="274">
        <v>23</v>
      </c>
      <c r="C46" s="179" t="s">
        <v>210</v>
      </c>
      <c r="D46" s="179" t="s">
        <v>702</v>
      </c>
      <c r="E46" s="179" t="s">
        <v>14</v>
      </c>
      <c r="F46" s="179" t="s">
        <v>679</v>
      </c>
      <c r="G46" s="179" t="s">
        <v>29</v>
      </c>
      <c r="H46" s="179" t="s">
        <v>680</v>
      </c>
      <c r="I46" s="179">
        <v>2012</v>
      </c>
      <c r="J46" s="179" t="s">
        <v>717</v>
      </c>
      <c r="K46" s="179"/>
      <c r="L46" s="179" t="s">
        <v>738</v>
      </c>
      <c r="M46" s="179" t="s">
        <v>740</v>
      </c>
      <c r="N46" s="700">
        <v>12</v>
      </c>
      <c r="O46" s="700">
        <v>0.80372432599999999</v>
      </c>
      <c r="P46" s="700">
        <v>26030.799999999999</v>
      </c>
      <c r="Q46" s="179"/>
      <c r="R46" s="700">
        <v>1</v>
      </c>
      <c r="S46" s="700">
        <v>0.83</v>
      </c>
      <c r="T46" s="700">
        <v>0.83</v>
      </c>
      <c r="U46" s="700">
        <v>0.81</v>
      </c>
      <c r="V46" s="700">
        <v>0.8</v>
      </c>
      <c r="W46" s="700">
        <v>0.72</v>
      </c>
      <c r="X46" s="700">
        <v>0.67</v>
      </c>
      <c r="Y46" s="700">
        <v>0.63</v>
      </c>
      <c r="Z46" s="700">
        <v>0.61</v>
      </c>
      <c r="AA46" s="700">
        <v>0.61</v>
      </c>
      <c r="AB46" s="700">
        <v>0.28000000000000003</v>
      </c>
      <c r="AC46" s="700">
        <v>0.28000000000000003</v>
      </c>
      <c r="AD46" s="700">
        <v>0.25</v>
      </c>
      <c r="AE46" s="700">
        <v>0.25</v>
      </c>
      <c r="AF46" s="700">
        <v>0.25</v>
      </c>
      <c r="AG46" s="700">
        <v>0.25</v>
      </c>
      <c r="AH46" s="700">
        <v>0.09</v>
      </c>
      <c r="AI46" s="700">
        <v>0.09</v>
      </c>
      <c r="AJ46" s="700">
        <v>0.09</v>
      </c>
      <c r="AK46" s="700">
        <v>0.09</v>
      </c>
      <c r="AL46" s="700">
        <v>0.09</v>
      </c>
      <c r="AM46" s="700">
        <v>0.09</v>
      </c>
      <c r="AN46" s="700">
        <v>0.09</v>
      </c>
      <c r="AO46" s="700" t="s">
        <v>726</v>
      </c>
      <c r="AP46" s="700" t="s">
        <v>743</v>
      </c>
      <c r="AQ46" s="700" t="s">
        <v>743</v>
      </c>
      <c r="AR46" s="700" t="s">
        <v>744</v>
      </c>
      <c r="AS46" s="700" t="s">
        <v>744</v>
      </c>
      <c r="AT46" s="700" t="s">
        <v>744</v>
      </c>
      <c r="AU46" s="700" t="s">
        <v>744</v>
      </c>
      <c r="AV46" s="179"/>
      <c r="AW46" s="700">
        <v>13531</v>
      </c>
      <c r="AX46" s="700">
        <v>13531</v>
      </c>
      <c r="AY46" s="700">
        <v>13531</v>
      </c>
      <c r="AZ46" s="700">
        <v>13099.8</v>
      </c>
      <c r="BA46" s="700">
        <v>12931</v>
      </c>
      <c r="BB46" s="700">
        <v>11245.62</v>
      </c>
      <c r="BC46" s="700">
        <v>10319.93</v>
      </c>
      <c r="BD46" s="700">
        <v>9650.23</v>
      </c>
      <c r="BE46" s="700">
        <v>9180.23</v>
      </c>
      <c r="BF46" s="700">
        <v>8958.23</v>
      </c>
      <c r="BG46" s="700">
        <v>2619</v>
      </c>
      <c r="BH46" s="700">
        <v>2619</v>
      </c>
      <c r="BI46" s="700">
        <v>1983</v>
      </c>
      <c r="BJ46" s="700">
        <v>1983</v>
      </c>
      <c r="BK46" s="700">
        <v>1983</v>
      </c>
      <c r="BL46" s="700">
        <v>1983</v>
      </c>
      <c r="BM46" s="700">
        <v>633</v>
      </c>
      <c r="BN46" s="700">
        <v>633</v>
      </c>
      <c r="BO46" s="700">
        <v>633</v>
      </c>
      <c r="BP46" s="700">
        <v>633</v>
      </c>
      <c r="BQ46" s="700">
        <v>633</v>
      </c>
      <c r="BR46" s="700">
        <v>633</v>
      </c>
      <c r="BS46" s="700">
        <v>633</v>
      </c>
      <c r="BT46" s="700" t="s">
        <v>745</v>
      </c>
      <c r="BU46" s="700" t="s">
        <v>745</v>
      </c>
      <c r="BV46" s="700" t="s">
        <v>745</v>
      </c>
      <c r="BW46" s="700" t="s">
        <v>744</v>
      </c>
      <c r="BX46" s="700" t="s">
        <v>744</v>
      </c>
      <c r="BY46" s="700" t="s">
        <v>744</v>
      </c>
      <c r="BZ46" s="701" t="s">
        <v>744</v>
      </c>
      <c r="CA46" s="168"/>
    </row>
    <row r="47" spans="2:79" s="17" customFormat="1" ht="15.75">
      <c r="B47" s="274">
        <v>24</v>
      </c>
      <c r="C47" s="179" t="s">
        <v>210</v>
      </c>
      <c r="D47" s="179" t="s">
        <v>702</v>
      </c>
      <c r="E47" s="179" t="s">
        <v>14</v>
      </c>
      <c r="F47" s="179" t="s">
        <v>679</v>
      </c>
      <c r="G47" s="179" t="s">
        <v>29</v>
      </c>
      <c r="H47" s="179" t="s">
        <v>680</v>
      </c>
      <c r="I47" s="179">
        <v>2013</v>
      </c>
      <c r="J47" s="179" t="s">
        <v>717</v>
      </c>
      <c r="K47" s="179"/>
      <c r="L47" s="179" t="s">
        <v>738</v>
      </c>
      <c r="M47" s="179" t="s">
        <v>740</v>
      </c>
      <c r="N47" s="700">
        <v>206</v>
      </c>
      <c r="O47" s="700">
        <v>199.17017870000001</v>
      </c>
      <c r="P47" s="700">
        <v>1418207.43</v>
      </c>
      <c r="Q47" s="179"/>
      <c r="R47" s="700" t="s">
        <v>741</v>
      </c>
      <c r="S47" s="700" t="s">
        <v>741</v>
      </c>
      <c r="T47" s="700">
        <v>199.73</v>
      </c>
      <c r="U47" s="700">
        <v>199.5</v>
      </c>
      <c r="V47" s="700">
        <v>199.17</v>
      </c>
      <c r="W47" s="700">
        <v>198</v>
      </c>
      <c r="X47" s="700">
        <v>197.41</v>
      </c>
      <c r="Y47" s="700">
        <v>196.95</v>
      </c>
      <c r="Z47" s="700">
        <v>196.69</v>
      </c>
      <c r="AA47" s="700">
        <v>196.69</v>
      </c>
      <c r="AB47" s="700">
        <v>191.98</v>
      </c>
      <c r="AC47" s="700">
        <v>191.98</v>
      </c>
      <c r="AD47" s="700">
        <v>189.86</v>
      </c>
      <c r="AE47" s="700">
        <v>189.83</v>
      </c>
      <c r="AF47" s="700">
        <v>189</v>
      </c>
      <c r="AG47" s="700">
        <v>189</v>
      </c>
      <c r="AH47" s="700">
        <v>182.19</v>
      </c>
      <c r="AI47" s="700">
        <v>181.71</v>
      </c>
      <c r="AJ47" s="700">
        <v>181.71</v>
      </c>
      <c r="AK47" s="700">
        <v>181.71</v>
      </c>
      <c r="AL47" s="700">
        <v>181.71</v>
      </c>
      <c r="AM47" s="700">
        <v>181.71</v>
      </c>
      <c r="AN47" s="700">
        <v>0.59</v>
      </c>
      <c r="AO47" s="700" t="s">
        <v>726</v>
      </c>
      <c r="AP47" s="700" t="s">
        <v>743</v>
      </c>
      <c r="AQ47" s="700" t="s">
        <v>743</v>
      </c>
      <c r="AR47" s="700" t="s">
        <v>744</v>
      </c>
      <c r="AS47" s="700" t="s">
        <v>744</v>
      </c>
      <c r="AT47" s="700" t="s">
        <v>744</v>
      </c>
      <c r="AU47" s="700" t="s">
        <v>744</v>
      </c>
      <c r="AV47" s="179"/>
      <c r="AW47" s="700" t="s">
        <v>741</v>
      </c>
      <c r="AX47" s="700" t="s">
        <v>745</v>
      </c>
      <c r="AY47" s="700">
        <v>716807.62</v>
      </c>
      <c r="AZ47" s="700">
        <v>712241.86</v>
      </c>
      <c r="BA47" s="700">
        <v>705965.57</v>
      </c>
      <c r="BB47" s="700">
        <v>683510.5</v>
      </c>
      <c r="BC47" s="700">
        <v>672233.71</v>
      </c>
      <c r="BD47" s="700">
        <v>663399.1</v>
      </c>
      <c r="BE47" s="700">
        <v>658360.65</v>
      </c>
      <c r="BF47" s="700">
        <v>658360.65</v>
      </c>
      <c r="BG47" s="700">
        <v>567707.68000000005</v>
      </c>
      <c r="BH47" s="700">
        <v>567707.68000000005</v>
      </c>
      <c r="BI47" s="700">
        <v>548114.53</v>
      </c>
      <c r="BJ47" s="700">
        <v>525394.74</v>
      </c>
      <c r="BK47" s="700">
        <v>522639.39</v>
      </c>
      <c r="BL47" s="700">
        <v>522639.39</v>
      </c>
      <c r="BM47" s="700">
        <v>466680.39</v>
      </c>
      <c r="BN47" s="700">
        <v>462652.39</v>
      </c>
      <c r="BO47" s="700">
        <v>462652.39</v>
      </c>
      <c r="BP47" s="700">
        <v>462652.39</v>
      </c>
      <c r="BQ47" s="700">
        <v>462652.39</v>
      </c>
      <c r="BR47" s="700">
        <v>462652.39</v>
      </c>
      <c r="BS47" s="700">
        <v>4314.3900000000003</v>
      </c>
      <c r="BT47" s="700" t="s">
        <v>745</v>
      </c>
      <c r="BU47" s="700" t="s">
        <v>745</v>
      </c>
      <c r="BV47" s="700" t="s">
        <v>745</v>
      </c>
      <c r="BW47" s="700" t="s">
        <v>744</v>
      </c>
      <c r="BX47" s="700" t="s">
        <v>744</v>
      </c>
      <c r="BY47" s="700" t="s">
        <v>744</v>
      </c>
      <c r="BZ47" s="701" t="s">
        <v>744</v>
      </c>
      <c r="CA47" s="168"/>
    </row>
    <row r="48" spans="2:79" s="17" customFormat="1" ht="15.75">
      <c r="B48" s="274">
        <v>25</v>
      </c>
      <c r="C48" s="179" t="s">
        <v>210</v>
      </c>
      <c r="D48" s="179" t="s">
        <v>702</v>
      </c>
      <c r="E48" s="179" t="s">
        <v>14</v>
      </c>
      <c r="F48" s="179" t="s">
        <v>679</v>
      </c>
      <c r="G48" s="179" t="s">
        <v>29</v>
      </c>
      <c r="H48" s="179" t="s">
        <v>680</v>
      </c>
      <c r="I48" s="179">
        <v>2014</v>
      </c>
      <c r="J48" s="179" t="s">
        <v>717</v>
      </c>
      <c r="K48" s="179"/>
      <c r="L48" s="179" t="s">
        <v>738</v>
      </c>
      <c r="M48" s="179" t="s">
        <v>740</v>
      </c>
      <c r="N48" s="700">
        <v>3538</v>
      </c>
      <c r="O48" s="700">
        <v>712.78776919999996</v>
      </c>
      <c r="P48" s="700">
        <v>8689063.2080000006</v>
      </c>
      <c r="Q48" s="179"/>
      <c r="R48" s="700" t="s">
        <v>741</v>
      </c>
      <c r="S48" s="700" t="s">
        <v>741</v>
      </c>
      <c r="T48" s="700" t="s">
        <v>742</v>
      </c>
      <c r="U48" s="700">
        <v>717.19</v>
      </c>
      <c r="V48" s="700">
        <v>712.79</v>
      </c>
      <c r="W48" s="700">
        <v>696.04</v>
      </c>
      <c r="X48" s="700">
        <v>688.93</v>
      </c>
      <c r="Y48" s="700">
        <v>683.41</v>
      </c>
      <c r="Z48" s="700">
        <v>683.41</v>
      </c>
      <c r="AA48" s="700">
        <v>680.1</v>
      </c>
      <c r="AB48" s="700">
        <v>680.1</v>
      </c>
      <c r="AC48" s="700">
        <v>612.07000000000005</v>
      </c>
      <c r="AD48" s="700">
        <v>594.54</v>
      </c>
      <c r="AE48" s="700">
        <v>585.79</v>
      </c>
      <c r="AF48" s="700">
        <v>585.69000000000005</v>
      </c>
      <c r="AG48" s="700">
        <v>578.42999999999995</v>
      </c>
      <c r="AH48" s="700">
        <v>578.42999999999995</v>
      </c>
      <c r="AI48" s="700">
        <v>472.47</v>
      </c>
      <c r="AJ48" s="700">
        <v>470.46</v>
      </c>
      <c r="AK48" s="700">
        <v>470.46</v>
      </c>
      <c r="AL48" s="700">
        <v>470.46</v>
      </c>
      <c r="AM48" s="700">
        <v>470.46</v>
      </c>
      <c r="AN48" s="700">
        <v>470.46</v>
      </c>
      <c r="AO48" s="700">
        <v>15.89</v>
      </c>
      <c r="AP48" s="700" t="s">
        <v>743</v>
      </c>
      <c r="AQ48" s="700" t="s">
        <v>743</v>
      </c>
      <c r="AR48" s="700" t="s">
        <v>744</v>
      </c>
      <c r="AS48" s="700" t="s">
        <v>744</v>
      </c>
      <c r="AT48" s="700" t="s">
        <v>744</v>
      </c>
      <c r="AU48" s="700" t="s">
        <v>744</v>
      </c>
      <c r="AV48" s="179"/>
      <c r="AW48" s="700" t="s">
        <v>741</v>
      </c>
      <c r="AX48" s="700" t="s">
        <v>745</v>
      </c>
      <c r="AY48" s="700" t="s">
        <v>745</v>
      </c>
      <c r="AZ48" s="700">
        <v>4387048.0599999996</v>
      </c>
      <c r="BA48" s="700">
        <v>4302015.1900000004</v>
      </c>
      <c r="BB48" s="700">
        <v>3979381.76</v>
      </c>
      <c r="BC48" s="700">
        <v>3842943.05</v>
      </c>
      <c r="BD48" s="700">
        <v>3737111.45</v>
      </c>
      <c r="BE48" s="700">
        <v>3737111.45</v>
      </c>
      <c r="BF48" s="700">
        <v>3673666.62</v>
      </c>
      <c r="BG48" s="700">
        <v>3668713.74</v>
      </c>
      <c r="BH48" s="700">
        <v>2357678.5099999998</v>
      </c>
      <c r="BI48" s="700">
        <v>2341310.5099999998</v>
      </c>
      <c r="BJ48" s="700">
        <v>2241454.5</v>
      </c>
      <c r="BK48" s="700">
        <v>2179342.75</v>
      </c>
      <c r="BL48" s="700">
        <v>2155176.58</v>
      </c>
      <c r="BM48" s="700">
        <v>2155176.58</v>
      </c>
      <c r="BN48" s="700">
        <v>1284029.58</v>
      </c>
      <c r="BO48" s="700">
        <v>1267421.2</v>
      </c>
      <c r="BP48" s="700">
        <v>1267421.2</v>
      </c>
      <c r="BQ48" s="700">
        <v>1267421.2</v>
      </c>
      <c r="BR48" s="700">
        <v>1267421.2</v>
      </c>
      <c r="BS48" s="700">
        <v>1267421.2</v>
      </c>
      <c r="BT48" s="700">
        <v>117105</v>
      </c>
      <c r="BU48" s="700" t="s">
        <v>745</v>
      </c>
      <c r="BV48" s="700" t="s">
        <v>745</v>
      </c>
      <c r="BW48" s="700" t="s">
        <v>744</v>
      </c>
      <c r="BX48" s="700" t="s">
        <v>744</v>
      </c>
      <c r="BY48" s="700" t="s">
        <v>744</v>
      </c>
      <c r="BZ48" s="701" t="s">
        <v>744</v>
      </c>
      <c r="CA48" s="168"/>
    </row>
    <row r="49" spans="2:79" s="17" customFormat="1" ht="15.75">
      <c r="B49" s="274">
        <v>26</v>
      </c>
      <c r="C49" s="179" t="s">
        <v>210</v>
      </c>
      <c r="D49" s="179" t="s">
        <v>678</v>
      </c>
      <c r="E49" s="179" t="s">
        <v>3</v>
      </c>
      <c r="F49" s="179" t="s">
        <v>679</v>
      </c>
      <c r="G49" s="179" t="s">
        <v>29</v>
      </c>
      <c r="H49" s="179" t="s">
        <v>681</v>
      </c>
      <c r="I49" s="179">
        <v>2013</v>
      </c>
      <c r="J49" s="179" t="s">
        <v>717</v>
      </c>
      <c r="K49" s="179"/>
      <c r="L49" s="179" t="s">
        <v>724</v>
      </c>
      <c r="M49" s="179" t="s">
        <v>725</v>
      </c>
      <c r="N49" s="700">
        <v>255</v>
      </c>
      <c r="O49" s="700">
        <v>54.73239942</v>
      </c>
      <c r="P49" s="700">
        <v>190430.42189999999</v>
      </c>
      <c r="Q49" s="179"/>
      <c r="R49" s="700" t="s">
        <v>741</v>
      </c>
      <c r="S49" s="700" t="s">
        <v>741</v>
      </c>
      <c r="T49" s="700">
        <v>54.73</v>
      </c>
      <c r="U49" s="700">
        <v>54.73</v>
      </c>
      <c r="V49" s="700">
        <v>54.73</v>
      </c>
      <c r="W49" s="700">
        <v>54.73</v>
      </c>
      <c r="X49" s="700">
        <v>54.73</v>
      </c>
      <c r="Y49" s="700">
        <v>54.73</v>
      </c>
      <c r="Z49" s="700">
        <v>54.73</v>
      </c>
      <c r="AA49" s="700">
        <v>54.73</v>
      </c>
      <c r="AB49" s="700">
        <v>54.73</v>
      </c>
      <c r="AC49" s="700">
        <v>54.73</v>
      </c>
      <c r="AD49" s="700">
        <v>54.73</v>
      </c>
      <c r="AE49" s="700">
        <v>54.73</v>
      </c>
      <c r="AF49" s="700">
        <v>54.73</v>
      </c>
      <c r="AG49" s="700">
        <v>54.73</v>
      </c>
      <c r="AH49" s="700">
        <v>54.73</v>
      </c>
      <c r="AI49" s="700">
        <v>54.73</v>
      </c>
      <c r="AJ49" s="700">
        <v>54.73</v>
      </c>
      <c r="AK49" s="700">
        <v>54.73</v>
      </c>
      <c r="AL49" s="700">
        <v>44.17</v>
      </c>
      <c r="AM49" s="700" t="s">
        <v>741</v>
      </c>
      <c r="AN49" s="700" t="s">
        <v>741</v>
      </c>
      <c r="AO49" s="700" t="s">
        <v>726</v>
      </c>
      <c r="AP49" s="700" t="s">
        <v>743</v>
      </c>
      <c r="AQ49" s="700" t="s">
        <v>743</v>
      </c>
      <c r="AR49" s="700" t="s">
        <v>744</v>
      </c>
      <c r="AS49" s="700" t="s">
        <v>744</v>
      </c>
      <c r="AT49" s="700" t="s">
        <v>744</v>
      </c>
      <c r="AU49" s="700" t="s">
        <v>744</v>
      </c>
      <c r="AV49" s="179"/>
      <c r="AW49" s="700" t="s">
        <v>741</v>
      </c>
      <c r="AX49" s="700" t="s">
        <v>745</v>
      </c>
      <c r="AY49" s="700">
        <v>95215.21</v>
      </c>
      <c r="AZ49" s="700">
        <v>95215.21</v>
      </c>
      <c r="BA49" s="700">
        <v>95215.21</v>
      </c>
      <c r="BB49" s="700">
        <v>95215.21</v>
      </c>
      <c r="BC49" s="700">
        <v>95215.21</v>
      </c>
      <c r="BD49" s="700">
        <v>95215.21</v>
      </c>
      <c r="BE49" s="700">
        <v>95215.21</v>
      </c>
      <c r="BF49" s="700">
        <v>95215.21</v>
      </c>
      <c r="BG49" s="700">
        <v>95215.21</v>
      </c>
      <c r="BH49" s="700">
        <v>95215.21</v>
      </c>
      <c r="BI49" s="700">
        <v>95215.21</v>
      </c>
      <c r="BJ49" s="700">
        <v>95215.21</v>
      </c>
      <c r="BK49" s="700">
        <v>95215.21</v>
      </c>
      <c r="BL49" s="700">
        <v>95215.21</v>
      </c>
      <c r="BM49" s="700">
        <v>95215.21</v>
      </c>
      <c r="BN49" s="700">
        <v>95215.21</v>
      </c>
      <c r="BO49" s="700">
        <v>95215.21</v>
      </c>
      <c r="BP49" s="700">
        <v>95215.21</v>
      </c>
      <c r="BQ49" s="700">
        <v>85772.79</v>
      </c>
      <c r="BR49" s="700" t="s">
        <v>745</v>
      </c>
      <c r="BS49" s="700" t="s">
        <v>745</v>
      </c>
      <c r="BT49" s="700" t="s">
        <v>745</v>
      </c>
      <c r="BU49" s="700" t="s">
        <v>745</v>
      </c>
      <c r="BV49" s="700" t="s">
        <v>745</v>
      </c>
      <c r="BW49" s="700" t="s">
        <v>744</v>
      </c>
      <c r="BX49" s="700" t="s">
        <v>744</v>
      </c>
      <c r="BY49" s="700" t="s">
        <v>744</v>
      </c>
      <c r="BZ49" s="701" t="s">
        <v>744</v>
      </c>
      <c r="CA49" s="168"/>
    </row>
    <row r="50" spans="2:79" s="17" customFormat="1" ht="15.75">
      <c r="B50" s="274">
        <v>27</v>
      </c>
      <c r="C50" s="179" t="s">
        <v>210</v>
      </c>
      <c r="D50" s="179" t="s">
        <v>678</v>
      </c>
      <c r="E50" s="179" t="s">
        <v>3</v>
      </c>
      <c r="F50" s="179" t="s">
        <v>679</v>
      </c>
      <c r="G50" s="179" t="s">
        <v>29</v>
      </c>
      <c r="H50" s="179" t="s">
        <v>680</v>
      </c>
      <c r="I50" s="179">
        <v>2012</v>
      </c>
      <c r="J50" s="179" t="s">
        <v>717</v>
      </c>
      <c r="K50" s="179"/>
      <c r="L50" s="179" t="s">
        <v>738</v>
      </c>
      <c r="M50" s="179" t="s">
        <v>725</v>
      </c>
      <c r="N50" s="700">
        <v>8</v>
      </c>
      <c r="O50" s="700">
        <v>1.8258646549999999</v>
      </c>
      <c r="P50" s="700">
        <v>9351.7881219999999</v>
      </c>
      <c r="Q50" s="179"/>
      <c r="R50" s="700" t="s">
        <v>741</v>
      </c>
      <c r="S50" s="700">
        <v>1.83</v>
      </c>
      <c r="T50" s="700">
        <v>1.83</v>
      </c>
      <c r="U50" s="700">
        <v>1.83</v>
      </c>
      <c r="V50" s="700">
        <v>1.83</v>
      </c>
      <c r="W50" s="700">
        <v>1.83</v>
      </c>
      <c r="X50" s="700">
        <v>1.83</v>
      </c>
      <c r="Y50" s="700">
        <v>1.83</v>
      </c>
      <c r="Z50" s="700">
        <v>1.83</v>
      </c>
      <c r="AA50" s="700">
        <v>1.83</v>
      </c>
      <c r="AB50" s="700">
        <v>1.83</v>
      </c>
      <c r="AC50" s="700">
        <v>1.83</v>
      </c>
      <c r="AD50" s="700">
        <v>1.83</v>
      </c>
      <c r="AE50" s="700">
        <v>1.83</v>
      </c>
      <c r="AF50" s="700">
        <v>1.83</v>
      </c>
      <c r="AG50" s="700">
        <v>1.83</v>
      </c>
      <c r="AH50" s="700">
        <v>1.83</v>
      </c>
      <c r="AI50" s="700">
        <v>1.83</v>
      </c>
      <c r="AJ50" s="700">
        <v>1.83</v>
      </c>
      <c r="AK50" s="700">
        <v>1.42</v>
      </c>
      <c r="AL50" s="700" t="s">
        <v>741</v>
      </c>
      <c r="AM50" s="700" t="s">
        <v>741</v>
      </c>
      <c r="AN50" s="700" t="s">
        <v>741</v>
      </c>
      <c r="AO50" s="700" t="s">
        <v>726</v>
      </c>
      <c r="AP50" s="700" t="s">
        <v>743</v>
      </c>
      <c r="AQ50" s="700" t="s">
        <v>743</v>
      </c>
      <c r="AR50" s="700" t="s">
        <v>744</v>
      </c>
      <c r="AS50" s="700" t="s">
        <v>744</v>
      </c>
      <c r="AT50" s="700" t="s">
        <v>744</v>
      </c>
      <c r="AU50" s="700" t="s">
        <v>744</v>
      </c>
      <c r="AV50" s="179"/>
      <c r="AW50" s="700" t="s">
        <v>741</v>
      </c>
      <c r="AX50" s="700">
        <v>3117.26</v>
      </c>
      <c r="AY50" s="700">
        <v>3117.26</v>
      </c>
      <c r="AZ50" s="700">
        <v>3117.26</v>
      </c>
      <c r="BA50" s="700">
        <v>3117.26</v>
      </c>
      <c r="BB50" s="700">
        <v>3117.26</v>
      </c>
      <c r="BC50" s="700">
        <v>3117.26</v>
      </c>
      <c r="BD50" s="700">
        <v>3117.26</v>
      </c>
      <c r="BE50" s="700">
        <v>3117.26</v>
      </c>
      <c r="BF50" s="700">
        <v>3117.26</v>
      </c>
      <c r="BG50" s="700">
        <v>3117.26</v>
      </c>
      <c r="BH50" s="700">
        <v>3117.26</v>
      </c>
      <c r="BI50" s="700">
        <v>3117.26</v>
      </c>
      <c r="BJ50" s="700">
        <v>3117.26</v>
      </c>
      <c r="BK50" s="700">
        <v>3117.26</v>
      </c>
      <c r="BL50" s="700">
        <v>3117.26</v>
      </c>
      <c r="BM50" s="700">
        <v>3117.26</v>
      </c>
      <c r="BN50" s="700">
        <v>3117.26</v>
      </c>
      <c r="BO50" s="700">
        <v>3117.26</v>
      </c>
      <c r="BP50" s="700">
        <v>2756.29</v>
      </c>
      <c r="BQ50" s="700" t="s">
        <v>745</v>
      </c>
      <c r="BR50" s="700" t="s">
        <v>745</v>
      </c>
      <c r="BS50" s="700" t="s">
        <v>745</v>
      </c>
      <c r="BT50" s="700" t="s">
        <v>745</v>
      </c>
      <c r="BU50" s="700" t="s">
        <v>745</v>
      </c>
      <c r="BV50" s="700" t="s">
        <v>745</v>
      </c>
      <c r="BW50" s="700" t="s">
        <v>744</v>
      </c>
      <c r="BX50" s="700" t="s">
        <v>744</v>
      </c>
      <c r="BY50" s="700" t="s">
        <v>744</v>
      </c>
      <c r="BZ50" s="701" t="s">
        <v>744</v>
      </c>
      <c r="CA50" s="168"/>
    </row>
    <row r="51" spans="2:79" s="17" customFormat="1" ht="15.75">
      <c r="B51" s="274">
        <v>28</v>
      </c>
      <c r="C51" s="179" t="s">
        <v>210</v>
      </c>
      <c r="D51" s="179" t="s">
        <v>678</v>
      </c>
      <c r="E51" s="179" t="s">
        <v>3</v>
      </c>
      <c r="F51" s="179" t="s">
        <v>679</v>
      </c>
      <c r="G51" s="179" t="s">
        <v>29</v>
      </c>
      <c r="H51" s="179" t="s">
        <v>680</v>
      </c>
      <c r="I51" s="179">
        <v>2014</v>
      </c>
      <c r="J51" s="179" t="s">
        <v>717</v>
      </c>
      <c r="K51" s="179"/>
      <c r="L51" s="179" t="s">
        <v>738</v>
      </c>
      <c r="M51" s="179" t="s">
        <v>725</v>
      </c>
      <c r="N51" s="700">
        <v>5772</v>
      </c>
      <c r="O51" s="700">
        <v>1109.0715299999999</v>
      </c>
      <c r="P51" s="700">
        <v>2035819.1910000001</v>
      </c>
      <c r="Q51" s="179"/>
      <c r="R51" s="700" t="s">
        <v>741</v>
      </c>
      <c r="S51" s="700" t="s">
        <v>741</v>
      </c>
      <c r="T51" s="700" t="s">
        <v>742</v>
      </c>
      <c r="U51" s="700">
        <v>1109.07</v>
      </c>
      <c r="V51" s="700">
        <v>1109.07</v>
      </c>
      <c r="W51" s="700">
        <v>1109.07</v>
      </c>
      <c r="X51" s="700">
        <v>1109.07</v>
      </c>
      <c r="Y51" s="700">
        <v>1109.07</v>
      </c>
      <c r="Z51" s="700">
        <v>1109.07</v>
      </c>
      <c r="AA51" s="700">
        <v>1109.07</v>
      </c>
      <c r="AB51" s="700">
        <v>1109.07</v>
      </c>
      <c r="AC51" s="700">
        <v>1109.07</v>
      </c>
      <c r="AD51" s="700">
        <v>1109.07</v>
      </c>
      <c r="AE51" s="700">
        <v>1109.07</v>
      </c>
      <c r="AF51" s="700">
        <v>1109.07</v>
      </c>
      <c r="AG51" s="700">
        <v>1109.07</v>
      </c>
      <c r="AH51" s="700">
        <v>1109.07</v>
      </c>
      <c r="AI51" s="700">
        <v>1109.07</v>
      </c>
      <c r="AJ51" s="700">
        <v>1109.07</v>
      </c>
      <c r="AK51" s="700">
        <v>1109.07</v>
      </c>
      <c r="AL51" s="700">
        <v>1109.07</v>
      </c>
      <c r="AM51" s="700">
        <v>984.2</v>
      </c>
      <c r="AN51" s="700" t="s">
        <v>741</v>
      </c>
      <c r="AO51" s="700" t="s">
        <v>726</v>
      </c>
      <c r="AP51" s="700" t="s">
        <v>743</v>
      </c>
      <c r="AQ51" s="700" t="s">
        <v>743</v>
      </c>
      <c r="AR51" s="700" t="s">
        <v>744</v>
      </c>
      <c r="AS51" s="700" t="s">
        <v>744</v>
      </c>
      <c r="AT51" s="700" t="s">
        <v>744</v>
      </c>
      <c r="AU51" s="700" t="s">
        <v>744</v>
      </c>
      <c r="AV51" s="179"/>
      <c r="AW51" s="700" t="s">
        <v>741</v>
      </c>
      <c r="AX51" s="700" t="s">
        <v>745</v>
      </c>
      <c r="AY51" s="700" t="s">
        <v>745</v>
      </c>
      <c r="AZ51" s="700">
        <v>2035819.19</v>
      </c>
      <c r="BA51" s="700">
        <v>2035819.19</v>
      </c>
      <c r="BB51" s="700">
        <v>2035819.19</v>
      </c>
      <c r="BC51" s="700">
        <v>2035819.19</v>
      </c>
      <c r="BD51" s="700">
        <v>2035819.19</v>
      </c>
      <c r="BE51" s="700">
        <v>2035819.19</v>
      </c>
      <c r="BF51" s="700">
        <v>2035819.19</v>
      </c>
      <c r="BG51" s="700">
        <v>2035819.19</v>
      </c>
      <c r="BH51" s="700">
        <v>2035819.19</v>
      </c>
      <c r="BI51" s="700">
        <v>2035819.19</v>
      </c>
      <c r="BJ51" s="700">
        <v>2035819.19</v>
      </c>
      <c r="BK51" s="700">
        <v>2035819.19</v>
      </c>
      <c r="BL51" s="700">
        <v>2035819.19</v>
      </c>
      <c r="BM51" s="700">
        <v>2035819.19</v>
      </c>
      <c r="BN51" s="700">
        <v>2035819.19</v>
      </c>
      <c r="BO51" s="700">
        <v>2035819.19</v>
      </c>
      <c r="BP51" s="700">
        <v>2035819.19</v>
      </c>
      <c r="BQ51" s="700">
        <v>2035819.19</v>
      </c>
      <c r="BR51" s="700">
        <v>1924155.82</v>
      </c>
      <c r="BS51" s="700" t="s">
        <v>745</v>
      </c>
      <c r="BT51" s="700" t="s">
        <v>745</v>
      </c>
      <c r="BU51" s="700" t="s">
        <v>745</v>
      </c>
      <c r="BV51" s="700" t="s">
        <v>745</v>
      </c>
      <c r="BW51" s="700" t="s">
        <v>744</v>
      </c>
      <c r="BX51" s="700" t="s">
        <v>744</v>
      </c>
      <c r="BY51" s="700" t="s">
        <v>744</v>
      </c>
      <c r="BZ51" s="701" t="s">
        <v>744</v>
      </c>
      <c r="CA51" s="168"/>
    </row>
    <row r="52" spans="2:79" s="17" customFormat="1" ht="15.75">
      <c r="B52" s="274">
        <v>29</v>
      </c>
      <c r="C52" s="179" t="s">
        <v>210</v>
      </c>
      <c r="D52" s="179" t="s">
        <v>503</v>
      </c>
      <c r="E52" s="179" t="s">
        <v>732</v>
      </c>
      <c r="F52" s="179" t="s">
        <v>679</v>
      </c>
      <c r="G52" s="179" t="s">
        <v>503</v>
      </c>
      <c r="H52" s="179" t="s">
        <v>681</v>
      </c>
      <c r="I52" s="179">
        <v>2014</v>
      </c>
      <c r="J52" s="179" t="s">
        <v>717</v>
      </c>
      <c r="K52" s="179"/>
      <c r="L52" s="179" t="s">
        <v>738</v>
      </c>
      <c r="M52" s="179" t="s">
        <v>738</v>
      </c>
      <c r="N52" s="700"/>
      <c r="O52" s="700">
        <v>2486.730736</v>
      </c>
      <c r="P52" s="700">
        <v>0</v>
      </c>
      <c r="Q52" s="179"/>
      <c r="R52" s="700" t="s">
        <v>741</v>
      </c>
      <c r="S52" s="700" t="s">
        <v>741</v>
      </c>
      <c r="T52" s="700" t="s">
        <v>742</v>
      </c>
      <c r="U52" s="700">
        <v>2486.73</v>
      </c>
      <c r="V52" s="700" t="s">
        <v>742</v>
      </c>
      <c r="W52" s="700" t="s">
        <v>741</v>
      </c>
      <c r="X52" s="700" t="s">
        <v>741</v>
      </c>
      <c r="Y52" s="700" t="s">
        <v>741</v>
      </c>
      <c r="Z52" s="700" t="s">
        <v>741</v>
      </c>
      <c r="AA52" s="700" t="s">
        <v>741</v>
      </c>
      <c r="AB52" s="700" t="s">
        <v>741</v>
      </c>
      <c r="AC52" s="700" t="s">
        <v>741</v>
      </c>
      <c r="AD52" s="700" t="s">
        <v>741</v>
      </c>
      <c r="AE52" s="700" t="s">
        <v>741</v>
      </c>
      <c r="AF52" s="700" t="s">
        <v>741</v>
      </c>
      <c r="AG52" s="700" t="s">
        <v>741</v>
      </c>
      <c r="AH52" s="700" t="s">
        <v>741</v>
      </c>
      <c r="AI52" s="700" t="s">
        <v>741</v>
      </c>
      <c r="AJ52" s="700" t="s">
        <v>741</v>
      </c>
      <c r="AK52" s="700" t="s">
        <v>741</v>
      </c>
      <c r="AL52" s="700" t="s">
        <v>741</v>
      </c>
      <c r="AM52" s="700" t="s">
        <v>741</v>
      </c>
      <c r="AN52" s="700" t="s">
        <v>741</v>
      </c>
      <c r="AO52" s="700" t="s">
        <v>726</v>
      </c>
      <c r="AP52" s="700" t="s">
        <v>743</v>
      </c>
      <c r="AQ52" s="700" t="s">
        <v>743</v>
      </c>
      <c r="AR52" s="700" t="s">
        <v>744</v>
      </c>
      <c r="AS52" s="700" t="s">
        <v>744</v>
      </c>
      <c r="AT52" s="700" t="s">
        <v>744</v>
      </c>
      <c r="AU52" s="700" t="s">
        <v>744</v>
      </c>
      <c r="AV52" s="179"/>
      <c r="AW52" s="700" t="s">
        <v>741</v>
      </c>
      <c r="AX52" s="700" t="s">
        <v>745</v>
      </c>
      <c r="AY52" s="700" t="s">
        <v>745</v>
      </c>
      <c r="AZ52" s="700" t="s">
        <v>746</v>
      </c>
      <c r="BA52" s="700" t="s">
        <v>746</v>
      </c>
      <c r="BB52" s="700" t="s">
        <v>746</v>
      </c>
      <c r="BC52" s="700" t="s">
        <v>746</v>
      </c>
      <c r="BD52" s="700" t="s">
        <v>746</v>
      </c>
      <c r="BE52" s="700" t="s">
        <v>746</v>
      </c>
      <c r="BF52" s="700" t="s">
        <v>746</v>
      </c>
      <c r="BG52" s="700" t="s">
        <v>746</v>
      </c>
      <c r="BH52" s="700" t="s">
        <v>746</v>
      </c>
      <c r="BI52" s="700" t="s">
        <v>746</v>
      </c>
      <c r="BJ52" s="700" t="s">
        <v>746</v>
      </c>
      <c r="BK52" s="700" t="s">
        <v>746</v>
      </c>
      <c r="BL52" s="700" t="s">
        <v>745</v>
      </c>
      <c r="BM52" s="700" t="s">
        <v>745</v>
      </c>
      <c r="BN52" s="700" t="s">
        <v>745</v>
      </c>
      <c r="BO52" s="700" t="s">
        <v>745</v>
      </c>
      <c r="BP52" s="700" t="s">
        <v>745</v>
      </c>
      <c r="BQ52" s="700" t="s">
        <v>745</v>
      </c>
      <c r="BR52" s="700" t="s">
        <v>745</v>
      </c>
      <c r="BS52" s="700" t="s">
        <v>745</v>
      </c>
      <c r="BT52" s="700" t="s">
        <v>745</v>
      </c>
      <c r="BU52" s="700" t="s">
        <v>745</v>
      </c>
      <c r="BV52" s="700" t="s">
        <v>745</v>
      </c>
      <c r="BW52" s="700" t="s">
        <v>744</v>
      </c>
      <c r="BX52" s="700" t="s">
        <v>744</v>
      </c>
      <c r="BY52" s="700" t="s">
        <v>744</v>
      </c>
      <c r="BZ52" s="701" t="s">
        <v>744</v>
      </c>
      <c r="CA52" s="168"/>
    </row>
    <row r="53" spans="2:79" s="17" customFormat="1" ht="15.75">
      <c r="B53" s="274">
        <v>30</v>
      </c>
      <c r="C53" s="179" t="s">
        <v>210</v>
      </c>
      <c r="D53" s="179" t="s">
        <v>687</v>
      </c>
      <c r="E53" s="179" t="s">
        <v>17</v>
      </c>
      <c r="F53" s="179" t="s">
        <v>679</v>
      </c>
      <c r="G53" s="179" t="s">
        <v>737</v>
      </c>
      <c r="H53" s="179" t="s">
        <v>680</v>
      </c>
      <c r="I53" s="179">
        <v>2012</v>
      </c>
      <c r="J53" s="179" t="s">
        <v>717</v>
      </c>
      <c r="K53" s="179"/>
      <c r="L53" s="179" t="s">
        <v>738</v>
      </c>
      <c r="M53" s="179"/>
      <c r="N53" s="700">
        <v>1</v>
      </c>
      <c r="O53" s="700">
        <v>296</v>
      </c>
      <c r="P53" s="700">
        <v>7918180.5</v>
      </c>
      <c r="Q53" s="179"/>
      <c r="R53" s="700" t="s">
        <v>741</v>
      </c>
      <c r="S53" s="700">
        <v>296</v>
      </c>
      <c r="T53" s="700">
        <v>296</v>
      </c>
      <c r="U53" s="700">
        <v>296</v>
      </c>
      <c r="V53" s="700">
        <v>296</v>
      </c>
      <c r="W53" s="700">
        <v>296</v>
      </c>
      <c r="X53" s="700">
        <v>296</v>
      </c>
      <c r="Y53" s="700">
        <v>296</v>
      </c>
      <c r="Z53" s="700">
        <v>296</v>
      </c>
      <c r="AA53" s="700">
        <v>296</v>
      </c>
      <c r="AB53" s="700">
        <v>296</v>
      </c>
      <c r="AC53" s="700">
        <v>296</v>
      </c>
      <c r="AD53" s="700">
        <v>296</v>
      </c>
      <c r="AE53" s="700">
        <v>296</v>
      </c>
      <c r="AF53" s="700">
        <v>296</v>
      </c>
      <c r="AG53" s="700">
        <v>296</v>
      </c>
      <c r="AH53" s="700">
        <v>296</v>
      </c>
      <c r="AI53" s="700">
        <v>296</v>
      </c>
      <c r="AJ53" s="700">
        <v>296</v>
      </c>
      <c r="AK53" s="700">
        <v>296</v>
      </c>
      <c r="AL53" s="700">
        <v>296</v>
      </c>
      <c r="AM53" s="700">
        <v>296</v>
      </c>
      <c r="AN53" s="700">
        <v>296</v>
      </c>
      <c r="AO53" s="700">
        <v>296</v>
      </c>
      <c r="AP53" s="700">
        <v>296</v>
      </c>
      <c r="AQ53" s="700">
        <v>296</v>
      </c>
      <c r="AR53" s="700" t="s">
        <v>744</v>
      </c>
      <c r="AS53" s="700" t="s">
        <v>744</v>
      </c>
      <c r="AT53" s="700" t="s">
        <v>744</v>
      </c>
      <c r="AU53" s="700" t="s">
        <v>744</v>
      </c>
      <c r="AV53" s="179"/>
      <c r="AW53" s="700" t="s">
        <v>741</v>
      </c>
      <c r="AX53" s="700">
        <v>2639393.5</v>
      </c>
      <c r="AY53" s="700">
        <v>2639393.5</v>
      </c>
      <c r="AZ53" s="700">
        <v>2639393.5</v>
      </c>
      <c r="BA53" s="700">
        <v>2639393.5</v>
      </c>
      <c r="BB53" s="700">
        <v>2639393.5</v>
      </c>
      <c r="BC53" s="700">
        <v>2639393.5</v>
      </c>
      <c r="BD53" s="700">
        <v>2639393.5</v>
      </c>
      <c r="BE53" s="700">
        <v>2639393.5</v>
      </c>
      <c r="BF53" s="700">
        <v>2639393.5</v>
      </c>
      <c r="BG53" s="700">
        <v>2639393.5</v>
      </c>
      <c r="BH53" s="700">
        <v>2639393.5</v>
      </c>
      <c r="BI53" s="700">
        <v>2639393.5</v>
      </c>
      <c r="BJ53" s="700">
        <v>2639393.5</v>
      </c>
      <c r="BK53" s="700">
        <v>2639393.5</v>
      </c>
      <c r="BL53" s="700">
        <v>2639393.5</v>
      </c>
      <c r="BM53" s="700">
        <v>2639393.5</v>
      </c>
      <c r="BN53" s="700">
        <v>2639393.5</v>
      </c>
      <c r="BO53" s="700">
        <v>2639393.5</v>
      </c>
      <c r="BP53" s="700">
        <v>2639393.5</v>
      </c>
      <c r="BQ53" s="700">
        <v>2639393.5</v>
      </c>
      <c r="BR53" s="700">
        <v>2639393.5</v>
      </c>
      <c r="BS53" s="700">
        <v>2639393.5</v>
      </c>
      <c r="BT53" s="700">
        <v>2639393.5</v>
      </c>
      <c r="BU53" s="700">
        <v>2639393.5</v>
      </c>
      <c r="BV53" s="700">
        <v>2639393.5</v>
      </c>
      <c r="BW53" s="700" t="s">
        <v>744</v>
      </c>
      <c r="BX53" s="700" t="s">
        <v>744</v>
      </c>
      <c r="BY53" s="700" t="s">
        <v>744</v>
      </c>
      <c r="BZ53" s="701" t="s">
        <v>744</v>
      </c>
      <c r="CA53" s="168"/>
    </row>
    <row r="54" spans="2:79" s="17" customFormat="1" ht="15.75">
      <c r="B54" s="274">
        <v>31</v>
      </c>
      <c r="C54" s="179" t="s">
        <v>733</v>
      </c>
      <c r="D54" s="179" t="s">
        <v>682</v>
      </c>
      <c r="E54" s="179" t="s">
        <v>734</v>
      </c>
      <c r="F54" s="179" t="s">
        <v>679</v>
      </c>
      <c r="G54" s="179" t="s">
        <v>737</v>
      </c>
      <c r="H54" s="179" t="s">
        <v>681</v>
      </c>
      <c r="I54" s="179">
        <v>2007</v>
      </c>
      <c r="J54" s="179" t="s">
        <v>717</v>
      </c>
      <c r="K54" s="179"/>
      <c r="L54" s="179" t="s">
        <v>738</v>
      </c>
      <c r="M54" s="179" t="s">
        <v>693</v>
      </c>
      <c r="N54" s="700">
        <v>73</v>
      </c>
      <c r="O54" s="700"/>
      <c r="P54" s="700"/>
      <c r="Q54" s="179"/>
      <c r="R54" s="700" t="s">
        <v>741</v>
      </c>
      <c r="S54" s="700" t="s">
        <v>741</v>
      </c>
      <c r="T54" s="700" t="s">
        <v>742</v>
      </c>
      <c r="U54" s="700">
        <v>40.880000000000003</v>
      </c>
      <c r="V54" s="700" t="s">
        <v>742</v>
      </c>
      <c r="W54" s="700" t="s">
        <v>741</v>
      </c>
      <c r="X54" s="700" t="s">
        <v>741</v>
      </c>
      <c r="Y54" s="700" t="s">
        <v>741</v>
      </c>
      <c r="Z54" s="700" t="s">
        <v>741</v>
      </c>
      <c r="AA54" s="700" t="s">
        <v>741</v>
      </c>
      <c r="AB54" s="700" t="s">
        <v>741</v>
      </c>
      <c r="AC54" s="700" t="s">
        <v>741</v>
      </c>
      <c r="AD54" s="700" t="s">
        <v>741</v>
      </c>
      <c r="AE54" s="700" t="s">
        <v>741</v>
      </c>
      <c r="AF54" s="700" t="s">
        <v>741</v>
      </c>
      <c r="AG54" s="700" t="s">
        <v>741</v>
      </c>
      <c r="AH54" s="700" t="s">
        <v>741</v>
      </c>
      <c r="AI54" s="700" t="s">
        <v>741</v>
      </c>
      <c r="AJ54" s="700" t="s">
        <v>741</v>
      </c>
      <c r="AK54" s="700" t="s">
        <v>741</v>
      </c>
      <c r="AL54" s="700" t="s">
        <v>741</v>
      </c>
      <c r="AM54" s="700" t="s">
        <v>741</v>
      </c>
      <c r="AN54" s="700" t="s">
        <v>741</v>
      </c>
      <c r="AO54" s="700" t="s">
        <v>726</v>
      </c>
      <c r="AP54" s="700" t="s">
        <v>743</v>
      </c>
      <c r="AQ54" s="700" t="s">
        <v>743</v>
      </c>
      <c r="AR54" s="700" t="s">
        <v>744</v>
      </c>
      <c r="AS54" s="700" t="s">
        <v>744</v>
      </c>
      <c r="AT54" s="700" t="s">
        <v>744</v>
      </c>
      <c r="AU54" s="700" t="s">
        <v>744</v>
      </c>
      <c r="AV54" s="179"/>
      <c r="AW54" s="700" t="s">
        <v>741</v>
      </c>
      <c r="AX54" s="700" t="s">
        <v>745</v>
      </c>
      <c r="AY54" s="700" t="s">
        <v>745</v>
      </c>
      <c r="AZ54" s="700" t="s">
        <v>746</v>
      </c>
      <c r="BA54" s="700" t="s">
        <v>746</v>
      </c>
      <c r="BB54" s="700" t="s">
        <v>746</v>
      </c>
      <c r="BC54" s="700" t="s">
        <v>746</v>
      </c>
      <c r="BD54" s="700" t="s">
        <v>746</v>
      </c>
      <c r="BE54" s="700" t="s">
        <v>746</v>
      </c>
      <c r="BF54" s="700" t="s">
        <v>746</v>
      </c>
      <c r="BG54" s="700" t="s">
        <v>746</v>
      </c>
      <c r="BH54" s="700" t="s">
        <v>746</v>
      </c>
      <c r="BI54" s="700" t="s">
        <v>746</v>
      </c>
      <c r="BJ54" s="700" t="s">
        <v>746</v>
      </c>
      <c r="BK54" s="700" t="s">
        <v>746</v>
      </c>
      <c r="BL54" s="700" t="s">
        <v>745</v>
      </c>
      <c r="BM54" s="700" t="s">
        <v>745</v>
      </c>
      <c r="BN54" s="700" t="s">
        <v>745</v>
      </c>
      <c r="BO54" s="700" t="s">
        <v>745</v>
      </c>
      <c r="BP54" s="700" t="s">
        <v>745</v>
      </c>
      <c r="BQ54" s="700" t="s">
        <v>745</v>
      </c>
      <c r="BR54" s="700" t="s">
        <v>745</v>
      </c>
      <c r="BS54" s="700" t="s">
        <v>745</v>
      </c>
      <c r="BT54" s="700" t="s">
        <v>745</v>
      </c>
      <c r="BU54" s="700" t="s">
        <v>745</v>
      </c>
      <c r="BV54" s="700" t="s">
        <v>745</v>
      </c>
      <c r="BW54" s="700" t="s">
        <v>744</v>
      </c>
      <c r="BX54" s="700" t="s">
        <v>744</v>
      </c>
      <c r="BY54" s="700" t="s">
        <v>744</v>
      </c>
      <c r="BZ54" s="701" t="s">
        <v>744</v>
      </c>
      <c r="CA54" s="168"/>
    </row>
    <row r="55" spans="2:79" s="17" customFormat="1" ht="15.75">
      <c r="B55" s="274">
        <v>32</v>
      </c>
      <c r="C55" s="179" t="s">
        <v>733</v>
      </c>
      <c r="D55" s="179" t="s">
        <v>682</v>
      </c>
      <c r="E55" s="179" t="s">
        <v>734</v>
      </c>
      <c r="F55" s="179" t="s">
        <v>679</v>
      </c>
      <c r="G55" s="179" t="s">
        <v>737</v>
      </c>
      <c r="H55" s="179" t="s">
        <v>681</v>
      </c>
      <c r="I55" s="179">
        <v>2008</v>
      </c>
      <c r="J55" s="179" t="s">
        <v>717</v>
      </c>
      <c r="K55" s="179"/>
      <c r="L55" s="179" t="s">
        <v>738</v>
      </c>
      <c r="M55" s="179" t="s">
        <v>693</v>
      </c>
      <c r="N55" s="700">
        <v>2</v>
      </c>
      <c r="O55" s="700"/>
      <c r="P55" s="700"/>
      <c r="Q55" s="179"/>
      <c r="R55" s="700" t="s">
        <v>741</v>
      </c>
      <c r="S55" s="700" t="s">
        <v>741</v>
      </c>
      <c r="T55" s="700" t="s">
        <v>742</v>
      </c>
      <c r="U55" s="700">
        <v>1.1200000000000001</v>
      </c>
      <c r="V55" s="700" t="s">
        <v>742</v>
      </c>
      <c r="W55" s="700" t="s">
        <v>741</v>
      </c>
      <c r="X55" s="700" t="s">
        <v>741</v>
      </c>
      <c r="Y55" s="700" t="s">
        <v>741</v>
      </c>
      <c r="Z55" s="700" t="s">
        <v>741</v>
      </c>
      <c r="AA55" s="700" t="s">
        <v>741</v>
      </c>
      <c r="AB55" s="700" t="s">
        <v>741</v>
      </c>
      <c r="AC55" s="700" t="s">
        <v>741</v>
      </c>
      <c r="AD55" s="700" t="s">
        <v>741</v>
      </c>
      <c r="AE55" s="700" t="s">
        <v>741</v>
      </c>
      <c r="AF55" s="700" t="s">
        <v>741</v>
      </c>
      <c r="AG55" s="700" t="s">
        <v>741</v>
      </c>
      <c r="AH55" s="700" t="s">
        <v>741</v>
      </c>
      <c r="AI55" s="700" t="s">
        <v>741</v>
      </c>
      <c r="AJ55" s="700" t="s">
        <v>741</v>
      </c>
      <c r="AK55" s="700" t="s">
        <v>741</v>
      </c>
      <c r="AL55" s="700" t="s">
        <v>741</v>
      </c>
      <c r="AM55" s="700" t="s">
        <v>741</v>
      </c>
      <c r="AN55" s="700" t="s">
        <v>741</v>
      </c>
      <c r="AO55" s="700" t="s">
        <v>726</v>
      </c>
      <c r="AP55" s="700" t="s">
        <v>743</v>
      </c>
      <c r="AQ55" s="700" t="s">
        <v>743</v>
      </c>
      <c r="AR55" s="700" t="s">
        <v>744</v>
      </c>
      <c r="AS55" s="700" t="s">
        <v>744</v>
      </c>
      <c r="AT55" s="700" t="s">
        <v>744</v>
      </c>
      <c r="AU55" s="700" t="s">
        <v>744</v>
      </c>
      <c r="AV55" s="179"/>
      <c r="AW55" s="700" t="s">
        <v>741</v>
      </c>
      <c r="AX55" s="700" t="s">
        <v>745</v>
      </c>
      <c r="AY55" s="700" t="s">
        <v>745</v>
      </c>
      <c r="AZ55" s="700" t="s">
        <v>746</v>
      </c>
      <c r="BA55" s="700" t="s">
        <v>746</v>
      </c>
      <c r="BB55" s="700" t="s">
        <v>746</v>
      </c>
      <c r="BC55" s="700" t="s">
        <v>746</v>
      </c>
      <c r="BD55" s="700" t="s">
        <v>746</v>
      </c>
      <c r="BE55" s="700" t="s">
        <v>746</v>
      </c>
      <c r="BF55" s="700" t="s">
        <v>746</v>
      </c>
      <c r="BG55" s="700" t="s">
        <v>746</v>
      </c>
      <c r="BH55" s="700" t="s">
        <v>746</v>
      </c>
      <c r="BI55" s="700" t="s">
        <v>746</v>
      </c>
      <c r="BJ55" s="700" t="s">
        <v>746</v>
      </c>
      <c r="BK55" s="700" t="s">
        <v>746</v>
      </c>
      <c r="BL55" s="700" t="s">
        <v>745</v>
      </c>
      <c r="BM55" s="700" t="s">
        <v>745</v>
      </c>
      <c r="BN55" s="700" t="s">
        <v>745</v>
      </c>
      <c r="BO55" s="700" t="s">
        <v>745</v>
      </c>
      <c r="BP55" s="700" t="s">
        <v>745</v>
      </c>
      <c r="BQ55" s="700" t="s">
        <v>745</v>
      </c>
      <c r="BR55" s="700" t="s">
        <v>745</v>
      </c>
      <c r="BS55" s="700" t="s">
        <v>745</v>
      </c>
      <c r="BT55" s="700" t="s">
        <v>745</v>
      </c>
      <c r="BU55" s="700" t="s">
        <v>745</v>
      </c>
      <c r="BV55" s="700" t="s">
        <v>745</v>
      </c>
      <c r="BW55" s="700" t="s">
        <v>744</v>
      </c>
      <c r="BX55" s="700" t="s">
        <v>744</v>
      </c>
      <c r="BY55" s="700" t="s">
        <v>744</v>
      </c>
      <c r="BZ55" s="701" t="s">
        <v>744</v>
      </c>
      <c r="CA55" s="168"/>
    </row>
    <row r="56" spans="2:79" s="17" customFormat="1" ht="15.75">
      <c r="B56" s="274">
        <v>33</v>
      </c>
      <c r="C56" s="179" t="s">
        <v>733</v>
      </c>
      <c r="D56" s="179" t="s">
        <v>682</v>
      </c>
      <c r="E56" s="179" t="s">
        <v>734</v>
      </c>
      <c r="F56" s="179" t="s">
        <v>679</v>
      </c>
      <c r="G56" s="179" t="s">
        <v>737</v>
      </c>
      <c r="H56" s="179" t="s">
        <v>681</v>
      </c>
      <c r="I56" s="179">
        <v>2009</v>
      </c>
      <c r="J56" s="179" t="s">
        <v>717</v>
      </c>
      <c r="K56" s="179"/>
      <c r="L56" s="179" t="s">
        <v>738</v>
      </c>
      <c r="M56" s="179" t="s">
        <v>693</v>
      </c>
      <c r="N56" s="700">
        <v>12</v>
      </c>
      <c r="O56" s="700"/>
      <c r="P56" s="700"/>
      <c r="Q56" s="179"/>
      <c r="R56" s="700" t="s">
        <v>741</v>
      </c>
      <c r="S56" s="700" t="s">
        <v>741</v>
      </c>
      <c r="T56" s="700" t="s">
        <v>742</v>
      </c>
      <c r="U56" s="700">
        <v>6.7</v>
      </c>
      <c r="V56" s="700" t="s">
        <v>742</v>
      </c>
      <c r="W56" s="700" t="s">
        <v>741</v>
      </c>
      <c r="X56" s="700" t="s">
        <v>741</v>
      </c>
      <c r="Y56" s="700" t="s">
        <v>741</v>
      </c>
      <c r="Z56" s="700" t="s">
        <v>741</v>
      </c>
      <c r="AA56" s="700" t="s">
        <v>741</v>
      </c>
      <c r="AB56" s="700" t="s">
        <v>741</v>
      </c>
      <c r="AC56" s="700" t="s">
        <v>741</v>
      </c>
      <c r="AD56" s="700" t="s">
        <v>741</v>
      </c>
      <c r="AE56" s="700" t="s">
        <v>741</v>
      </c>
      <c r="AF56" s="700" t="s">
        <v>741</v>
      </c>
      <c r="AG56" s="700" t="s">
        <v>741</v>
      </c>
      <c r="AH56" s="700" t="s">
        <v>741</v>
      </c>
      <c r="AI56" s="700" t="s">
        <v>741</v>
      </c>
      <c r="AJ56" s="700" t="s">
        <v>741</v>
      </c>
      <c r="AK56" s="700" t="s">
        <v>741</v>
      </c>
      <c r="AL56" s="700" t="s">
        <v>741</v>
      </c>
      <c r="AM56" s="700" t="s">
        <v>741</v>
      </c>
      <c r="AN56" s="700" t="s">
        <v>741</v>
      </c>
      <c r="AO56" s="700" t="s">
        <v>726</v>
      </c>
      <c r="AP56" s="700" t="s">
        <v>743</v>
      </c>
      <c r="AQ56" s="700" t="s">
        <v>743</v>
      </c>
      <c r="AR56" s="700" t="s">
        <v>744</v>
      </c>
      <c r="AS56" s="700" t="s">
        <v>744</v>
      </c>
      <c r="AT56" s="700" t="s">
        <v>744</v>
      </c>
      <c r="AU56" s="700" t="s">
        <v>744</v>
      </c>
      <c r="AV56" s="179"/>
      <c r="AW56" s="700" t="s">
        <v>741</v>
      </c>
      <c r="AX56" s="700" t="s">
        <v>745</v>
      </c>
      <c r="AY56" s="700" t="s">
        <v>745</v>
      </c>
      <c r="AZ56" s="700" t="s">
        <v>746</v>
      </c>
      <c r="BA56" s="700" t="s">
        <v>746</v>
      </c>
      <c r="BB56" s="700" t="s">
        <v>746</v>
      </c>
      <c r="BC56" s="700" t="s">
        <v>746</v>
      </c>
      <c r="BD56" s="700" t="s">
        <v>746</v>
      </c>
      <c r="BE56" s="700" t="s">
        <v>746</v>
      </c>
      <c r="BF56" s="700" t="s">
        <v>746</v>
      </c>
      <c r="BG56" s="700" t="s">
        <v>746</v>
      </c>
      <c r="BH56" s="700" t="s">
        <v>746</v>
      </c>
      <c r="BI56" s="700" t="s">
        <v>746</v>
      </c>
      <c r="BJ56" s="700" t="s">
        <v>746</v>
      </c>
      <c r="BK56" s="700" t="s">
        <v>746</v>
      </c>
      <c r="BL56" s="700" t="s">
        <v>745</v>
      </c>
      <c r="BM56" s="700" t="s">
        <v>745</v>
      </c>
      <c r="BN56" s="700" t="s">
        <v>745</v>
      </c>
      <c r="BO56" s="700" t="s">
        <v>745</v>
      </c>
      <c r="BP56" s="700" t="s">
        <v>745</v>
      </c>
      <c r="BQ56" s="700" t="s">
        <v>745</v>
      </c>
      <c r="BR56" s="700" t="s">
        <v>745</v>
      </c>
      <c r="BS56" s="700" t="s">
        <v>745</v>
      </c>
      <c r="BT56" s="700" t="s">
        <v>745</v>
      </c>
      <c r="BU56" s="700" t="s">
        <v>745</v>
      </c>
      <c r="BV56" s="700" t="s">
        <v>745</v>
      </c>
      <c r="BW56" s="700" t="s">
        <v>744</v>
      </c>
      <c r="BX56" s="700" t="s">
        <v>744</v>
      </c>
      <c r="BY56" s="700" t="s">
        <v>744</v>
      </c>
      <c r="BZ56" s="701" t="s">
        <v>744</v>
      </c>
      <c r="CA56" s="168"/>
    </row>
    <row r="57" spans="2:79" s="17" customFormat="1" ht="15.75">
      <c r="B57" s="274">
        <v>34</v>
      </c>
      <c r="C57" s="179" t="s">
        <v>733</v>
      </c>
      <c r="D57" s="179" t="s">
        <v>678</v>
      </c>
      <c r="E57" s="179" t="s">
        <v>42</v>
      </c>
      <c r="F57" s="179" t="s">
        <v>679</v>
      </c>
      <c r="G57" s="179" t="s">
        <v>29</v>
      </c>
      <c r="H57" s="179" t="s">
        <v>681</v>
      </c>
      <c r="I57" s="179">
        <v>2006</v>
      </c>
      <c r="J57" s="179" t="s">
        <v>717</v>
      </c>
      <c r="K57" s="179"/>
      <c r="L57" s="179" t="s">
        <v>738</v>
      </c>
      <c r="M57" s="179" t="s">
        <v>693</v>
      </c>
      <c r="N57" s="700">
        <v>575</v>
      </c>
      <c r="O57" s="700"/>
      <c r="P57" s="700"/>
      <c r="Q57" s="179"/>
      <c r="R57" s="700" t="s">
        <v>741</v>
      </c>
      <c r="S57" s="700" t="s">
        <v>741</v>
      </c>
      <c r="T57" s="700" t="s">
        <v>742</v>
      </c>
      <c r="U57" s="700">
        <v>204.22</v>
      </c>
      <c r="V57" s="700" t="s">
        <v>742</v>
      </c>
      <c r="W57" s="700" t="s">
        <v>741</v>
      </c>
      <c r="X57" s="700" t="s">
        <v>741</v>
      </c>
      <c r="Y57" s="700" t="s">
        <v>741</v>
      </c>
      <c r="Z57" s="700" t="s">
        <v>741</v>
      </c>
      <c r="AA57" s="700" t="s">
        <v>741</v>
      </c>
      <c r="AB57" s="700" t="s">
        <v>741</v>
      </c>
      <c r="AC57" s="700" t="s">
        <v>741</v>
      </c>
      <c r="AD57" s="700" t="s">
        <v>741</v>
      </c>
      <c r="AE57" s="700" t="s">
        <v>741</v>
      </c>
      <c r="AF57" s="700" t="s">
        <v>741</v>
      </c>
      <c r="AG57" s="700" t="s">
        <v>741</v>
      </c>
      <c r="AH57" s="700" t="s">
        <v>741</v>
      </c>
      <c r="AI57" s="700" t="s">
        <v>741</v>
      </c>
      <c r="AJ57" s="700" t="s">
        <v>741</v>
      </c>
      <c r="AK57" s="700" t="s">
        <v>741</v>
      </c>
      <c r="AL57" s="700" t="s">
        <v>741</v>
      </c>
      <c r="AM57" s="700" t="s">
        <v>741</v>
      </c>
      <c r="AN57" s="700" t="s">
        <v>741</v>
      </c>
      <c r="AO57" s="700" t="s">
        <v>726</v>
      </c>
      <c r="AP57" s="700" t="s">
        <v>743</v>
      </c>
      <c r="AQ57" s="700" t="s">
        <v>743</v>
      </c>
      <c r="AR57" s="700" t="s">
        <v>744</v>
      </c>
      <c r="AS57" s="700" t="s">
        <v>744</v>
      </c>
      <c r="AT57" s="700" t="s">
        <v>744</v>
      </c>
      <c r="AU57" s="700" t="s">
        <v>744</v>
      </c>
      <c r="AV57" s="179"/>
      <c r="AW57" s="700" t="s">
        <v>741</v>
      </c>
      <c r="AX57" s="700" t="s">
        <v>745</v>
      </c>
      <c r="AY57" s="700" t="s">
        <v>745</v>
      </c>
      <c r="AZ57" s="700">
        <v>60.68</v>
      </c>
      <c r="BA57" s="700" t="s">
        <v>746</v>
      </c>
      <c r="BB57" s="700" t="s">
        <v>746</v>
      </c>
      <c r="BC57" s="700" t="s">
        <v>746</v>
      </c>
      <c r="BD57" s="700" t="s">
        <v>746</v>
      </c>
      <c r="BE57" s="700" t="s">
        <v>746</v>
      </c>
      <c r="BF57" s="700" t="s">
        <v>746</v>
      </c>
      <c r="BG57" s="700" t="s">
        <v>746</v>
      </c>
      <c r="BH57" s="700" t="s">
        <v>746</v>
      </c>
      <c r="BI57" s="700" t="s">
        <v>746</v>
      </c>
      <c r="BJ57" s="700" t="s">
        <v>746</v>
      </c>
      <c r="BK57" s="700" t="s">
        <v>746</v>
      </c>
      <c r="BL57" s="700" t="s">
        <v>745</v>
      </c>
      <c r="BM57" s="700" t="s">
        <v>745</v>
      </c>
      <c r="BN57" s="700" t="s">
        <v>745</v>
      </c>
      <c r="BO57" s="700" t="s">
        <v>745</v>
      </c>
      <c r="BP57" s="700" t="s">
        <v>745</v>
      </c>
      <c r="BQ57" s="700" t="s">
        <v>745</v>
      </c>
      <c r="BR57" s="700" t="s">
        <v>745</v>
      </c>
      <c r="BS57" s="700" t="s">
        <v>745</v>
      </c>
      <c r="BT57" s="700" t="s">
        <v>745</v>
      </c>
      <c r="BU57" s="700" t="s">
        <v>745</v>
      </c>
      <c r="BV57" s="700" t="s">
        <v>745</v>
      </c>
      <c r="BW57" s="700" t="s">
        <v>744</v>
      </c>
      <c r="BX57" s="700" t="s">
        <v>744</v>
      </c>
      <c r="BY57" s="700" t="s">
        <v>744</v>
      </c>
      <c r="BZ57" s="701" t="s">
        <v>744</v>
      </c>
      <c r="CA57" s="168"/>
    </row>
    <row r="58" spans="2:79" s="17" customFormat="1" ht="15.75">
      <c r="B58" s="274">
        <v>35</v>
      </c>
      <c r="C58" s="179" t="s">
        <v>733</v>
      </c>
      <c r="D58" s="179" t="s">
        <v>678</v>
      </c>
      <c r="E58" s="179" t="s">
        <v>42</v>
      </c>
      <c r="F58" s="179" t="s">
        <v>679</v>
      </c>
      <c r="G58" s="179" t="s">
        <v>29</v>
      </c>
      <c r="H58" s="179" t="s">
        <v>681</v>
      </c>
      <c r="I58" s="179">
        <v>2007</v>
      </c>
      <c r="J58" s="179" t="s">
        <v>717</v>
      </c>
      <c r="K58" s="179"/>
      <c r="L58" s="179" t="s">
        <v>738</v>
      </c>
      <c r="M58" s="179" t="s">
        <v>693</v>
      </c>
      <c r="N58" s="700">
        <v>951</v>
      </c>
      <c r="O58" s="700"/>
      <c r="P58" s="700"/>
      <c r="Q58" s="179"/>
      <c r="R58" s="700" t="s">
        <v>741</v>
      </c>
      <c r="S58" s="700" t="s">
        <v>741</v>
      </c>
      <c r="T58" s="700" t="s">
        <v>742</v>
      </c>
      <c r="U58" s="700">
        <v>338.95</v>
      </c>
      <c r="V58" s="700" t="s">
        <v>742</v>
      </c>
      <c r="W58" s="700" t="s">
        <v>741</v>
      </c>
      <c r="X58" s="700" t="s">
        <v>741</v>
      </c>
      <c r="Y58" s="700" t="s">
        <v>741</v>
      </c>
      <c r="Z58" s="700" t="s">
        <v>741</v>
      </c>
      <c r="AA58" s="700" t="s">
        <v>741</v>
      </c>
      <c r="AB58" s="700" t="s">
        <v>741</v>
      </c>
      <c r="AC58" s="700" t="s">
        <v>741</v>
      </c>
      <c r="AD58" s="700" t="s">
        <v>741</v>
      </c>
      <c r="AE58" s="700" t="s">
        <v>741</v>
      </c>
      <c r="AF58" s="700" t="s">
        <v>741</v>
      </c>
      <c r="AG58" s="700" t="s">
        <v>741</v>
      </c>
      <c r="AH58" s="700" t="s">
        <v>741</v>
      </c>
      <c r="AI58" s="700" t="s">
        <v>741</v>
      </c>
      <c r="AJ58" s="700" t="s">
        <v>741</v>
      </c>
      <c r="AK58" s="700" t="s">
        <v>741</v>
      </c>
      <c r="AL58" s="700" t="s">
        <v>741</v>
      </c>
      <c r="AM58" s="700" t="s">
        <v>741</v>
      </c>
      <c r="AN58" s="700" t="s">
        <v>741</v>
      </c>
      <c r="AO58" s="700" t="s">
        <v>726</v>
      </c>
      <c r="AP58" s="700" t="s">
        <v>743</v>
      </c>
      <c r="AQ58" s="700" t="s">
        <v>743</v>
      </c>
      <c r="AR58" s="700" t="s">
        <v>744</v>
      </c>
      <c r="AS58" s="700" t="s">
        <v>744</v>
      </c>
      <c r="AT58" s="700" t="s">
        <v>744</v>
      </c>
      <c r="AU58" s="700" t="s">
        <v>744</v>
      </c>
      <c r="AV58" s="179"/>
      <c r="AW58" s="700" t="s">
        <v>741</v>
      </c>
      <c r="AX58" s="700" t="s">
        <v>745</v>
      </c>
      <c r="AY58" s="700" t="s">
        <v>745</v>
      </c>
      <c r="AZ58" s="700">
        <v>139.15</v>
      </c>
      <c r="BA58" s="700" t="s">
        <v>746</v>
      </c>
      <c r="BB58" s="700" t="s">
        <v>746</v>
      </c>
      <c r="BC58" s="700" t="s">
        <v>746</v>
      </c>
      <c r="BD58" s="700" t="s">
        <v>746</v>
      </c>
      <c r="BE58" s="700" t="s">
        <v>746</v>
      </c>
      <c r="BF58" s="700" t="s">
        <v>746</v>
      </c>
      <c r="BG58" s="700" t="s">
        <v>746</v>
      </c>
      <c r="BH58" s="700" t="s">
        <v>746</v>
      </c>
      <c r="BI58" s="700" t="s">
        <v>746</v>
      </c>
      <c r="BJ58" s="700" t="s">
        <v>746</v>
      </c>
      <c r="BK58" s="700" t="s">
        <v>746</v>
      </c>
      <c r="BL58" s="700" t="s">
        <v>745</v>
      </c>
      <c r="BM58" s="700" t="s">
        <v>745</v>
      </c>
      <c r="BN58" s="700" t="s">
        <v>745</v>
      </c>
      <c r="BO58" s="700" t="s">
        <v>745</v>
      </c>
      <c r="BP58" s="700" t="s">
        <v>745</v>
      </c>
      <c r="BQ58" s="700" t="s">
        <v>745</v>
      </c>
      <c r="BR58" s="700" t="s">
        <v>745</v>
      </c>
      <c r="BS58" s="700" t="s">
        <v>745</v>
      </c>
      <c r="BT58" s="700" t="s">
        <v>745</v>
      </c>
      <c r="BU58" s="700" t="s">
        <v>745</v>
      </c>
      <c r="BV58" s="700" t="s">
        <v>745</v>
      </c>
      <c r="BW58" s="700" t="s">
        <v>744</v>
      </c>
      <c r="BX58" s="700" t="s">
        <v>744</v>
      </c>
      <c r="BY58" s="700" t="s">
        <v>744</v>
      </c>
      <c r="BZ58" s="701" t="s">
        <v>744</v>
      </c>
      <c r="CA58" s="168"/>
    </row>
    <row r="59" spans="2:79" s="17" customFormat="1" ht="15.75">
      <c r="B59" s="274">
        <v>36</v>
      </c>
      <c r="C59" s="179" t="s">
        <v>733</v>
      </c>
      <c r="D59" s="179" t="s">
        <v>678</v>
      </c>
      <c r="E59" s="179" t="s">
        <v>42</v>
      </c>
      <c r="F59" s="179" t="s">
        <v>679</v>
      </c>
      <c r="G59" s="179" t="s">
        <v>29</v>
      </c>
      <c r="H59" s="179" t="s">
        <v>681</v>
      </c>
      <c r="I59" s="179">
        <v>2008</v>
      </c>
      <c r="J59" s="179" t="s">
        <v>717</v>
      </c>
      <c r="K59" s="179"/>
      <c r="L59" s="179" t="s">
        <v>738</v>
      </c>
      <c r="M59" s="179" t="s">
        <v>693</v>
      </c>
      <c r="N59" s="700">
        <v>1336</v>
      </c>
      <c r="O59" s="700"/>
      <c r="P59" s="700"/>
      <c r="Q59" s="179"/>
      <c r="R59" s="700" t="s">
        <v>741</v>
      </c>
      <c r="S59" s="700" t="s">
        <v>741</v>
      </c>
      <c r="T59" s="700" t="s">
        <v>742</v>
      </c>
      <c r="U59" s="700">
        <v>474.95</v>
      </c>
      <c r="V59" s="700" t="s">
        <v>742</v>
      </c>
      <c r="W59" s="700" t="s">
        <v>741</v>
      </c>
      <c r="X59" s="700" t="s">
        <v>741</v>
      </c>
      <c r="Y59" s="700" t="s">
        <v>741</v>
      </c>
      <c r="Z59" s="700" t="s">
        <v>741</v>
      </c>
      <c r="AA59" s="700" t="s">
        <v>741</v>
      </c>
      <c r="AB59" s="700" t="s">
        <v>741</v>
      </c>
      <c r="AC59" s="700" t="s">
        <v>741</v>
      </c>
      <c r="AD59" s="700" t="s">
        <v>741</v>
      </c>
      <c r="AE59" s="700" t="s">
        <v>741</v>
      </c>
      <c r="AF59" s="700" t="s">
        <v>741</v>
      </c>
      <c r="AG59" s="700" t="s">
        <v>741</v>
      </c>
      <c r="AH59" s="700" t="s">
        <v>741</v>
      </c>
      <c r="AI59" s="700" t="s">
        <v>741</v>
      </c>
      <c r="AJ59" s="700" t="s">
        <v>741</v>
      </c>
      <c r="AK59" s="700" t="s">
        <v>741</v>
      </c>
      <c r="AL59" s="700" t="s">
        <v>741</v>
      </c>
      <c r="AM59" s="700" t="s">
        <v>741</v>
      </c>
      <c r="AN59" s="700" t="s">
        <v>741</v>
      </c>
      <c r="AO59" s="700" t="s">
        <v>726</v>
      </c>
      <c r="AP59" s="700" t="s">
        <v>743</v>
      </c>
      <c r="AQ59" s="700" t="s">
        <v>743</v>
      </c>
      <c r="AR59" s="700" t="s">
        <v>744</v>
      </c>
      <c r="AS59" s="700" t="s">
        <v>744</v>
      </c>
      <c r="AT59" s="700" t="s">
        <v>744</v>
      </c>
      <c r="AU59" s="700" t="s">
        <v>744</v>
      </c>
      <c r="AV59" s="179"/>
      <c r="AW59" s="700" t="s">
        <v>741</v>
      </c>
      <c r="AX59" s="700" t="s">
        <v>745</v>
      </c>
      <c r="AY59" s="700" t="s">
        <v>745</v>
      </c>
      <c r="AZ59" s="700">
        <v>155.11000000000001</v>
      </c>
      <c r="BA59" s="700" t="s">
        <v>746</v>
      </c>
      <c r="BB59" s="700" t="s">
        <v>746</v>
      </c>
      <c r="BC59" s="700" t="s">
        <v>746</v>
      </c>
      <c r="BD59" s="700" t="s">
        <v>746</v>
      </c>
      <c r="BE59" s="700" t="s">
        <v>746</v>
      </c>
      <c r="BF59" s="700" t="s">
        <v>746</v>
      </c>
      <c r="BG59" s="700" t="s">
        <v>746</v>
      </c>
      <c r="BH59" s="700" t="s">
        <v>746</v>
      </c>
      <c r="BI59" s="700" t="s">
        <v>746</v>
      </c>
      <c r="BJ59" s="700" t="s">
        <v>746</v>
      </c>
      <c r="BK59" s="700" t="s">
        <v>746</v>
      </c>
      <c r="BL59" s="700" t="s">
        <v>745</v>
      </c>
      <c r="BM59" s="700" t="s">
        <v>745</v>
      </c>
      <c r="BN59" s="700" t="s">
        <v>745</v>
      </c>
      <c r="BO59" s="700" t="s">
        <v>745</v>
      </c>
      <c r="BP59" s="700" t="s">
        <v>745</v>
      </c>
      <c r="BQ59" s="700" t="s">
        <v>745</v>
      </c>
      <c r="BR59" s="700" t="s">
        <v>745</v>
      </c>
      <c r="BS59" s="700" t="s">
        <v>745</v>
      </c>
      <c r="BT59" s="700" t="s">
        <v>745</v>
      </c>
      <c r="BU59" s="700" t="s">
        <v>745</v>
      </c>
      <c r="BV59" s="700" t="s">
        <v>745</v>
      </c>
      <c r="BW59" s="700" t="s">
        <v>744</v>
      </c>
      <c r="BX59" s="700" t="s">
        <v>744</v>
      </c>
      <c r="BY59" s="700" t="s">
        <v>744</v>
      </c>
      <c r="BZ59" s="701" t="s">
        <v>744</v>
      </c>
      <c r="CA59" s="168"/>
    </row>
    <row r="60" spans="2:79" s="17" customFormat="1" ht="15.75">
      <c r="B60" s="274">
        <v>37</v>
      </c>
      <c r="C60" s="179" t="s">
        <v>733</v>
      </c>
      <c r="D60" s="179" t="s">
        <v>678</v>
      </c>
      <c r="E60" s="179" t="s">
        <v>42</v>
      </c>
      <c r="F60" s="179" t="s">
        <v>679</v>
      </c>
      <c r="G60" s="179" t="s">
        <v>29</v>
      </c>
      <c r="H60" s="179" t="s">
        <v>681</v>
      </c>
      <c r="I60" s="179">
        <v>2009</v>
      </c>
      <c r="J60" s="179" t="s">
        <v>717</v>
      </c>
      <c r="K60" s="179"/>
      <c r="L60" s="179" t="s">
        <v>738</v>
      </c>
      <c r="M60" s="179" t="s">
        <v>693</v>
      </c>
      <c r="N60" s="700">
        <v>1785</v>
      </c>
      <c r="O60" s="700"/>
      <c r="P60" s="700"/>
      <c r="Q60" s="179"/>
      <c r="R60" s="700" t="s">
        <v>741</v>
      </c>
      <c r="S60" s="700" t="s">
        <v>741</v>
      </c>
      <c r="T60" s="700" t="s">
        <v>742</v>
      </c>
      <c r="U60" s="700">
        <v>636.09</v>
      </c>
      <c r="V60" s="700" t="s">
        <v>742</v>
      </c>
      <c r="W60" s="700" t="s">
        <v>741</v>
      </c>
      <c r="X60" s="700" t="s">
        <v>741</v>
      </c>
      <c r="Y60" s="700" t="s">
        <v>741</v>
      </c>
      <c r="Z60" s="700" t="s">
        <v>741</v>
      </c>
      <c r="AA60" s="700" t="s">
        <v>741</v>
      </c>
      <c r="AB60" s="700" t="s">
        <v>741</v>
      </c>
      <c r="AC60" s="700" t="s">
        <v>741</v>
      </c>
      <c r="AD60" s="700" t="s">
        <v>741</v>
      </c>
      <c r="AE60" s="700" t="s">
        <v>741</v>
      </c>
      <c r="AF60" s="700" t="s">
        <v>741</v>
      </c>
      <c r="AG60" s="700" t="s">
        <v>741</v>
      </c>
      <c r="AH60" s="700" t="s">
        <v>741</v>
      </c>
      <c r="AI60" s="700" t="s">
        <v>741</v>
      </c>
      <c r="AJ60" s="700" t="s">
        <v>741</v>
      </c>
      <c r="AK60" s="700" t="s">
        <v>741</v>
      </c>
      <c r="AL60" s="700" t="s">
        <v>741</v>
      </c>
      <c r="AM60" s="700" t="s">
        <v>741</v>
      </c>
      <c r="AN60" s="700" t="s">
        <v>741</v>
      </c>
      <c r="AO60" s="700" t="s">
        <v>726</v>
      </c>
      <c r="AP60" s="700" t="s">
        <v>743</v>
      </c>
      <c r="AQ60" s="700" t="s">
        <v>743</v>
      </c>
      <c r="AR60" s="700" t="s">
        <v>744</v>
      </c>
      <c r="AS60" s="700" t="s">
        <v>744</v>
      </c>
      <c r="AT60" s="700" t="s">
        <v>744</v>
      </c>
      <c r="AU60" s="700" t="s">
        <v>744</v>
      </c>
      <c r="AV60" s="179"/>
      <c r="AW60" s="700" t="s">
        <v>741</v>
      </c>
      <c r="AX60" s="700" t="s">
        <v>745</v>
      </c>
      <c r="AY60" s="700" t="s">
        <v>745</v>
      </c>
      <c r="AZ60" s="700">
        <v>251.72</v>
      </c>
      <c r="BA60" s="700" t="s">
        <v>746</v>
      </c>
      <c r="BB60" s="700" t="s">
        <v>746</v>
      </c>
      <c r="BC60" s="700" t="s">
        <v>746</v>
      </c>
      <c r="BD60" s="700" t="s">
        <v>746</v>
      </c>
      <c r="BE60" s="700" t="s">
        <v>746</v>
      </c>
      <c r="BF60" s="700" t="s">
        <v>746</v>
      </c>
      <c r="BG60" s="700" t="s">
        <v>746</v>
      </c>
      <c r="BH60" s="700" t="s">
        <v>746</v>
      </c>
      <c r="BI60" s="700" t="s">
        <v>746</v>
      </c>
      <c r="BJ60" s="700" t="s">
        <v>746</v>
      </c>
      <c r="BK60" s="700" t="s">
        <v>746</v>
      </c>
      <c r="BL60" s="700" t="s">
        <v>745</v>
      </c>
      <c r="BM60" s="700" t="s">
        <v>745</v>
      </c>
      <c r="BN60" s="700" t="s">
        <v>745</v>
      </c>
      <c r="BO60" s="700" t="s">
        <v>745</v>
      </c>
      <c r="BP60" s="700" t="s">
        <v>745</v>
      </c>
      <c r="BQ60" s="700" t="s">
        <v>745</v>
      </c>
      <c r="BR60" s="700" t="s">
        <v>745</v>
      </c>
      <c r="BS60" s="700" t="s">
        <v>745</v>
      </c>
      <c r="BT60" s="700" t="s">
        <v>745</v>
      </c>
      <c r="BU60" s="700" t="s">
        <v>745</v>
      </c>
      <c r="BV60" s="700" t="s">
        <v>745</v>
      </c>
      <c r="BW60" s="700" t="s">
        <v>744</v>
      </c>
      <c r="BX60" s="700" t="s">
        <v>744</v>
      </c>
      <c r="BY60" s="700" t="s">
        <v>744</v>
      </c>
      <c r="BZ60" s="701" t="s">
        <v>744</v>
      </c>
      <c r="CA60" s="168"/>
    </row>
    <row r="61" spans="2:79" s="17" customFormat="1" ht="15.75">
      <c r="B61" s="274">
        <v>38</v>
      </c>
      <c r="C61" s="179" t="s">
        <v>733</v>
      </c>
      <c r="D61" s="179" t="s">
        <v>678</v>
      </c>
      <c r="E61" s="179" t="s">
        <v>42</v>
      </c>
      <c r="F61" s="179" t="s">
        <v>679</v>
      </c>
      <c r="G61" s="179" t="s">
        <v>29</v>
      </c>
      <c r="H61" s="179" t="s">
        <v>681</v>
      </c>
      <c r="I61" s="179">
        <v>2010</v>
      </c>
      <c r="J61" s="179" t="s">
        <v>717</v>
      </c>
      <c r="K61" s="179"/>
      <c r="L61" s="179" t="s">
        <v>738</v>
      </c>
      <c r="M61" s="179" t="s">
        <v>693</v>
      </c>
      <c r="N61" s="700">
        <v>1143</v>
      </c>
      <c r="O61" s="700"/>
      <c r="P61" s="700"/>
      <c r="Q61" s="179"/>
      <c r="R61" s="700" t="s">
        <v>741</v>
      </c>
      <c r="S61" s="700" t="s">
        <v>741</v>
      </c>
      <c r="T61" s="700" t="s">
        <v>742</v>
      </c>
      <c r="U61" s="700">
        <v>406.45</v>
      </c>
      <c r="V61" s="700" t="s">
        <v>742</v>
      </c>
      <c r="W61" s="700" t="s">
        <v>741</v>
      </c>
      <c r="X61" s="700" t="s">
        <v>741</v>
      </c>
      <c r="Y61" s="700" t="s">
        <v>741</v>
      </c>
      <c r="Z61" s="700" t="s">
        <v>741</v>
      </c>
      <c r="AA61" s="700" t="s">
        <v>741</v>
      </c>
      <c r="AB61" s="700" t="s">
        <v>741</v>
      </c>
      <c r="AC61" s="700" t="s">
        <v>741</v>
      </c>
      <c r="AD61" s="700" t="s">
        <v>741</v>
      </c>
      <c r="AE61" s="700" t="s">
        <v>741</v>
      </c>
      <c r="AF61" s="700" t="s">
        <v>741</v>
      </c>
      <c r="AG61" s="700" t="s">
        <v>741</v>
      </c>
      <c r="AH61" s="700" t="s">
        <v>741</v>
      </c>
      <c r="AI61" s="700" t="s">
        <v>741</v>
      </c>
      <c r="AJ61" s="700" t="s">
        <v>741</v>
      </c>
      <c r="AK61" s="700" t="s">
        <v>741</v>
      </c>
      <c r="AL61" s="700" t="s">
        <v>741</v>
      </c>
      <c r="AM61" s="700" t="s">
        <v>741</v>
      </c>
      <c r="AN61" s="700" t="s">
        <v>741</v>
      </c>
      <c r="AO61" s="700" t="s">
        <v>726</v>
      </c>
      <c r="AP61" s="700" t="s">
        <v>743</v>
      </c>
      <c r="AQ61" s="700" t="s">
        <v>743</v>
      </c>
      <c r="AR61" s="700" t="s">
        <v>744</v>
      </c>
      <c r="AS61" s="700" t="s">
        <v>744</v>
      </c>
      <c r="AT61" s="700" t="s">
        <v>744</v>
      </c>
      <c r="AU61" s="700" t="s">
        <v>744</v>
      </c>
      <c r="AV61" s="179"/>
      <c r="AW61" s="700" t="s">
        <v>741</v>
      </c>
      <c r="AX61" s="700" t="s">
        <v>745</v>
      </c>
      <c r="AY61" s="700" t="s">
        <v>745</v>
      </c>
      <c r="AZ61" s="700">
        <v>133.43</v>
      </c>
      <c r="BA61" s="700" t="s">
        <v>746</v>
      </c>
      <c r="BB61" s="700" t="s">
        <v>746</v>
      </c>
      <c r="BC61" s="700" t="s">
        <v>746</v>
      </c>
      <c r="BD61" s="700" t="s">
        <v>746</v>
      </c>
      <c r="BE61" s="700" t="s">
        <v>746</v>
      </c>
      <c r="BF61" s="700" t="s">
        <v>746</v>
      </c>
      <c r="BG61" s="700" t="s">
        <v>746</v>
      </c>
      <c r="BH61" s="700" t="s">
        <v>746</v>
      </c>
      <c r="BI61" s="700" t="s">
        <v>746</v>
      </c>
      <c r="BJ61" s="700" t="s">
        <v>746</v>
      </c>
      <c r="BK61" s="700" t="s">
        <v>746</v>
      </c>
      <c r="BL61" s="700" t="s">
        <v>745</v>
      </c>
      <c r="BM61" s="700" t="s">
        <v>745</v>
      </c>
      <c r="BN61" s="700" t="s">
        <v>745</v>
      </c>
      <c r="BO61" s="700" t="s">
        <v>745</v>
      </c>
      <c r="BP61" s="700" t="s">
        <v>745</v>
      </c>
      <c r="BQ61" s="700" t="s">
        <v>745</v>
      </c>
      <c r="BR61" s="700" t="s">
        <v>745</v>
      </c>
      <c r="BS61" s="700" t="s">
        <v>745</v>
      </c>
      <c r="BT61" s="700" t="s">
        <v>745</v>
      </c>
      <c r="BU61" s="700" t="s">
        <v>745</v>
      </c>
      <c r="BV61" s="700" t="s">
        <v>745</v>
      </c>
      <c r="BW61" s="700" t="s">
        <v>744</v>
      </c>
      <c r="BX61" s="700" t="s">
        <v>744</v>
      </c>
      <c r="BY61" s="700" t="s">
        <v>744</v>
      </c>
      <c r="BZ61" s="701" t="s">
        <v>744</v>
      </c>
      <c r="CA61" s="168"/>
    </row>
    <row r="62" spans="2:79" s="17" customFormat="1" ht="15.75">
      <c r="B62" s="274">
        <v>39</v>
      </c>
      <c r="C62" s="179" t="s">
        <v>733</v>
      </c>
      <c r="D62" s="179" t="s">
        <v>686</v>
      </c>
      <c r="E62" s="179" t="s">
        <v>9</v>
      </c>
      <c r="F62" s="179" t="s">
        <v>679</v>
      </c>
      <c r="G62" s="179" t="s">
        <v>686</v>
      </c>
      <c r="H62" s="179" t="s">
        <v>681</v>
      </c>
      <c r="I62" s="179">
        <v>2014</v>
      </c>
      <c r="J62" s="179" t="s">
        <v>717</v>
      </c>
      <c r="K62" s="179"/>
      <c r="L62" s="179" t="s">
        <v>738</v>
      </c>
      <c r="M62" s="179" t="s">
        <v>696</v>
      </c>
      <c r="N62" s="700">
        <v>2</v>
      </c>
      <c r="O62" s="700"/>
      <c r="P62" s="700"/>
      <c r="Q62" s="179"/>
      <c r="R62" s="700" t="s">
        <v>741</v>
      </c>
      <c r="S62" s="700" t="s">
        <v>741</v>
      </c>
      <c r="T62" s="700" t="s">
        <v>742</v>
      </c>
      <c r="U62" s="700">
        <v>2737.61</v>
      </c>
      <c r="V62" s="700" t="s">
        <v>742</v>
      </c>
      <c r="W62" s="700" t="s">
        <v>741</v>
      </c>
      <c r="X62" s="700" t="s">
        <v>741</v>
      </c>
      <c r="Y62" s="700" t="s">
        <v>741</v>
      </c>
      <c r="Z62" s="700" t="s">
        <v>741</v>
      </c>
      <c r="AA62" s="700" t="s">
        <v>741</v>
      </c>
      <c r="AB62" s="700" t="s">
        <v>741</v>
      </c>
      <c r="AC62" s="700" t="s">
        <v>741</v>
      </c>
      <c r="AD62" s="700" t="s">
        <v>741</v>
      </c>
      <c r="AE62" s="700" t="s">
        <v>741</v>
      </c>
      <c r="AF62" s="700" t="s">
        <v>741</v>
      </c>
      <c r="AG62" s="700" t="s">
        <v>741</v>
      </c>
      <c r="AH62" s="700" t="s">
        <v>741</v>
      </c>
      <c r="AI62" s="700" t="s">
        <v>741</v>
      </c>
      <c r="AJ62" s="700" t="s">
        <v>741</v>
      </c>
      <c r="AK62" s="700" t="s">
        <v>741</v>
      </c>
      <c r="AL62" s="700" t="s">
        <v>741</v>
      </c>
      <c r="AM62" s="700" t="s">
        <v>741</v>
      </c>
      <c r="AN62" s="700" t="s">
        <v>741</v>
      </c>
      <c r="AO62" s="700" t="s">
        <v>726</v>
      </c>
      <c r="AP62" s="700" t="s">
        <v>743</v>
      </c>
      <c r="AQ62" s="700" t="s">
        <v>743</v>
      </c>
      <c r="AR62" s="700" t="s">
        <v>744</v>
      </c>
      <c r="AS62" s="700" t="s">
        <v>744</v>
      </c>
      <c r="AT62" s="700" t="s">
        <v>744</v>
      </c>
      <c r="AU62" s="700" t="s">
        <v>744</v>
      </c>
      <c r="AV62" s="179"/>
      <c r="AW62" s="700" t="s">
        <v>741</v>
      </c>
      <c r="AX62" s="700" t="s">
        <v>745</v>
      </c>
      <c r="AY62" s="700" t="s">
        <v>745</v>
      </c>
      <c r="AZ62" s="700" t="s">
        <v>746</v>
      </c>
      <c r="BA62" s="700" t="s">
        <v>746</v>
      </c>
      <c r="BB62" s="700" t="s">
        <v>746</v>
      </c>
      <c r="BC62" s="700" t="s">
        <v>746</v>
      </c>
      <c r="BD62" s="700" t="s">
        <v>746</v>
      </c>
      <c r="BE62" s="700" t="s">
        <v>746</v>
      </c>
      <c r="BF62" s="700" t="s">
        <v>746</v>
      </c>
      <c r="BG62" s="700" t="s">
        <v>746</v>
      </c>
      <c r="BH62" s="700" t="s">
        <v>746</v>
      </c>
      <c r="BI62" s="700" t="s">
        <v>746</v>
      </c>
      <c r="BJ62" s="700" t="s">
        <v>746</v>
      </c>
      <c r="BK62" s="700" t="s">
        <v>746</v>
      </c>
      <c r="BL62" s="700" t="s">
        <v>745</v>
      </c>
      <c r="BM62" s="700" t="s">
        <v>745</v>
      </c>
      <c r="BN62" s="700" t="s">
        <v>745</v>
      </c>
      <c r="BO62" s="700" t="s">
        <v>745</v>
      </c>
      <c r="BP62" s="700" t="s">
        <v>745</v>
      </c>
      <c r="BQ62" s="700" t="s">
        <v>745</v>
      </c>
      <c r="BR62" s="700" t="s">
        <v>745</v>
      </c>
      <c r="BS62" s="700" t="s">
        <v>745</v>
      </c>
      <c r="BT62" s="700" t="s">
        <v>745</v>
      </c>
      <c r="BU62" s="700" t="s">
        <v>745</v>
      </c>
      <c r="BV62" s="700" t="s">
        <v>745</v>
      </c>
      <c r="BW62" s="700" t="s">
        <v>744</v>
      </c>
      <c r="BX62" s="700" t="s">
        <v>744</v>
      </c>
      <c r="BY62" s="700" t="s">
        <v>744</v>
      </c>
      <c r="BZ62" s="701" t="s">
        <v>744</v>
      </c>
      <c r="CA62" s="168"/>
    </row>
    <row r="63" spans="2:79" s="17" customFormat="1" ht="15.75">
      <c r="B63" s="274">
        <v>40</v>
      </c>
      <c r="C63" s="179" t="s">
        <v>677</v>
      </c>
      <c r="D63" s="179" t="s">
        <v>682</v>
      </c>
      <c r="E63" s="179" t="s">
        <v>735</v>
      </c>
      <c r="F63" s="179" t="s">
        <v>679</v>
      </c>
      <c r="G63" s="179" t="s">
        <v>737</v>
      </c>
      <c r="H63" s="179" t="s">
        <v>681</v>
      </c>
      <c r="I63" s="179">
        <v>2014</v>
      </c>
      <c r="J63" s="179" t="s">
        <v>717</v>
      </c>
      <c r="K63" s="179"/>
      <c r="L63" s="179" t="s">
        <v>738</v>
      </c>
      <c r="M63" s="179" t="s">
        <v>696</v>
      </c>
      <c r="N63" s="700">
        <v>5</v>
      </c>
      <c r="O63" s="700"/>
      <c r="P63" s="700"/>
      <c r="Q63" s="179"/>
      <c r="R63" s="700" t="s">
        <v>741</v>
      </c>
      <c r="S63" s="700" t="s">
        <v>741</v>
      </c>
      <c r="T63" s="700" t="s">
        <v>742</v>
      </c>
      <c r="U63" s="700">
        <v>594.79999999999995</v>
      </c>
      <c r="V63" s="700" t="s">
        <v>742</v>
      </c>
      <c r="W63" s="700" t="s">
        <v>741</v>
      </c>
      <c r="X63" s="700" t="s">
        <v>741</v>
      </c>
      <c r="Y63" s="700" t="s">
        <v>741</v>
      </c>
      <c r="Z63" s="700" t="s">
        <v>741</v>
      </c>
      <c r="AA63" s="700" t="s">
        <v>741</v>
      </c>
      <c r="AB63" s="700" t="s">
        <v>741</v>
      </c>
      <c r="AC63" s="700" t="s">
        <v>741</v>
      </c>
      <c r="AD63" s="700" t="s">
        <v>741</v>
      </c>
      <c r="AE63" s="700" t="s">
        <v>741</v>
      </c>
      <c r="AF63" s="700" t="s">
        <v>741</v>
      </c>
      <c r="AG63" s="700" t="s">
        <v>741</v>
      </c>
      <c r="AH63" s="700" t="s">
        <v>741</v>
      </c>
      <c r="AI63" s="700" t="s">
        <v>741</v>
      </c>
      <c r="AJ63" s="700" t="s">
        <v>741</v>
      </c>
      <c r="AK63" s="700" t="s">
        <v>741</v>
      </c>
      <c r="AL63" s="700" t="s">
        <v>741</v>
      </c>
      <c r="AM63" s="700" t="s">
        <v>741</v>
      </c>
      <c r="AN63" s="700" t="s">
        <v>741</v>
      </c>
      <c r="AO63" s="700" t="s">
        <v>726</v>
      </c>
      <c r="AP63" s="700" t="s">
        <v>743</v>
      </c>
      <c r="AQ63" s="700" t="s">
        <v>743</v>
      </c>
      <c r="AR63" s="700" t="s">
        <v>744</v>
      </c>
      <c r="AS63" s="700" t="s">
        <v>744</v>
      </c>
      <c r="AT63" s="700" t="s">
        <v>744</v>
      </c>
      <c r="AU63" s="700" t="s">
        <v>744</v>
      </c>
      <c r="AV63" s="179"/>
      <c r="AW63" s="700" t="s">
        <v>741</v>
      </c>
      <c r="AX63" s="700" t="s">
        <v>745</v>
      </c>
      <c r="AY63" s="700" t="s">
        <v>745</v>
      </c>
      <c r="AZ63" s="700" t="s">
        <v>746</v>
      </c>
      <c r="BA63" s="700" t="s">
        <v>746</v>
      </c>
      <c r="BB63" s="700" t="s">
        <v>746</v>
      </c>
      <c r="BC63" s="700" t="s">
        <v>746</v>
      </c>
      <c r="BD63" s="700" t="s">
        <v>746</v>
      </c>
      <c r="BE63" s="700" t="s">
        <v>746</v>
      </c>
      <c r="BF63" s="700" t="s">
        <v>746</v>
      </c>
      <c r="BG63" s="700" t="s">
        <v>746</v>
      </c>
      <c r="BH63" s="700" t="s">
        <v>746</v>
      </c>
      <c r="BI63" s="700" t="s">
        <v>746</v>
      </c>
      <c r="BJ63" s="700" t="s">
        <v>746</v>
      </c>
      <c r="BK63" s="700" t="s">
        <v>746</v>
      </c>
      <c r="BL63" s="700" t="s">
        <v>745</v>
      </c>
      <c r="BM63" s="700" t="s">
        <v>745</v>
      </c>
      <c r="BN63" s="700" t="s">
        <v>745</v>
      </c>
      <c r="BO63" s="700" t="s">
        <v>745</v>
      </c>
      <c r="BP63" s="700" t="s">
        <v>745</v>
      </c>
      <c r="BQ63" s="700" t="s">
        <v>745</v>
      </c>
      <c r="BR63" s="700" t="s">
        <v>745</v>
      </c>
      <c r="BS63" s="700" t="s">
        <v>745</v>
      </c>
      <c r="BT63" s="700" t="s">
        <v>745</v>
      </c>
      <c r="BU63" s="700" t="s">
        <v>745</v>
      </c>
      <c r="BV63" s="700" t="s">
        <v>745</v>
      </c>
      <c r="BW63" s="700" t="s">
        <v>744</v>
      </c>
      <c r="BX63" s="700" t="s">
        <v>744</v>
      </c>
      <c r="BY63" s="700" t="s">
        <v>744</v>
      </c>
      <c r="BZ63" s="701" t="s">
        <v>744</v>
      </c>
      <c r="CA63" s="168"/>
    </row>
    <row r="64" spans="2:79" s="17" customFormat="1" ht="15.75">
      <c r="B64" s="274">
        <v>41</v>
      </c>
      <c r="C64" s="179" t="s">
        <v>677</v>
      </c>
      <c r="D64" s="179" t="s">
        <v>682</v>
      </c>
      <c r="E64" s="179" t="s">
        <v>734</v>
      </c>
      <c r="F64" s="179" t="s">
        <v>679</v>
      </c>
      <c r="G64" s="179" t="s">
        <v>737</v>
      </c>
      <c r="H64" s="179" t="s">
        <v>681</v>
      </c>
      <c r="I64" s="179">
        <v>2007</v>
      </c>
      <c r="J64" s="179" t="s">
        <v>717</v>
      </c>
      <c r="K64" s="179"/>
      <c r="L64" s="179" t="s">
        <v>738</v>
      </c>
      <c r="M64" s="179" t="s">
        <v>693</v>
      </c>
      <c r="N64" s="700">
        <v>2</v>
      </c>
      <c r="O64" s="700"/>
      <c r="P64" s="700"/>
      <c r="Q64" s="179"/>
      <c r="R64" s="700" t="s">
        <v>741</v>
      </c>
      <c r="S64" s="700" t="s">
        <v>741</v>
      </c>
      <c r="T64" s="700" t="s">
        <v>742</v>
      </c>
      <c r="U64" s="700">
        <v>1.1200000000000001</v>
      </c>
      <c r="V64" s="700" t="s">
        <v>742</v>
      </c>
      <c r="W64" s="700" t="s">
        <v>741</v>
      </c>
      <c r="X64" s="700" t="s">
        <v>741</v>
      </c>
      <c r="Y64" s="700" t="s">
        <v>741</v>
      </c>
      <c r="Z64" s="700" t="s">
        <v>741</v>
      </c>
      <c r="AA64" s="700" t="s">
        <v>741</v>
      </c>
      <c r="AB64" s="700" t="s">
        <v>741</v>
      </c>
      <c r="AC64" s="700" t="s">
        <v>741</v>
      </c>
      <c r="AD64" s="700" t="s">
        <v>741</v>
      </c>
      <c r="AE64" s="700" t="s">
        <v>741</v>
      </c>
      <c r="AF64" s="700" t="s">
        <v>741</v>
      </c>
      <c r="AG64" s="700" t="s">
        <v>741</v>
      </c>
      <c r="AH64" s="700" t="s">
        <v>741</v>
      </c>
      <c r="AI64" s="700" t="s">
        <v>741</v>
      </c>
      <c r="AJ64" s="700" t="s">
        <v>741</v>
      </c>
      <c r="AK64" s="700" t="s">
        <v>741</v>
      </c>
      <c r="AL64" s="700" t="s">
        <v>741</v>
      </c>
      <c r="AM64" s="700" t="s">
        <v>741</v>
      </c>
      <c r="AN64" s="700" t="s">
        <v>741</v>
      </c>
      <c r="AO64" s="700" t="s">
        <v>726</v>
      </c>
      <c r="AP64" s="700" t="s">
        <v>743</v>
      </c>
      <c r="AQ64" s="700" t="s">
        <v>743</v>
      </c>
      <c r="AR64" s="700" t="s">
        <v>744</v>
      </c>
      <c r="AS64" s="700" t="s">
        <v>744</v>
      </c>
      <c r="AT64" s="700" t="s">
        <v>744</v>
      </c>
      <c r="AU64" s="700" t="s">
        <v>744</v>
      </c>
      <c r="AV64" s="179"/>
      <c r="AW64" s="700" t="s">
        <v>741</v>
      </c>
      <c r="AX64" s="700" t="s">
        <v>745</v>
      </c>
      <c r="AY64" s="700" t="s">
        <v>745</v>
      </c>
      <c r="AZ64" s="700" t="s">
        <v>746</v>
      </c>
      <c r="BA64" s="700" t="s">
        <v>746</v>
      </c>
      <c r="BB64" s="700" t="s">
        <v>746</v>
      </c>
      <c r="BC64" s="700" t="s">
        <v>746</v>
      </c>
      <c r="BD64" s="700" t="s">
        <v>746</v>
      </c>
      <c r="BE64" s="700" t="s">
        <v>746</v>
      </c>
      <c r="BF64" s="700" t="s">
        <v>746</v>
      </c>
      <c r="BG64" s="700" t="s">
        <v>746</v>
      </c>
      <c r="BH64" s="700" t="s">
        <v>746</v>
      </c>
      <c r="BI64" s="700" t="s">
        <v>746</v>
      </c>
      <c r="BJ64" s="700" t="s">
        <v>746</v>
      </c>
      <c r="BK64" s="700" t="s">
        <v>746</v>
      </c>
      <c r="BL64" s="700" t="s">
        <v>745</v>
      </c>
      <c r="BM64" s="700" t="s">
        <v>745</v>
      </c>
      <c r="BN64" s="700" t="s">
        <v>745</v>
      </c>
      <c r="BO64" s="700" t="s">
        <v>745</v>
      </c>
      <c r="BP64" s="700" t="s">
        <v>745</v>
      </c>
      <c r="BQ64" s="700" t="s">
        <v>745</v>
      </c>
      <c r="BR64" s="700" t="s">
        <v>745</v>
      </c>
      <c r="BS64" s="700" t="s">
        <v>745</v>
      </c>
      <c r="BT64" s="700" t="s">
        <v>745</v>
      </c>
      <c r="BU64" s="700" t="s">
        <v>745</v>
      </c>
      <c r="BV64" s="700" t="s">
        <v>745</v>
      </c>
      <c r="BW64" s="700" t="s">
        <v>744</v>
      </c>
      <c r="BX64" s="700" t="s">
        <v>744</v>
      </c>
      <c r="BY64" s="700" t="s">
        <v>744</v>
      </c>
      <c r="BZ64" s="701" t="s">
        <v>744</v>
      </c>
      <c r="CA64" s="168"/>
    </row>
    <row r="65" spans="2:79" s="17" customFormat="1" ht="15.75">
      <c r="B65" s="274">
        <v>42</v>
      </c>
      <c r="C65" s="179" t="s">
        <v>677</v>
      </c>
      <c r="D65" s="179" t="s">
        <v>682</v>
      </c>
      <c r="E65" s="179" t="s">
        <v>734</v>
      </c>
      <c r="F65" s="179" t="s">
        <v>679</v>
      </c>
      <c r="G65" s="179" t="s">
        <v>737</v>
      </c>
      <c r="H65" s="179" t="s">
        <v>681</v>
      </c>
      <c r="I65" s="179">
        <v>2009</v>
      </c>
      <c r="J65" s="179" t="s">
        <v>717</v>
      </c>
      <c r="K65" s="179"/>
      <c r="L65" s="179" t="s">
        <v>738</v>
      </c>
      <c r="M65" s="179" t="s">
        <v>693</v>
      </c>
      <c r="N65" s="700">
        <v>3</v>
      </c>
      <c r="O65" s="700"/>
      <c r="P65" s="700"/>
      <c r="Q65" s="179"/>
      <c r="R65" s="700" t="s">
        <v>741</v>
      </c>
      <c r="S65" s="700" t="s">
        <v>741</v>
      </c>
      <c r="T65" s="700" t="s">
        <v>742</v>
      </c>
      <c r="U65" s="700">
        <v>1.68</v>
      </c>
      <c r="V65" s="700" t="s">
        <v>742</v>
      </c>
      <c r="W65" s="700" t="s">
        <v>741</v>
      </c>
      <c r="X65" s="700" t="s">
        <v>741</v>
      </c>
      <c r="Y65" s="700" t="s">
        <v>741</v>
      </c>
      <c r="Z65" s="700" t="s">
        <v>741</v>
      </c>
      <c r="AA65" s="700" t="s">
        <v>741</v>
      </c>
      <c r="AB65" s="700" t="s">
        <v>741</v>
      </c>
      <c r="AC65" s="700" t="s">
        <v>741</v>
      </c>
      <c r="AD65" s="700" t="s">
        <v>741</v>
      </c>
      <c r="AE65" s="700" t="s">
        <v>741</v>
      </c>
      <c r="AF65" s="700" t="s">
        <v>741</v>
      </c>
      <c r="AG65" s="700" t="s">
        <v>741</v>
      </c>
      <c r="AH65" s="700" t="s">
        <v>741</v>
      </c>
      <c r="AI65" s="700" t="s">
        <v>741</v>
      </c>
      <c r="AJ65" s="700" t="s">
        <v>741</v>
      </c>
      <c r="AK65" s="700" t="s">
        <v>741</v>
      </c>
      <c r="AL65" s="700" t="s">
        <v>741</v>
      </c>
      <c r="AM65" s="700" t="s">
        <v>741</v>
      </c>
      <c r="AN65" s="700" t="s">
        <v>741</v>
      </c>
      <c r="AO65" s="700" t="s">
        <v>726</v>
      </c>
      <c r="AP65" s="700" t="s">
        <v>743</v>
      </c>
      <c r="AQ65" s="700" t="s">
        <v>743</v>
      </c>
      <c r="AR65" s="700" t="s">
        <v>744</v>
      </c>
      <c r="AS65" s="700" t="s">
        <v>744</v>
      </c>
      <c r="AT65" s="700" t="s">
        <v>744</v>
      </c>
      <c r="AU65" s="700" t="s">
        <v>744</v>
      </c>
      <c r="AV65" s="179"/>
      <c r="AW65" s="700" t="s">
        <v>741</v>
      </c>
      <c r="AX65" s="700" t="s">
        <v>745</v>
      </c>
      <c r="AY65" s="700" t="s">
        <v>745</v>
      </c>
      <c r="AZ65" s="700" t="s">
        <v>746</v>
      </c>
      <c r="BA65" s="700" t="s">
        <v>746</v>
      </c>
      <c r="BB65" s="700" t="s">
        <v>746</v>
      </c>
      <c r="BC65" s="700" t="s">
        <v>746</v>
      </c>
      <c r="BD65" s="700" t="s">
        <v>746</v>
      </c>
      <c r="BE65" s="700" t="s">
        <v>746</v>
      </c>
      <c r="BF65" s="700" t="s">
        <v>746</v>
      </c>
      <c r="BG65" s="700" t="s">
        <v>746</v>
      </c>
      <c r="BH65" s="700" t="s">
        <v>746</v>
      </c>
      <c r="BI65" s="700" t="s">
        <v>746</v>
      </c>
      <c r="BJ65" s="700" t="s">
        <v>746</v>
      </c>
      <c r="BK65" s="700" t="s">
        <v>746</v>
      </c>
      <c r="BL65" s="700" t="s">
        <v>745</v>
      </c>
      <c r="BM65" s="700" t="s">
        <v>745</v>
      </c>
      <c r="BN65" s="700" t="s">
        <v>745</v>
      </c>
      <c r="BO65" s="700" t="s">
        <v>745</v>
      </c>
      <c r="BP65" s="700" t="s">
        <v>745</v>
      </c>
      <c r="BQ65" s="700" t="s">
        <v>745</v>
      </c>
      <c r="BR65" s="700" t="s">
        <v>745</v>
      </c>
      <c r="BS65" s="700" t="s">
        <v>745</v>
      </c>
      <c r="BT65" s="700" t="s">
        <v>745</v>
      </c>
      <c r="BU65" s="700" t="s">
        <v>745</v>
      </c>
      <c r="BV65" s="700" t="s">
        <v>745</v>
      </c>
      <c r="BW65" s="700" t="s">
        <v>744</v>
      </c>
      <c r="BX65" s="700" t="s">
        <v>744</v>
      </c>
      <c r="BY65" s="700" t="s">
        <v>744</v>
      </c>
      <c r="BZ65" s="701" t="s">
        <v>744</v>
      </c>
      <c r="CA65" s="168"/>
    </row>
    <row r="66" spans="2:79" s="17" customFormat="1" ht="15.75">
      <c r="B66" s="274">
        <v>43</v>
      </c>
      <c r="C66" s="179" t="s">
        <v>677</v>
      </c>
      <c r="D66" s="179" t="s">
        <v>682</v>
      </c>
      <c r="E66" s="179" t="s">
        <v>734</v>
      </c>
      <c r="F66" s="179" t="s">
        <v>679</v>
      </c>
      <c r="G66" s="179" t="s">
        <v>737</v>
      </c>
      <c r="H66" s="179" t="s">
        <v>681</v>
      </c>
      <c r="I66" s="179">
        <v>2011</v>
      </c>
      <c r="J66" s="179" t="s">
        <v>717</v>
      </c>
      <c r="K66" s="179"/>
      <c r="L66" s="179" t="s">
        <v>738</v>
      </c>
      <c r="M66" s="179" t="s">
        <v>693</v>
      </c>
      <c r="N66" s="700">
        <v>2</v>
      </c>
      <c r="O66" s="700"/>
      <c r="P66" s="700"/>
      <c r="Q66" s="179"/>
      <c r="R66" s="700" t="s">
        <v>741</v>
      </c>
      <c r="S66" s="700" t="s">
        <v>741</v>
      </c>
      <c r="T66" s="700" t="s">
        <v>742</v>
      </c>
      <c r="U66" s="700">
        <v>1.1100000000000001</v>
      </c>
      <c r="V66" s="700" t="s">
        <v>742</v>
      </c>
      <c r="W66" s="700" t="s">
        <v>741</v>
      </c>
      <c r="X66" s="700" t="s">
        <v>741</v>
      </c>
      <c r="Y66" s="700" t="s">
        <v>741</v>
      </c>
      <c r="Z66" s="700" t="s">
        <v>741</v>
      </c>
      <c r="AA66" s="700" t="s">
        <v>741</v>
      </c>
      <c r="AB66" s="700" t="s">
        <v>741</v>
      </c>
      <c r="AC66" s="700" t="s">
        <v>741</v>
      </c>
      <c r="AD66" s="700" t="s">
        <v>741</v>
      </c>
      <c r="AE66" s="700" t="s">
        <v>741</v>
      </c>
      <c r="AF66" s="700" t="s">
        <v>741</v>
      </c>
      <c r="AG66" s="700" t="s">
        <v>741</v>
      </c>
      <c r="AH66" s="700" t="s">
        <v>741</v>
      </c>
      <c r="AI66" s="700" t="s">
        <v>741</v>
      </c>
      <c r="AJ66" s="700" t="s">
        <v>741</v>
      </c>
      <c r="AK66" s="700" t="s">
        <v>741</v>
      </c>
      <c r="AL66" s="700" t="s">
        <v>741</v>
      </c>
      <c r="AM66" s="700" t="s">
        <v>741</v>
      </c>
      <c r="AN66" s="700" t="s">
        <v>741</v>
      </c>
      <c r="AO66" s="700" t="s">
        <v>726</v>
      </c>
      <c r="AP66" s="700" t="s">
        <v>743</v>
      </c>
      <c r="AQ66" s="700" t="s">
        <v>743</v>
      </c>
      <c r="AR66" s="700" t="s">
        <v>744</v>
      </c>
      <c r="AS66" s="700" t="s">
        <v>744</v>
      </c>
      <c r="AT66" s="700" t="s">
        <v>744</v>
      </c>
      <c r="AU66" s="700" t="s">
        <v>744</v>
      </c>
      <c r="AV66" s="179"/>
      <c r="AW66" s="700" t="s">
        <v>741</v>
      </c>
      <c r="AX66" s="700" t="s">
        <v>745</v>
      </c>
      <c r="AY66" s="700" t="s">
        <v>745</v>
      </c>
      <c r="AZ66" s="700" t="s">
        <v>746</v>
      </c>
      <c r="BA66" s="700" t="s">
        <v>746</v>
      </c>
      <c r="BB66" s="700" t="s">
        <v>746</v>
      </c>
      <c r="BC66" s="700" t="s">
        <v>746</v>
      </c>
      <c r="BD66" s="700" t="s">
        <v>746</v>
      </c>
      <c r="BE66" s="700" t="s">
        <v>746</v>
      </c>
      <c r="BF66" s="700" t="s">
        <v>746</v>
      </c>
      <c r="BG66" s="700" t="s">
        <v>746</v>
      </c>
      <c r="BH66" s="700" t="s">
        <v>746</v>
      </c>
      <c r="BI66" s="700" t="s">
        <v>746</v>
      </c>
      <c r="BJ66" s="700" t="s">
        <v>746</v>
      </c>
      <c r="BK66" s="700" t="s">
        <v>746</v>
      </c>
      <c r="BL66" s="700" t="s">
        <v>745</v>
      </c>
      <c r="BM66" s="700" t="s">
        <v>745</v>
      </c>
      <c r="BN66" s="700" t="s">
        <v>745</v>
      </c>
      <c r="BO66" s="700" t="s">
        <v>745</v>
      </c>
      <c r="BP66" s="700" t="s">
        <v>745</v>
      </c>
      <c r="BQ66" s="700" t="s">
        <v>745</v>
      </c>
      <c r="BR66" s="700" t="s">
        <v>745</v>
      </c>
      <c r="BS66" s="700" t="s">
        <v>745</v>
      </c>
      <c r="BT66" s="700" t="s">
        <v>745</v>
      </c>
      <c r="BU66" s="700" t="s">
        <v>745</v>
      </c>
      <c r="BV66" s="700" t="s">
        <v>745</v>
      </c>
      <c r="BW66" s="700" t="s">
        <v>744</v>
      </c>
      <c r="BX66" s="700" t="s">
        <v>744</v>
      </c>
      <c r="BY66" s="700" t="s">
        <v>744</v>
      </c>
      <c r="BZ66" s="701" t="s">
        <v>744</v>
      </c>
      <c r="CA66" s="168"/>
    </row>
    <row r="67" spans="2:79" s="17" customFormat="1" ht="15.75">
      <c r="B67" s="274">
        <v>44</v>
      </c>
      <c r="C67" s="179" t="s">
        <v>677</v>
      </c>
      <c r="D67" s="179" t="s">
        <v>682</v>
      </c>
      <c r="E67" s="179" t="s">
        <v>734</v>
      </c>
      <c r="F67" s="179" t="s">
        <v>679</v>
      </c>
      <c r="G67" s="179" t="s">
        <v>737</v>
      </c>
      <c r="H67" s="179" t="s">
        <v>681</v>
      </c>
      <c r="I67" s="179">
        <v>2012</v>
      </c>
      <c r="J67" s="179" t="s">
        <v>717</v>
      </c>
      <c r="K67" s="179"/>
      <c r="L67" s="179" t="s">
        <v>738</v>
      </c>
      <c r="M67" s="179" t="s">
        <v>693</v>
      </c>
      <c r="N67" s="700">
        <v>12</v>
      </c>
      <c r="O67" s="700"/>
      <c r="P67" s="700"/>
      <c r="Q67" s="179"/>
      <c r="R67" s="700" t="s">
        <v>741</v>
      </c>
      <c r="S67" s="700" t="s">
        <v>741</v>
      </c>
      <c r="T67" s="700" t="s">
        <v>742</v>
      </c>
      <c r="U67" s="700">
        <v>6.73</v>
      </c>
      <c r="V67" s="700" t="s">
        <v>742</v>
      </c>
      <c r="W67" s="700" t="s">
        <v>741</v>
      </c>
      <c r="X67" s="700" t="s">
        <v>741</v>
      </c>
      <c r="Y67" s="700" t="s">
        <v>741</v>
      </c>
      <c r="Z67" s="700" t="s">
        <v>741</v>
      </c>
      <c r="AA67" s="700" t="s">
        <v>741</v>
      </c>
      <c r="AB67" s="700" t="s">
        <v>741</v>
      </c>
      <c r="AC67" s="700" t="s">
        <v>741</v>
      </c>
      <c r="AD67" s="700" t="s">
        <v>741</v>
      </c>
      <c r="AE67" s="700" t="s">
        <v>741</v>
      </c>
      <c r="AF67" s="700" t="s">
        <v>741</v>
      </c>
      <c r="AG67" s="700" t="s">
        <v>741</v>
      </c>
      <c r="AH67" s="700" t="s">
        <v>741</v>
      </c>
      <c r="AI67" s="700" t="s">
        <v>741</v>
      </c>
      <c r="AJ67" s="700" t="s">
        <v>741</v>
      </c>
      <c r="AK67" s="700" t="s">
        <v>741</v>
      </c>
      <c r="AL67" s="700" t="s">
        <v>741</v>
      </c>
      <c r="AM67" s="700" t="s">
        <v>741</v>
      </c>
      <c r="AN67" s="700" t="s">
        <v>741</v>
      </c>
      <c r="AO67" s="700" t="s">
        <v>726</v>
      </c>
      <c r="AP67" s="700" t="s">
        <v>743</v>
      </c>
      <c r="AQ67" s="700" t="s">
        <v>743</v>
      </c>
      <c r="AR67" s="700" t="s">
        <v>744</v>
      </c>
      <c r="AS67" s="700" t="s">
        <v>744</v>
      </c>
      <c r="AT67" s="700" t="s">
        <v>744</v>
      </c>
      <c r="AU67" s="700" t="s">
        <v>744</v>
      </c>
      <c r="AV67" s="179"/>
      <c r="AW67" s="700" t="s">
        <v>741</v>
      </c>
      <c r="AX67" s="700" t="s">
        <v>745</v>
      </c>
      <c r="AY67" s="700" t="s">
        <v>745</v>
      </c>
      <c r="AZ67" s="700" t="s">
        <v>746</v>
      </c>
      <c r="BA67" s="700" t="s">
        <v>746</v>
      </c>
      <c r="BB67" s="700" t="s">
        <v>746</v>
      </c>
      <c r="BC67" s="700" t="s">
        <v>746</v>
      </c>
      <c r="BD67" s="700" t="s">
        <v>746</v>
      </c>
      <c r="BE67" s="700" t="s">
        <v>746</v>
      </c>
      <c r="BF67" s="700" t="s">
        <v>746</v>
      </c>
      <c r="BG67" s="700" t="s">
        <v>746</v>
      </c>
      <c r="BH67" s="700" t="s">
        <v>746</v>
      </c>
      <c r="BI67" s="700" t="s">
        <v>746</v>
      </c>
      <c r="BJ67" s="700" t="s">
        <v>746</v>
      </c>
      <c r="BK67" s="700" t="s">
        <v>746</v>
      </c>
      <c r="BL67" s="700" t="s">
        <v>745</v>
      </c>
      <c r="BM67" s="700" t="s">
        <v>745</v>
      </c>
      <c r="BN67" s="700" t="s">
        <v>745</v>
      </c>
      <c r="BO67" s="700" t="s">
        <v>745</v>
      </c>
      <c r="BP67" s="700" t="s">
        <v>745</v>
      </c>
      <c r="BQ67" s="700" t="s">
        <v>745</v>
      </c>
      <c r="BR67" s="700" t="s">
        <v>745</v>
      </c>
      <c r="BS67" s="700" t="s">
        <v>745</v>
      </c>
      <c r="BT67" s="700" t="s">
        <v>745</v>
      </c>
      <c r="BU67" s="700" t="s">
        <v>745</v>
      </c>
      <c r="BV67" s="700" t="s">
        <v>745</v>
      </c>
      <c r="BW67" s="700" t="s">
        <v>744</v>
      </c>
      <c r="BX67" s="700" t="s">
        <v>744</v>
      </c>
      <c r="BY67" s="700" t="s">
        <v>744</v>
      </c>
      <c r="BZ67" s="701" t="s">
        <v>744</v>
      </c>
      <c r="CA67" s="168"/>
    </row>
    <row r="68" spans="2:79" s="17" customFormat="1" ht="15.75">
      <c r="B68" s="274">
        <v>45</v>
      </c>
      <c r="C68" s="179" t="s">
        <v>677</v>
      </c>
      <c r="D68" s="179" t="s">
        <v>682</v>
      </c>
      <c r="E68" s="179" t="s">
        <v>734</v>
      </c>
      <c r="F68" s="179" t="s">
        <v>679</v>
      </c>
      <c r="G68" s="179" t="s">
        <v>737</v>
      </c>
      <c r="H68" s="179" t="s">
        <v>681</v>
      </c>
      <c r="I68" s="179">
        <v>2013</v>
      </c>
      <c r="J68" s="179" t="s">
        <v>717</v>
      </c>
      <c r="K68" s="179"/>
      <c r="L68" s="179" t="s">
        <v>738</v>
      </c>
      <c r="M68" s="179" t="s">
        <v>693</v>
      </c>
      <c r="N68" s="700">
        <v>2</v>
      </c>
      <c r="O68" s="700"/>
      <c r="P68" s="700"/>
      <c r="Q68" s="179"/>
      <c r="R68" s="700" t="s">
        <v>741</v>
      </c>
      <c r="S68" s="700" t="s">
        <v>741</v>
      </c>
      <c r="T68" s="700" t="s">
        <v>742</v>
      </c>
      <c r="U68" s="700">
        <v>1.1200000000000001</v>
      </c>
      <c r="V68" s="700" t="s">
        <v>742</v>
      </c>
      <c r="W68" s="700" t="s">
        <v>741</v>
      </c>
      <c r="X68" s="700" t="s">
        <v>741</v>
      </c>
      <c r="Y68" s="700" t="s">
        <v>741</v>
      </c>
      <c r="Z68" s="700" t="s">
        <v>741</v>
      </c>
      <c r="AA68" s="700" t="s">
        <v>741</v>
      </c>
      <c r="AB68" s="700" t="s">
        <v>741</v>
      </c>
      <c r="AC68" s="700" t="s">
        <v>741</v>
      </c>
      <c r="AD68" s="700" t="s">
        <v>741</v>
      </c>
      <c r="AE68" s="700" t="s">
        <v>741</v>
      </c>
      <c r="AF68" s="700" t="s">
        <v>741</v>
      </c>
      <c r="AG68" s="700" t="s">
        <v>741</v>
      </c>
      <c r="AH68" s="700" t="s">
        <v>741</v>
      </c>
      <c r="AI68" s="700" t="s">
        <v>741</v>
      </c>
      <c r="AJ68" s="700" t="s">
        <v>741</v>
      </c>
      <c r="AK68" s="700" t="s">
        <v>741</v>
      </c>
      <c r="AL68" s="700" t="s">
        <v>741</v>
      </c>
      <c r="AM68" s="700" t="s">
        <v>741</v>
      </c>
      <c r="AN68" s="700" t="s">
        <v>741</v>
      </c>
      <c r="AO68" s="700" t="s">
        <v>726</v>
      </c>
      <c r="AP68" s="700" t="s">
        <v>743</v>
      </c>
      <c r="AQ68" s="700" t="s">
        <v>743</v>
      </c>
      <c r="AR68" s="700" t="s">
        <v>744</v>
      </c>
      <c r="AS68" s="700" t="s">
        <v>744</v>
      </c>
      <c r="AT68" s="700" t="s">
        <v>744</v>
      </c>
      <c r="AU68" s="700" t="s">
        <v>744</v>
      </c>
      <c r="AV68" s="179"/>
      <c r="AW68" s="700" t="s">
        <v>741</v>
      </c>
      <c r="AX68" s="700" t="s">
        <v>745</v>
      </c>
      <c r="AY68" s="700" t="s">
        <v>745</v>
      </c>
      <c r="AZ68" s="700" t="s">
        <v>746</v>
      </c>
      <c r="BA68" s="700" t="s">
        <v>746</v>
      </c>
      <c r="BB68" s="700" t="s">
        <v>746</v>
      </c>
      <c r="BC68" s="700" t="s">
        <v>746</v>
      </c>
      <c r="BD68" s="700" t="s">
        <v>746</v>
      </c>
      <c r="BE68" s="700" t="s">
        <v>746</v>
      </c>
      <c r="BF68" s="700" t="s">
        <v>746</v>
      </c>
      <c r="BG68" s="700" t="s">
        <v>746</v>
      </c>
      <c r="BH68" s="700" t="s">
        <v>746</v>
      </c>
      <c r="BI68" s="700" t="s">
        <v>746</v>
      </c>
      <c r="BJ68" s="700" t="s">
        <v>746</v>
      </c>
      <c r="BK68" s="700" t="s">
        <v>746</v>
      </c>
      <c r="BL68" s="700" t="s">
        <v>745</v>
      </c>
      <c r="BM68" s="700" t="s">
        <v>745</v>
      </c>
      <c r="BN68" s="700" t="s">
        <v>745</v>
      </c>
      <c r="BO68" s="700" t="s">
        <v>745</v>
      </c>
      <c r="BP68" s="700" t="s">
        <v>745</v>
      </c>
      <c r="BQ68" s="700" t="s">
        <v>745</v>
      </c>
      <c r="BR68" s="700" t="s">
        <v>745</v>
      </c>
      <c r="BS68" s="700" t="s">
        <v>745</v>
      </c>
      <c r="BT68" s="700" t="s">
        <v>745</v>
      </c>
      <c r="BU68" s="700" t="s">
        <v>745</v>
      </c>
      <c r="BV68" s="700" t="s">
        <v>745</v>
      </c>
      <c r="BW68" s="700" t="s">
        <v>744</v>
      </c>
      <c r="BX68" s="700" t="s">
        <v>744</v>
      </c>
      <c r="BY68" s="700" t="s">
        <v>744</v>
      </c>
      <c r="BZ68" s="701" t="s">
        <v>744</v>
      </c>
      <c r="CA68" s="168"/>
    </row>
    <row r="69" spans="2:79" s="17" customFormat="1" ht="15.75">
      <c r="B69" s="274">
        <v>46</v>
      </c>
      <c r="C69" s="179" t="s">
        <v>677</v>
      </c>
      <c r="D69" s="179" t="s">
        <v>682</v>
      </c>
      <c r="E69" s="179" t="s">
        <v>734</v>
      </c>
      <c r="F69" s="179" t="s">
        <v>679</v>
      </c>
      <c r="G69" s="179" t="s">
        <v>737</v>
      </c>
      <c r="H69" s="179" t="s">
        <v>681</v>
      </c>
      <c r="I69" s="179">
        <v>2014</v>
      </c>
      <c r="J69" s="179" t="s">
        <v>717</v>
      </c>
      <c r="K69" s="179"/>
      <c r="L69" s="179" t="s">
        <v>738</v>
      </c>
      <c r="M69" s="179" t="s">
        <v>693</v>
      </c>
      <c r="N69" s="700">
        <v>1</v>
      </c>
      <c r="O69" s="700"/>
      <c r="P69" s="700"/>
      <c r="Q69" s="179"/>
      <c r="R69" s="700" t="s">
        <v>741</v>
      </c>
      <c r="S69" s="700" t="s">
        <v>741</v>
      </c>
      <c r="T69" s="700" t="s">
        <v>742</v>
      </c>
      <c r="U69" s="700">
        <v>0.56000000000000005</v>
      </c>
      <c r="V69" s="700" t="s">
        <v>742</v>
      </c>
      <c r="W69" s="700" t="s">
        <v>741</v>
      </c>
      <c r="X69" s="700" t="s">
        <v>741</v>
      </c>
      <c r="Y69" s="700" t="s">
        <v>741</v>
      </c>
      <c r="Z69" s="700" t="s">
        <v>741</v>
      </c>
      <c r="AA69" s="700" t="s">
        <v>741</v>
      </c>
      <c r="AB69" s="700" t="s">
        <v>741</v>
      </c>
      <c r="AC69" s="700" t="s">
        <v>741</v>
      </c>
      <c r="AD69" s="700" t="s">
        <v>741</v>
      </c>
      <c r="AE69" s="700" t="s">
        <v>741</v>
      </c>
      <c r="AF69" s="700" t="s">
        <v>741</v>
      </c>
      <c r="AG69" s="700" t="s">
        <v>741</v>
      </c>
      <c r="AH69" s="700" t="s">
        <v>741</v>
      </c>
      <c r="AI69" s="700" t="s">
        <v>741</v>
      </c>
      <c r="AJ69" s="700" t="s">
        <v>741</v>
      </c>
      <c r="AK69" s="700" t="s">
        <v>741</v>
      </c>
      <c r="AL69" s="700" t="s">
        <v>741</v>
      </c>
      <c r="AM69" s="700" t="s">
        <v>741</v>
      </c>
      <c r="AN69" s="700" t="s">
        <v>741</v>
      </c>
      <c r="AO69" s="700" t="s">
        <v>726</v>
      </c>
      <c r="AP69" s="700" t="s">
        <v>743</v>
      </c>
      <c r="AQ69" s="700" t="s">
        <v>743</v>
      </c>
      <c r="AR69" s="700" t="s">
        <v>744</v>
      </c>
      <c r="AS69" s="700" t="s">
        <v>744</v>
      </c>
      <c r="AT69" s="700" t="s">
        <v>744</v>
      </c>
      <c r="AU69" s="700" t="s">
        <v>744</v>
      </c>
      <c r="AV69" s="179"/>
      <c r="AW69" s="700" t="s">
        <v>741</v>
      </c>
      <c r="AX69" s="700" t="s">
        <v>745</v>
      </c>
      <c r="AY69" s="700" t="s">
        <v>745</v>
      </c>
      <c r="AZ69" s="700" t="s">
        <v>746</v>
      </c>
      <c r="BA69" s="700" t="s">
        <v>746</v>
      </c>
      <c r="BB69" s="700" t="s">
        <v>746</v>
      </c>
      <c r="BC69" s="700" t="s">
        <v>746</v>
      </c>
      <c r="BD69" s="700" t="s">
        <v>746</v>
      </c>
      <c r="BE69" s="700" t="s">
        <v>746</v>
      </c>
      <c r="BF69" s="700" t="s">
        <v>746</v>
      </c>
      <c r="BG69" s="700" t="s">
        <v>746</v>
      </c>
      <c r="BH69" s="700" t="s">
        <v>746</v>
      </c>
      <c r="BI69" s="700" t="s">
        <v>746</v>
      </c>
      <c r="BJ69" s="700" t="s">
        <v>746</v>
      </c>
      <c r="BK69" s="700" t="s">
        <v>746</v>
      </c>
      <c r="BL69" s="700" t="s">
        <v>745</v>
      </c>
      <c r="BM69" s="700" t="s">
        <v>745</v>
      </c>
      <c r="BN69" s="700" t="s">
        <v>745</v>
      </c>
      <c r="BO69" s="700" t="s">
        <v>745</v>
      </c>
      <c r="BP69" s="700" t="s">
        <v>745</v>
      </c>
      <c r="BQ69" s="700" t="s">
        <v>745</v>
      </c>
      <c r="BR69" s="700" t="s">
        <v>745</v>
      </c>
      <c r="BS69" s="700" t="s">
        <v>745</v>
      </c>
      <c r="BT69" s="700" t="s">
        <v>745</v>
      </c>
      <c r="BU69" s="700" t="s">
        <v>745</v>
      </c>
      <c r="BV69" s="700" t="s">
        <v>745</v>
      </c>
      <c r="BW69" s="700" t="s">
        <v>744</v>
      </c>
      <c r="BX69" s="700" t="s">
        <v>744</v>
      </c>
      <c r="BY69" s="700" t="s">
        <v>744</v>
      </c>
      <c r="BZ69" s="701" t="s">
        <v>744</v>
      </c>
      <c r="CA69" s="168"/>
    </row>
    <row r="70" spans="2:79" s="17" customFormat="1" ht="15.75">
      <c r="B70" s="274">
        <v>47</v>
      </c>
      <c r="C70" s="179" t="s">
        <v>677</v>
      </c>
      <c r="D70" s="179" t="s">
        <v>678</v>
      </c>
      <c r="E70" s="179" t="s">
        <v>42</v>
      </c>
      <c r="F70" s="179" t="s">
        <v>679</v>
      </c>
      <c r="G70" s="179" t="s">
        <v>29</v>
      </c>
      <c r="H70" s="179" t="s">
        <v>681</v>
      </c>
      <c r="I70" s="179">
        <v>2006</v>
      </c>
      <c r="J70" s="179" t="s">
        <v>717</v>
      </c>
      <c r="K70" s="179"/>
      <c r="L70" s="179" t="s">
        <v>738</v>
      </c>
      <c r="M70" s="179" t="s">
        <v>693</v>
      </c>
      <c r="N70" s="700">
        <v>149</v>
      </c>
      <c r="O70" s="700"/>
      <c r="P70" s="700"/>
      <c r="Q70" s="179"/>
      <c r="R70" s="700" t="s">
        <v>741</v>
      </c>
      <c r="S70" s="700" t="s">
        <v>741</v>
      </c>
      <c r="T70" s="700" t="s">
        <v>742</v>
      </c>
      <c r="U70" s="700">
        <v>53.02</v>
      </c>
      <c r="V70" s="700" t="s">
        <v>742</v>
      </c>
      <c r="W70" s="700" t="s">
        <v>741</v>
      </c>
      <c r="X70" s="700" t="s">
        <v>741</v>
      </c>
      <c r="Y70" s="700" t="s">
        <v>741</v>
      </c>
      <c r="Z70" s="700" t="s">
        <v>741</v>
      </c>
      <c r="AA70" s="700" t="s">
        <v>741</v>
      </c>
      <c r="AB70" s="700" t="s">
        <v>741</v>
      </c>
      <c r="AC70" s="700" t="s">
        <v>741</v>
      </c>
      <c r="AD70" s="700" t="s">
        <v>741</v>
      </c>
      <c r="AE70" s="700" t="s">
        <v>741</v>
      </c>
      <c r="AF70" s="700" t="s">
        <v>741</v>
      </c>
      <c r="AG70" s="700" t="s">
        <v>741</v>
      </c>
      <c r="AH70" s="700" t="s">
        <v>741</v>
      </c>
      <c r="AI70" s="700" t="s">
        <v>741</v>
      </c>
      <c r="AJ70" s="700" t="s">
        <v>741</v>
      </c>
      <c r="AK70" s="700" t="s">
        <v>741</v>
      </c>
      <c r="AL70" s="700" t="s">
        <v>741</v>
      </c>
      <c r="AM70" s="700" t="s">
        <v>741</v>
      </c>
      <c r="AN70" s="700" t="s">
        <v>741</v>
      </c>
      <c r="AO70" s="700" t="s">
        <v>726</v>
      </c>
      <c r="AP70" s="700" t="s">
        <v>743</v>
      </c>
      <c r="AQ70" s="700" t="s">
        <v>743</v>
      </c>
      <c r="AR70" s="700" t="s">
        <v>744</v>
      </c>
      <c r="AS70" s="700" t="s">
        <v>744</v>
      </c>
      <c r="AT70" s="700" t="s">
        <v>744</v>
      </c>
      <c r="AU70" s="700" t="s">
        <v>744</v>
      </c>
      <c r="AV70" s="179"/>
      <c r="AW70" s="700" t="s">
        <v>741</v>
      </c>
      <c r="AX70" s="700" t="s">
        <v>745</v>
      </c>
      <c r="AY70" s="700" t="s">
        <v>745</v>
      </c>
      <c r="AZ70" s="700">
        <v>31.85</v>
      </c>
      <c r="BA70" s="700" t="s">
        <v>746</v>
      </c>
      <c r="BB70" s="700" t="s">
        <v>746</v>
      </c>
      <c r="BC70" s="700" t="s">
        <v>746</v>
      </c>
      <c r="BD70" s="700" t="s">
        <v>746</v>
      </c>
      <c r="BE70" s="700" t="s">
        <v>746</v>
      </c>
      <c r="BF70" s="700" t="s">
        <v>746</v>
      </c>
      <c r="BG70" s="700" t="s">
        <v>746</v>
      </c>
      <c r="BH70" s="700" t="s">
        <v>746</v>
      </c>
      <c r="BI70" s="700" t="s">
        <v>746</v>
      </c>
      <c r="BJ70" s="700" t="s">
        <v>746</v>
      </c>
      <c r="BK70" s="700" t="s">
        <v>746</v>
      </c>
      <c r="BL70" s="700" t="s">
        <v>745</v>
      </c>
      <c r="BM70" s="700" t="s">
        <v>745</v>
      </c>
      <c r="BN70" s="700" t="s">
        <v>745</v>
      </c>
      <c r="BO70" s="700" t="s">
        <v>745</v>
      </c>
      <c r="BP70" s="700" t="s">
        <v>745</v>
      </c>
      <c r="BQ70" s="700" t="s">
        <v>745</v>
      </c>
      <c r="BR70" s="700" t="s">
        <v>745</v>
      </c>
      <c r="BS70" s="700" t="s">
        <v>745</v>
      </c>
      <c r="BT70" s="700" t="s">
        <v>745</v>
      </c>
      <c r="BU70" s="700" t="s">
        <v>745</v>
      </c>
      <c r="BV70" s="700" t="s">
        <v>745</v>
      </c>
      <c r="BW70" s="700" t="s">
        <v>744</v>
      </c>
      <c r="BX70" s="700" t="s">
        <v>744</v>
      </c>
      <c r="BY70" s="700" t="s">
        <v>744</v>
      </c>
      <c r="BZ70" s="701" t="s">
        <v>744</v>
      </c>
      <c r="CA70" s="168"/>
    </row>
    <row r="71" spans="2:79" s="17" customFormat="1" ht="15.75">
      <c r="B71" s="274">
        <v>48</v>
      </c>
      <c r="C71" s="179" t="s">
        <v>677</v>
      </c>
      <c r="D71" s="179" t="s">
        <v>678</v>
      </c>
      <c r="E71" s="179" t="s">
        <v>42</v>
      </c>
      <c r="F71" s="179" t="s">
        <v>679</v>
      </c>
      <c r="G71" s="179" t="s">
        <v>29</v>
      </c>
      <c r="H71" s="179" t="s">
        <v>681</v>
      </c>
      <c r="I71" s="179">
        <v>2007</v>
      </c>
      <c r="J71" s="179" t="s">
        <v>717</v>
      </c>
      <c r="K71" s="179"/>
      <c r="L71" s="179" t="s">
        <v>738</v>
      </c>
      <c r="M71" s="179" t="s">
        <v>693</v>
      </c>
      <c r="N71" s="700">
        <v>437</v>
      </c>
      <c r="O71" s="700"/>
      <c r="P71" s="700"/>
      <c r="Q71" s="179"/>
      <c r="R71" s="700" t="s">
        <v>741</v>
      </c>
      <c r="S71" s="700" t="s">
        <v>741</v>
      </c>
      <c r="T71" s="700" t="s">
        <v>742</v>
      </c>
      <c r="U71" s="700">
        <v>155.37</v>
      </c>
      <c r="V71" s="700" t="s">
        <v>742</v>
      </c>
      <c r="W71" s="700" t="s">
        <v>741</v>
      </c>
      <c r="X71" s="700" t="s">
        <v>741</v>
      </c>
      <c r="Y71" s="700" t="s">
        <v>741</v>
      </c>
      <c r="Z71" s="700" t="s">
        <v>741</v>
      </c>
      <c r="AA71" s="700" t="s">
        <v>741</v>
      </c>
      <c r="AB71" s="700" t="s">
        <v>741</v>
      </c>
      <c r="AC71" s="700" t="s">
        <v>741</v>
      </c>
      <c r="AD71" s="700" t="s">
        <v>741</v>
      </c>
      <c r="AE71" s="700" t="s">
        <v>741</v>
      </c>
      <c r="AF71" s="700" t="s">
        <v>741</v>
      </c>
      <c r="AG71" s="700" t="s">
        <v>741</v>
      </c>
      <c r="AH71" s="700" t="s">
        <v>741</v>
      </c>
      <c r="AI71" s="700" t="s">
        <v>741</v>
      </c>
      <c r="AJ71" s="700" t="s">
        <v>741</v>
      </c>
      <c r="AK71" s="700" t="s">
        <v>741</v>
      </c>
      <c r="AL71" s="700" t="s">
        <v>741</v>
      </c>
      <c r="AM71" s="700" t="s">
        <v>741</v>
      </c>
      <c r="AN71" s="700" t="s">
        <v>741</v>
      </c>
      <c r="AO71" s="700" t="s">
        <v>726</v>
      </c>
      <c r="AP71" s="700" t="s">
        <v>743</v>
      </c>
      <c r="AQ71" s="700" t="s">
        <v>743</v>
      </c>
      <c r="AR71" s="700" t="s">
        <v>744</v>
      </c>
      <c r="AS71" s="700" t="s">
        <v>744</v>
      </c>
      <c r="AT71" s="700" t="s">
        <v>744</v>
      </c>
      <c r="AU71" s="700" t="s">
        <v>744</v>
      </c>
      <c r="AV71" s="179"/>
      <c r="AW71" s="700" t="s">
        <v>741</v>
      </c>
      <c r="AX71" s="700" t="s">
        <v>745</v>
      </c>
      <c r="AY71" s="700" t="s">
        <v>745</v>
      </c>
      <c r="AZ71" s="700">
        <v>78.28</v>
      </c>
      <c r="BA71" s="700" t="s">
        <v>746</v>
      </c>
      <c r="BB71" s="700" t="s">
        <v>746</v>
      </c>
      <c r="BC71" s="700" t="s">
        <v>746</v>
      </c>
      <c r="BD71" s="700" t="s">
        <v>746</v>
      </c>
      <c r="BE71" s="700" t="s">
        <v>746</v>
      </c>
      <c r="BF71" s="700" t="s">
        <v>746</v>
      </c>
      <c r="BG71" s="700" t="s">
        <v>746</v>
      </c>
      <c r="BH71" s="700" t="s">
        <v>746</v>
      </c>
      <c r="BI71" s="700" t="s">
        <v>746</v>
      </c>
      <c r="BJ71" s="700" t="s">
        <v>746</v>
      </c>
      <c r="BK71" s="700" t="s">
        <v>746</v>
      </c>
      <c r="BL71" s="700" t="s">
        <v>745</v>
      </c>
      <c r="BM71" s="700" t="s">
        <v>745</v>
      </c>
      <c r="BN71" s="700" t="s">
        <v>745</v>
      </c>
      <c r="BO71" s="700" t="s">
        <v>745</v>
      </c>
      <c r="BP71" s="700" t="s">
        <v>745</v>
      </c>
      <c r="BQ71" s="700" t="s">
        <v>745</v>
      </c>
      <c r="BR71" s="700" t="s">
        <v>745</v>
      </c>
      <c r="BS71" s="700" t="s">
        <v>745</v>
      </c>
      <c r="BT71" s="700" t="s">
        <v>745</v>
      </c>
      <c r="BU71" s="700" t="s">
        <v>745</v>
      </c>
      <c r="BV71" s="700" t="s">
        <v>745</v>
      </c>
      <c r="BW71" s="700" t="s">
        <v>744</v>
      </c>
      <c r="BX71" s="700" t="s">
        <v>744</v>
      </c>
      <c r="BY71" s="700" t="s">
        <v>744</v>
      </c>
      <c r="BZ71" s="701" t="s">
        <v>744</v>
      </c>
      <c r="CA71" s="168"/>
    </row>
    <row r="72" spans="2:79" s="17" customFormat="1" ht="15.75">
      <c r="B72" s="274">
        <v>49</v>
      </c>
      <c r="C72" s="179" t="s">
        <v>677</v>
      </c>
      <c r="D72" s="179" t="s">
        <v>678</v>
      </c>
      <c r="E72" s="179" t="s">
        <v>42</v>
      </c>
      <c r="F72" s="179" t="s">
        <v>679</v>
      </c>
      <c r="G72" s="179" t="s">
        <v>29</v>
      </c>
      <c r="H72" s="179" t="s">
        <v>681</v>
      </c>
      <c r="I72" s="179">
        <v>2008</v>
      </c>
      <c r="J72" s="179" t="s">
        <v>717</v>
      </c>
      <c r="K72" s="179"/>
      <c r="L72" s="179" t="s">
        <v>738</v>
      </c>
      <c r="M72" s="179" t="s">
        <v>693</v>
      </c>
      <c r="N72" s="700">
        <v>900</v>
      </c>
      <c r="O72" s="700"/>
      <c r="P72" s="700"/>
      <c r="Q72" s="179"/>
      <c r="R72" s="700" t="s">
        <v>741</v>
      </c>
      <c r="S72" s="700" t="s">
        <v>741</v>
      </c>
      <c r="T72" s="700" t="s">
        <v>742</v>
      </c>
      <c r="U72" s="700">
        <v>320.01</v>
      </c>
      <c r="V72" s="700" t="s">
        <v>742</v>
      </c>
      <c r="W72" s="700" t="s">
        <v>741</v>
      </c>
      <c r="X72" s="700" t="s">
        <v>741</v>
      </c>
      <c r="Y72" s="700" t="s">
        <v>741</v>
      </c>
      <c r="Z72" s="700" t="s">
        <v>741</v>
      </c>
      <c r="AA72" s="700" t="s">
        <v>741</v>
      </c>
      <c r="AB72" s="700" t="s">
        <v>741</v>
      </c>
      <c r="AC72" s="700" t="s">
        <v>741</v>
      </c>
      <c r="AD72" s="700" t="s">
        <v>741</v>
      </c>
      <c r="AE72" s="700" t="s">
        <v>741</v>
      </c>
      <c r="AF72" s="700" t="s">
        <v>741</v>
      </c>
      <c r="AG72" s="700" t="s">
        <v>741</v>
      </c>
      <c r="AH72" s="700" t="s">
        <v>741</v>
      </c>
      <c r="AI72" s="700" t="s">
        <v>741</v>
      </c>
      <c r="AJ72" s="700" t="s">
        <v>741</v>
      </c>
      <c r="AK72" s="700" t="s">
        <v>741</v>
      </c>
      <c r="AL72" s="700" t="s">
        <v>741</v>
      </c>
      <c r="AM72" s="700" t="s">
        <v>741</v>
      </c>
      <c r="AN72" s="700" t="s">
        <v>741</v>
      </c>
      <c r="AO72" s="700" t="s">
        <v>726</v>
      </c>
      <c r="AP72" s="700" t="s">
        <v>743</v>
      </c>
      <c r="AQ72" s="700" t="s">
        <v>743</v>
      </c>
      <c r="AR72" s="700" t="s">
        <v>744</v>
      </c>
      <c r="AS72" s="700" t="s">
        <v>744</v>
      </c>
      <c r="AT72" s="700" t="s">
        <v>744</v>
      </c>
      <c r="AU72" s="700" t="s">
        <v>744</v>
      </c>
      <c r="AV72" s="179"/>
      <c r="AW72" s="700" t="s">
        <v>741</v>
      </c>
      <c r="AX72" s="700" t="s">
        <v>745</v>
      </c>
      <c r="AY72" s="700" t="s">
        <v>745</v>
      </c>
      <c r="AZ72" s="700">
        <v>165.03</v>
      </c>
      <c r="BA72" s="700" t="s">
        <v>746</v>
      </c>
      <c r="BB72" s="700" t="s">
        <v>746</v>
      </c>
      <c r="BC72" s="700" t="s">
        <v>746</v>
      </c>
      <c r="BD72" s="700" t="s">
        <v>746</v>
      </c>
      <c r="BE72" s="700" t="s">
        <v>746</v>
      </c>
      <c r="BF72" s="700" t="s">
        <v>746</v>
      </c>
      <c r="BG72" s="700" t="s">
        <v>746</v>
      </c>
      <c r="BH72" s="700" t="s">
        <v>746</v>
      </c>
      <c r="BI72" s="700" t="s">
        <v>746</v>
      </c>
      <c r="BJ72" s="700" t="s">
        <v>746</v>
      </c>
      <c r="BK72" s="700" t="s">
        <v>746</v>
      </c>
      <c r="BL72" s="700" t="s">
        <v>745</v>
      </c>
      <c r="BM72" s="700" t="s">
        <v>745</v>
      </c>
      <c r="BN72" s="700" t="s">
        <v>745</v>
      </c>
      <c r="BO72" s="700" t="s">
        <v>745</v>
      </c>
      <c r="BP72" s="700" t="s">
        <v>745</v>
      </c>
      <c r="BQ72" s="700" t="s">
        <v>745</v>
      </c>
      <c r="BR72" s="700" t="s">
        <v>745</v>
      </c>
      <c r="BS72" s="700" t="s">
        <v>745</v>
      </c>
      <c r="BT72" s="700" t="s">
        <v>745</v>
      </c>
      <c r="BU72" s="700" t="s">
        <v>745</v>
      </c>
      <c r="BV72" s="700" t="s">
        <v>745</v>
      </c>
      <c r="BW72" s="700" t="s">
        <v>744</v>
      </c>
      <c r="BX72" s="700" t="s">
        <v>744</v>
      </c>
      <c r="BY72" s="700" t="s">
        <v>744</v>
      </c>
      <c r="BZ72" s="701" t="s">
        <v>744</v>
      </c>
      <c r="CA72" s="168"/>
    </row>
    <row r="73" spans="2:79" s="17" customFormat="1" ht="15.75">
      <c r="B73" s="274">
        <v>50</v>
      </c>
      <c r="C73" s="179" t="s">
        <v>677</v>
      </c>
      <c r="D73" s="179" t="s">
        <v>678</v>
      </c>
      <c r="E73" s="179" t="s">
        <v>42</v>
      </c>
      <c r="F73" s="179" t="s">
        <v>679</v>
      </c>
      <c r="G73" s="179" t="s">
        <v>29</v>
      </c>
      <c r="H73" s="179" t="s">
        <v>681</v>
      </c>
      <c r="I73" s="179">
        <v>2009</v>
      </c>
      <c r="J73" s="179" t="s">
        <v>717</v>
      </c>
      <c r="K73" s="179"/>
      <c r="L73" s="179" t="s">
        <v>738</v>
      </c>
      <c r="M73" s="179" t="s">
        <v>693</v>
      </c>
      <c r="N73" s="700">
        <v>1474</v>
      </c>
      <c r="O73" s="700"/>
      <c r="P73" s="700"/>
      <c r="Q73" s="179"/>
      <c r="R73" s="700" t="s">
        <v>741</v>
      </c>
      <c r="S73" s="700" t="s">
        <v>741</v>
      </c>
      <c r="T73" s="700" t="s">
        <v>742</v>
      </c>
      <c r="U73" s="700">
        <v>524.92999999999995</v>
      </c>
      <c r="V73" s="700" t="s">
        <v>742</v>
      </c>
      <c r="W73" s="700" t="s">
        <v>741</v>
      </c>
      <c r="X73" s="700" t="s">
        <v>741</v>
      </c>
      <c r="Y73" s="700" t="s">
        <v>741</v>
      </c>
      <c r="Z73" s="700" t="s">
        <v>741</v>
      </c>
      <c r="AA73" s="700" t="s">
        <v>741</v>
      </c>
      <c r="AB73" s="700" t="s">
        <v>741</v>
      </c>
      <c r="AC73" s="700" t="s">
        <v>741</v>
      </c>
      <c r="AD73" s="700" t="s">
        <v>741</v>
      </c>
      <c r="AE73" s="700" t="s">
        <v>741</v>
      </c>
      <c r="AF73" s="700" t="s">
        <v>741</v>
      </c>
      <c r="AG73" s="700" t="s">
        <v>741</v>
      </c>
      <c r="AH73" s="700" t="s">
        <v>741</v>
      </c>
      <c r="AI73" s="700" t="s">
        <v>741</v>
      </c>
      <c r="AJ73" s="700" t="s">
        <v>741</v>
      </c>
      <c r="AK73" s="700" t="s">
        <v>741</v>
      </c>
      <c r="AL73" s="700" t="s">
        <v>741</v>
      </c>
      <c r="AM73" s="700" t="s">
        <v>741</v>
      </c>
      <c r="AN73" s="700" t="s">
        <v>741</v>
      </c>
      <c r="AO73" s="700" t="s">
        <v>726</v>
      </c>
      <c r="AP73" s="700" t="s">
        <v>743</v>
      </c>
      <c r="AQ73" s="700" t="s">
        <v>743</v>
      </c>
      <c r="AR73" s="700" t="s">
        <v>744</v>
      </c>
      <c r="AS73" s="700" t="s">
        <v>744</v>
      </c>
      <c r="AT73" s="700" t="s">
        <v>744</v>
      </c>
      <c r="AU73" s="700" t="s">
        <v>744</v>
      </c>
      <c r="AV73" s="179"/>
      <c r="AW73" s="700" t="s">
        <v>741</v>
      </c>
      <c r="AX73" s="700" t="s">
        <v>745</v>
      </c>
      <c r="AY73" s="700" t="s">
        <v>745</v>
      </c>
      <c r="AZ73" s="700">
        <v>302.58</v>
      </c>
      <c r="BA73" s="700" t="s">
        <v>746</v>
      </c>
      <c r="BB73" s="700" t="s">
        <v>746</v>
      </c>
      <c r="BC73" s="700" t="s">
        <v>746</v>
      </c>
      <c r="BD73" s="700" t="s">
        <v>746</v>
      </c>
      <c r="BE73" s="700" t="s">
        <v>746</v>
      </c>
      <c r="BF73" s="700" t="s">
        <v>746</v>
      </c>
      <c r="BG73" s="700" t="s">
        <v>746</v>
      </c>
      <c r="BH73" s="700" t="s">
        <v>746</v>
      </c>
      <c r="BI73" s="700" t="s">
        <v>746</v>
      </c>
      <c r="BJ73" s="700" t="s">
        <v>746</v>
      </c>
      <c r="BK73" s="700" t="s">
        <v>746</v>
      </c>
      <c r="BL73" s="700" t="s">
        <v>745</v>
      </c>
      <c r="BM73" s="700" t="s">
        <v>745</v>
      </c>
      <c r="BN73" s="700" t="s">
        <v>745</v>
      </c>
      <c r="BO73" s="700" t="s">
        <v>745</v>
      </c>
      <c r="BP73" s="700" t="s">
        <v>745</v>
      </c>
      <c r="BQ73" s="700" t="s">
        <v>745</v>
      </c>
      <c r="BR73" s="700" t="s">
        <v>745</v>
      </c>
      <c r="BS73" s="700" t="s">
        <v>745</v>
      </c>
      <c r="BT73" s="700" t="s">
        <v>745</v>
      </c>
      <c r="BU73" s="700" t="s">
        <v>745</v>
      </c>
      <c r="BV73" s="700" t="s">
        <v>745</v>
      </c>
      <c r="BW73" s="700" t="s">
        <v>744</v>
      </c>
      <c r="BX73" s="700" t="s">
        <v>744</v>
      </c>
      <c r="BY73" s="700" t="s">
        <v>744</v>
      </c>
      <c r="BZ73" s="701" t="s">
        <v>744</v>
      </c>
      <c r="CA73" s="168"/>
    </row>
    <row r="74" spans="2:79" s="17" customFormat="1" ht="15.75">
      <c r="B74" s="274">
        <v>51</v>
      </c>
      <c r="C74" s="179" t="s">
        <v>677</v>
      </c>
      <c r="D74" s="179" t="s">
        <v>678</v>
      </c>
      <c r="E74" s="179" t="s">
        <v>42</v>
      </c>
      <c r="F74" s="179" t="s">
        <v>679</v>
      </c>
      <c r="G74" s="179" t="s">
        <v>29</v>
      </c>
      <c r="H74" s="179" t="s">
        <v>681</v>
      </c>
      <c r="I74" s="179">
        <v>2010</v>
      </c>
      <c r="J74" s="179" t="s">
        <v>717</v>
      </c>
      <c r="K74" s="179"/>
      <c r="L74" s="179" t="s">
        <v>738</v>
      </c>
      <c r="M74" s="179" t="s">
        <v>693</v>
      </c>
      <c r="N74" s="700">
        <v>1085</v>
      </c>
      <c r="O74" s="700"/>
      <c r="P74" s="700"/>
      <c r="Q74" s="179"/>
      <c r="R74" s="700" t="s">
        <v>741</v>
      </c>
      <c r="S74" s="700" t="s">
        <v>741</v>
      </c>
      <c r="T74" s="700" t="s">
        <v>742</v>
      </c>
      <c r="U74" s="700">
        <v>385.65</v>
      </c>
      <c r="V74" s="700" t="s">
        <v>742</v>
      </c>
      <c r="W74" s="700" t="s">
        <v>741</v>
      </c>
      <c r="X74" s="700" t="s">
        <v>741</v>
      </c>
      <c r="Y74" s="700" t="s">
        <v>741</v>
      </c>
      <c r="Z74" s="700" t="s">
        <v>741</v>
      </c>
      <c r="AA74" s="700" t="s">
        <v>741</v>
      </c>
      <c r="AB74" s="700" t="s">
        <v>741</v>
      </c>
      <c r="AC74" s="700" t="s">
        <v>741</v>
      </c>
      <c r="AD74" s="700" t="s">
        <v>741</v>
      </c>
      <c r="AE74" s="700" t="s">
        <v>741</v>
      </c>
      <c r="AF74" s="700" t="s">
        <v>741</v>
      </c>
      <c r="AG74" s="700" t="s">
        <v>741</v>
      </c>
      <c r="AH74" s="700" t="s">
        <v>741</v>
      </c>
      <c r="AI74" s="700" t="s">
        <v>741</v>
      </c>
      <c r="AJ74" s="700" t="s">
        <v>741</v>
      </c>
      <c r="AK74" s="700" t="s">
        <v>741</v>
      </c>
      <c r="AL74" s="700" t="s">
        <v>741</v>
      </c>
      <c r="AM74" s="700" t="s">
        <v>741</v>
      </c>
      <c r="AN74" s="700" t="s">
        <v>741</v>
      </c>
      <c r="AO74" s="700" t="s">
        <v>726</v>
      </c>
      <c r="AP74" s="700" t="s">
        <v>743</v>
      </c>
      <c r="AQ74" s="700" t="s">
        <v>743</v>
      </c>
      <c r="AR74" s="700" t="s">
        <v>744</v>
      </c>
      <c r="AS74" s="700" t="s">
        <v>744</v>
      </c>
      <c r="AT74" s="700" t="s">
        <v>744</v>
      </c>
      <c r="AU74" s="700" t="s">
        <v>744</v>
      </c>
      <c r="AV74" s="179"/>
      <c r="AW74" s="700" t="s">
        <v>741</v>
      </c>
      <c r="AX74" s="700" t="s">
        <v>745</v>
      </c>
      <c r="AY74" s="700" t="s">
        <v>745</v>
      </c>
      <c r="AZ74" s="700">
        <v>187.69</v>
      </c>
      <c r="BA74" s="700" t="s">
        <v>746</v>
      </c>
      <c r="BB74" s="700" t="s">
        <v>746</v>
      </c>
      <c r="BC74" s="700" t="s">
        <v>746</v>
      </c>
      <c r="BD74" s="700" t="s">
        <v>746</v>
      </c>
      <c r="BE74" s="700" t="s">
        <v>746</v>
      </c>
      <c r="BF74" s="700" t="s">
        <v>746</v>
      </c>
      <c r="BG74" s="700" t="s">
        <v>746</v>
      </c>
      <c r="BH74" s="700" t="s">
        <v>746</v>
      </c>
      <c r="BI74" s="700" t="s">
        <v>746</v>
      </c>
      <c r="BJ74" s="700" t="s">
        <v>746</v>
      </c>
      <c r="BK74" s="700" t="s">
        <v>746</v>
      </c>
      <c r="BL74" s="700" t="s">
        <v>745</v>
      </c>
      <c r="BM74" s="700" t="s">
        <v>745</v>
      </c>
      <c r="BN74" s="700" t="s">
        <v>745</v>
      </c>
      <c r="BO74" s="700" t="s">
        <v>745</v>
      </c>
      <c r="BP74" s="700" t="s">
        <v>745</v>
      </c>
      <c r="BQ74" s="700" t="s">
        <v>745</v>
      </c>
      <c r="BR74" s="700" t="s">
        <v>745</v>
      </c>
      <c r="BS74" s="700" t="s">
        <v>745</v>
      </c>
      <c r="BT74" s="700" t="s">
        <v>745</v>
      </c>
      <c r="BU74" s="700" t="s">
        <v>745</v>
      </c>
      <c r="BV74" s="700" t="s">
        <v>745</v>
      </c>
      <c r="BW74" s="700" t="s">
        <v>744</v>
      </c>
      <c r="BX74" s="700" t="s">
        <v>744</v>
      </c>
      <c r="BY74" s="700" t="s">
        <v>744</v>
      </c>
      <c r="BZ74" s="701" t="s">
        <v>744</v>
      </c>
      <c r="CA74" s="168"/>
    </row>
    <row r="75" spans="2:79" s="17" customFormat="1" ht="15.75">
      <c r="B75" s="274">
        <v>52</v>
      </c>
      <c r="C75" s="179" t="s">
        <v>677</v>
      </c>
      <c r="D75" s="179" t="s">
        <v>678</v>
      </c>
      <c r="E75" s="179" t="s">
        <v>42</v>
      </c>
      <c r="F75" s="179" t="s">
        <v>679</v>
      </c>
      <c r="G75" s="179" t="s">
        <v>29</v>
      </c>
      <c r="H75" s="179" t="s">
        <v>681</v>
      </c>
      <c r="I75" s="179">
        <v>2011</v>
      </c>
      <c r="J75" s="179" t="s">
        <v>717</v>
      </c>
      <c r="K75" s="179"/>
      <c r="L75" s="179" t="s">
        <v>738</v>
      </c>
      <c r="M75" s="179" t="s">
        <v>693</v>
      </c>
      <c r="N75" s="700">
        <v>1888</v>
      </c>
      <c r="O75" s="700"/>
      <c r="P75" s="700"/>
      <c r="Q75" s="179"/>
      <c r="R75" s="700" t="s">
        <v>741</v>
      </c>
      <c r="S75" s="700" t="s">
        <v>741</v>
      </c>
      <c r="T75" s="700" t="s">
        <v>742</v>
      </c>
      <c r="U75" s="700">
        <v>672.25</v>
      </c>
      <c r="V75" s="700" t="s">
        <v>742</v>
      </c>
      <c r="W75" s="700" t="s">
        <v>741</v>
      </c>
      <c r="X75" s="700" t="s">
        <v>741</v>
      </c>
      <c r="Y75" s="700" t="s">
        <v>741</v>
      </c>
      <c r="Z75" s="700" t="s">
        <v>741</v>
      </c>
      <c r="AA75" s="700" t="s">
        <v>741</v>
      </c>
      <c r="AB75" s="700" t="s">
        <v>741</v>
      </c>
      <c r="AC75" s="700" t="s">
        <v>741</v>
      </c>
      <c r="AD75" s="700" t="s">
        <v>741</v>
      </c>
      <c r="AE75" s="700" t="s">
        <v>741</v>
      </c>
      <c r="AF75" s="700" t="s">
        <v>741</v>
      </c>
      <c r="AG75" s="700" t="s">
        <v>741</v>
      </c>
      <c r="AH75" s="700" t="s">
        <v>741</v>
      </c>
      <c r="AI75" s="700" t="s">
        <v>741</v>
      </c>
      <c r="AJ75" s="700" t="s">
        <v>741</v>
      </c>
      <c r="AK75" s="700" t="s">
        <v>741</v>
      </c>
      <c r="AL75" s="700" t="s">
        <v>741</v>
      </c>
      <c r="AM75" s="700" t="s">
        <v>741</v>
      </c>
      <c r="AN75" s="700" t="s">
        <v>741</v>
      </c>
      <c r="AO75" s="700" t="s">
        <v>726</v>
      </c>
      <c r="AP75" s="700" t="s">
        <v>743</v>
      </c>
      <c r="AQ75" s="700" t="s">
        <v>743</v>
      </c>
      <c r="AR75" s="700" t="s">
        <v>744</v>
      </c>
      <c r="AS75" s="700" t="s">
        <v>744</v>
      </c>
      <c r="AT75" s="700" t="s">
        <v>744</v>
      </c>
      <c r="AU75" s="700" t="s">
        <v>744</v>
      </c>
      <c r="AV75" s="179"/>
      <c r="AW75" s="700" t="s">
        <v>741</v>
      </c>
      <c r="AX75" s="700" t="s">
        <v>745</v>
      </c>
      <c r="AY75" s="700" t="s">
        <v>745</v>
      </c>
      <c r="AZ75" s="700">
        <v>332.3</v>
      </c>
      <c r="BA75" s="700" t="s">
        <v>746</v>
      </c>
      <c r="BB75" s="700" t="s">
        <v>746</v>
      </c>
      <c r="BC75" s="700" t="s">
        <v>746</v>
      </c>
      <c r="BD75" s="700" t="s">
        <v>746</v>
      </c>
      <c r="BE75" s="700" t="s">
        <v>746</v>
      </c>
      <c r="BF75" s="700" t="s">
        <v>746</v>
      </c>
      <c r="BG75" s="700" t="s">
        <v>746</v>
      </c>
      <c r="BH75" s="700" t="s">
        <v>746</v>
      </c>
      <c r="BI75" s="700" t="s">
        <v>746</v>
      </c>
      <c r="BJ75" s="700" t="s">
        <v>746</v>
      </c>
      <c r="BK75" s="700" t="s">
        <v>746</v>
      </c>
      <c r="BL75" s="700" t="s">
        <v>745</v>
      </c>
      <c r="BM75" s="700" t="s">
        <v>745</v>
      </c>
      <c r="BN75" s="700" t="s">
        <v>745</v>
      </c>
      <c r="BO75" s="700" t="s">
        <v>745</v>
      </c>
      <c r="BP75" s="700" t="s">
        <v>745</v>
      </c>
      <c r="BQ75" s="700" t="s">
        <v>745</v>
      </c>
      <c r="BR75" s="700" t="s">
        <v>745</v>
      </c>
      <c r="BS75" s="700" t="s">
        <v>745</v>
      </c>
      <c r="BT75" s="700" t="s">
        <v>745</v>
      </c>
      <c r="BU75" s="700" t="s">
        <v>745</v>
      </c>
      <c r="BV75" s="700" t="s">
        <v>745</v>
      </c>
      <c r="BW75" s="700" t="s">
        <v>744</v>
      </c>
      <c r="BX75" s="700" t="s">
        <v>744</v>
      </c>
      <c r="BY75" s="700" t="s">
        <v>744</v>
      </c>
      <c r="BZ75" s="701" t="s">
        <v>744</v>
      </c>
      <c r="CA75" s="168"/>
    </row>
    <row r="76" spans="2:79" s="17" customFormat="1" ht="15.75">
      <c r="B76" s="274">
        <v>53</v>
      </c>
      <c r="C76" s="179" t="s">
        <v>677</v>
      </c>
      <c r="D76" s="179" t="s">
        <v>678</v>
      </c>
      <c r="E76" s="179" t="s">
        <v>42</v>
      </c>
      <c r="F76" s="179" t="s">
        <v>679</v>
      </c>
      <c r="G76" s="179" t="s">
        <v>29</v>
      </c>
      <c r="H76" s="179" t="s">
        <v>681</v>
      </c>
      <c r="I76" s="179">
        <v>2012</v>
      </c>
      <c r="J76" s="179" t="s">
        <v>717</v>
      </c>
      <c r="K76" s="179"/>
      <c r="L76" s="179" t="s">
        <v>738</v>
      </c>
      <c r="M76" s="179" t="s">
        <v>693</v>
      </c>
      <c r="N76" s="700">
        <v>1572</v>
      </c>
      <c r="O76" s="700"/>
      <c r="P76" s="700"/>
      <c r="Q76" s="179"/>
      <c r="R76" s="700" t="s">
        <v>741</v>
      </c>
      <c r="S76" s="700" t="s">
        <v>741</v>
      </c>
      <c r="T76" s="700" t="s">
        <v>742</v>
      </c>
      <c r="U76" s="700">
        <v>557.86</v>
      </c>
      <c r="V76" s="700" t="s">
        <v>742</v>
      </c>
      <c r="W76" s="700" t="s">
        <v>741</v>
      </c>
      <c r="X76" s="700" t="s">
        <v>741</v>
      </c>
      <c r="Y76" s="700" t="s">
        <v>741</v>
      </c>
      <c r="Z76" s="700" t="s">
        <v>741</v>
      </c>
      <c r="AA76" s="700" t="s">
        <v>741</v>
      </c>
      <c r="AB76" s="700" t="s">
        <v>741</v>
      </c>
      <c r="AC76" s="700" t="s">
        <v>741</v>
      </c>
      <c r="AD76" s="700" t="s">
        <v>741</v>
      </c>
      <c r="AE76" s="700" t="s">
        <v>741</v>
      </c>
      <c r="AF76" s="700" t="s">
        <v>741</v>
      </c>
      <c r="AG76" s="700" t="s">
        <v>741</v>
      </c>
      <c r="AH76" s="700" t="s">
        <v>741</v>
      </c>
      <c r="AI76" s="700" t="s">
        <v>741</v>
      </c>
      <c r="AJ76" s="700" t="s">
        <v>741</v>
      </c>
      <c r="AK76" s="700" t="s">
        <v>741</v>
      </c>
      <c r="AL76" s="700" t="s">
        <v>741</v>
      </c>
      <c r="AM76" s="700" t="s">
        <v>741</v>
      </c>
      <c r="AN76" s="700" t="s">
        <v>741</v>
      </c>
      <c r="AO76" s="700" t="s">
        <v>726</v>
      </c>
      <c r="AP76" s="700" t="s">
        <v>743</v>
      </c>
      <c r="AQ76" s="700" t="s">
        <v>743</v>
      </c>
      <c r="AR76" s="700" t="s">
        <v>744</v>
      </c>
      <c r="AS76" s="700" t="s">
        <v>744</v>
      </c>
      <c r="AT76" s="700" t="s">
        <v>744</v>
      </c>
      <c r="AU76" s="700" t="s">
        <v>744</v>
      </c>
      <c r="AV76" s="179"/>
      <c r="AW76" s="700" t="s">
        <v>741</v>
      </c>
      <c r="AX76" s="700" t="s">
        <v>745</v>
      </c>
      <c r="AY76" s="700" t="s">
        <v>745</v>
      </c>
      <c r="AZ76" s="700">
        <v>238.11</v>
      </c>
      <c r="BA76" s="700" t="s">
        <v>746</v>
      </c>
      <c r="BB76" s="700" t="s">
        <v>746</v>
      </c>
      <c r="BC76" s="700" t="s">
        <v>746</v>
      </c>
      <c r="BD76" s="700" t="s">
        <v>746</v>
      </c>
      <c r="BE76" s="700" t="s">
        <v>746</v>
      </c>
      <c r="BF76" s="700" t="s">
        <v>746</v>
      </c>
      <c r="BG76" s="700" t="s">
        <v>746</v>
      </c>
      <c r="BH76" s="700" t="s">
        <v>746</v>
      </c>
      <c r="BI76" s="700" t="s">
        <v>746</v>
      </c>
      <c r="BJ76" s="700" t="s">
        <v>746</v>
      </c>
      <c r="BK76" s="700" t="s">
        <v>746</v>
      </c>
      <c r="BL76" s="700" t="s">
        <v>745</v>
      </c>
      <c r="BM76" s="700" t="s">
        <v>745</v>
      </c>
      <c r="BN76" s="700" t="s">
        <v>745</v>
      </c>
      <c r="BO76" s="700" t="s">
        <v>745</v>
      </c>
      <c r="BP76" s="700" t="s">
        <v>745</v>
      </c>
      <c r="BQ76" s="700" t="s">
        <v>745</v>
      </c>
      <c r="BR76" s="700" t="s">
        <v>745</v>
      </c>
      <c r="BS76" s="700" t="s">
        <v>745</v>
      </c>
      <c r="BT76" s="700" t="s">
        <v>745</v>
      </c>
      <c r="BU76" s="700" t="s">
        <v>745</v>
      </c>
      <c r="BV76" s="700" t="s">
        <v>745</v>
      </c>
      <c r="BW76" s="700" t="s">
        <v>744</v>
      </c>
      <c r="BX76" s="700" t="s">
        <v>744</v>
      </c>
      <c r="BY76" s="700" t="s">
        <v>744</v>
      </c>
      <c r="BZ76" s="701" t="s">
        <v>744</v>
      </c>
      <c r="CA76" s="168"/>
    </row>
    <row r="77" spans="2:79" s="17" customFormat="1" ht="15.75">
      <c r="B77" s="274">
        <v>54</v>
      </c>
      <c r="C77" s="179" t="s">
        <v>677</v>
      </c>
      <c r="D77" s="179" t="s">
        <v>678</v>
      </c>
      <c r="E77" s="179" t="s">
        <v>42</v>
      </c>
      <c r="F77" s="179" t="s">
        <v>679</v>
      </c>
      <c r="G77" s="179" t="s">
        <v>29</v>
      </c>
      <c r="H77" s="179" t="s">
        <v>681</v>
      </c>
      <c r="I77" s="179">
        <v>2013</v>
      </c>
      <c r="J77" s="179" t="s">
        <v>717</v>
      </c>
      <c r="K77" s="179"/>
      <c r="L77" s="179" t="s">
        <v>738</v>
      </c>
      <c r="M77" s="179" t="s">
        <v>693</v>
      </c>
      <c r="N77" s="700">
        <v>2174</v>
      </c>
      <c r="O77" s="700"/>
      <c r="P77" s="700"/>
      <c r="Q77" s="179"/>
      <c r="R77" s="700" t="s">
        <v>741</v>
      </c>
      <c r="S77" s="700" t="s">
        <v>741</v>
      </c>
      <c r="T77" s="700" t="s">
        <v>742</v>
      </c>
      <c r="U77" s="700">
        <v>771.41</v>
      </c>
      <c r="V77" s="700" t="s">
        <v>742</v>
      </c>
      <c r="W77" s="700" t="s">
        <v>741</v>
      </c>
      <c r="X77" s="700" t="s">
        <v>741</v>
      </c>
      <c r="Y77" s="700" t="s">
        <v>741</v>
      </c>
      <c r="Z77" s="700" t="s">
        <v>741</v>
      </c>
      <c r="AA77" s="700" t="s">
        <v>741</v>
      </c>
      <c r="AB77" s="700" t="s">
        <v>741</v>
      </c>
      <c r="AC77" s="700" t="s">
        <v>741</v>
      </c>
      <c r="AD77" s="700" t="s">
        <v>741</v>
      </c>
      <c r="AE77" s="700" t="s">
        <v>741</v>
      </c>
      <c r="AF77" s="700" t="s">
        <v>741</v>
      </c>
      <c r="AG77" s="700" t="s">
        <v>741</v>
      </c>
      <c r="AH77" s="700" t="s">
        <v>741</v>
      </c>
      <c r="AI77" s="700" t="s">
        <v>741</v>
      </c>
      <c r="AJ77" s="700" t="s">
        <v>741</v>
      </c>
      <c r="AK77" s="700" t="s">
        <v>741</v>
      </c>
      <c r="AL77" s="700" t="s">
        <v>741</v>
      </c>
      <c r="AM77" s="700" t="s">
        <v>741</v>
      </c>
      <c r="AN77" s="700" t="s">
        <v>741</v>
      </c>
      <c r="AO77" s="700" t="s">
        <v>726</v>
      </c>
      <c r="AP77" s="700" t="s">
        <v>743</v>
      </c>
      <c r="AQ77" s="700" t="s">
        <v>743</v>
      </c>
      <c r="AR77" s="700" t="s">
        <v>744</v>
      </c>
      <c r="AS77" s="700" t="s">
        <v>744</v>
      </c>
      <c r="AT77" s="700" t="s">
        <v>744</v>
      </c>
      <c r="AU77" s="700" t="s">
        <v>744</v>
      </c>
      <c r="AV77" s="179"/>
      <c r="AW77" s="700" t="s">
        <v>741</v>
      </c>
      <c r="AX77" s="700" t="s">
        <v>745</v>
      </c>
      <c r="AY77" s="700" t="s">
        <v>745</v>
      </c>
      <c r="AZ77" s="700">
        <v>174.51</v>
      </c>
      <c r="BA77" s="700" t="s">
        <v>746</v>
      </c>
      <c r="BB77" s="700" t="s">
        <v>746</v>
      </c>
      <c r="BC77" s="700" t="s">
        <v>746</v>
      </c>
      <c r="BD77" s="700" t="s">
        <v>746</v>
      </c>
      <c r="BE77" s="700" t="s">
        <v>746</v>
      </c>
      <c r="BF77" s="700" t="s">
        <v>746</v>
      </c>
      <c r="BG77" s="700" t="s">
        <v>746</v>
      </c>
      <c r="BH77" s="700" t="s">
        <v>746</v>
      </c>
      <c r="BI77" s="700" t="s">
        <v>746</v>
      </c>
      <c r="BJ77" s="700" t="s">
        <v>746</v>
      </c>
      <c r="BK77" s="700" t="s">
        <v>746</v>
      </c>
      <c r="BL77" s="700" t="s">
        <v>745</v>
      </c>
      <c r="BM77" s="700" t="s">
        <v>745</v>
      </c>
      <c r="BN77" s="700" t="s">
        <v>745</v>
      </c>
      <c r="BO77" s="700" t="s">
        <v>745</v>
      </c>
      <c r="BP77" s="700" t="s">
        <v>745</v>
      </c>
      <c r="BQ77" s="700" t="s">
        <v>745</v>
      </c>
      <c r="BR77" s="700" t="s">
        <v>745</v>
      </c>
      <c r="BS77" s="700" t="s">
        <v>745</v>
      </c>
      <c r="BT77" s="700" t="s">
        <v>745</v>
      </c>
      <c r="BU77" s="700" t="s">
        <v>745</v>
      </c>
      <c r="BV77" s="700" t="s">
        <v>745</v>
      </c>
      <c r="BW77" s="700" t="s">
        <v>744</v>
      </c>
      <c r="BX77" s="700" t="s">
        <v>744</v>
      </c>
      <c r="BY77" s="700" t="s">
        <v>744</v>
      </c>
      <c r="BZ77" s="701" t="s">
        <v>744</v>
      </c>
      <c r="CA77" s="168"/>
    </row>
    <row r="78" spans="2:79" s="17" customFormat="1" ht="15.75">
      <c r="B78" s="274">
        <v>55</v>
      </c>
      <c r="C78" s="179" t="s">
        <v>677</v>
      </c>
      <c r="D78" s="179" t="s">
        <v>678</v>
      </c>
      <c r="E78" s="179" t="s">
        <v>42</v>
      </c>
      <c r="F78" s="179" t="s">
        <v>679</v>
      </c>
      <c r="G78" s="179" t="s">
        <v>29</v>
      </c>
      <c r="H78" s="179" t="s">
        <v>681</v>
      </c>
      <c r="I78" s="179">
        <v>2014</v>
      </c>
      <c r="J78" s="179" t="s">
        <v>717</v>
      </c>
      <c r="K78" s="179"/>
      <c r="L78" s="179" t="s">
        <v>738</v>
      </c>
      <c r="M78" s="179" t="s">
        <v>693</v>
      </c>
      <c r="N78" s="700">
        <v>2860</v>
      </c>
      <c r="O78" s="700"/>
      <c r="P78" s="700"/>
      <c r="Q78" s="179"/>
      <c r="R78" s="700" t="s">
        <v>741</v>
      </c>
      <c r="S78" s="700" t="s">
        <v>741</v>
      </c>
      <c r="T78" s="700" t="s">
        <v>742</v>
      </c>
      <c r="U78" s="700">
        <v>1016.17</v>
      </c>
      <c r="V78" s="700" t="s">
        <v>742</v>
      </c>
      <c r="W78" s="700" t="s">
        <v>741</v>
      </c>
      <c r="X78" s="700" t="s">
        <v>741</v>
      </c>
      <c r="Y78" s="700" t="s">
        <v>741</v>
      </c>
      <c r="Z78" s="700" t="s">
        <v>741</v>
      </c>
      <c r="AA78" s="700" t="s">
        <v>741</v>
      </c>
      <c r="AB78" s="700" t="s">
        <v>741</v>
      </c>
      <c r="AC78" s="700" t="s">
        <v>741</v>
      </c>
      <c r="AD78" s="700" t="s">
        <v>741</v>
      </c>
      <c r="AE78" s="700" t="s">
        <v>741</v>
      </c>
      <c r="AF78" s="700" t="s">
        <v>741</v>
      </c>
      <c r="AG78" s="700" t="s">
        <v>741</v>
      </c>
      <c r="AH78" s="700" t="s">
        <v>741</v>
      </c>
      <c r="AI78" s="700" t="s">
        <v>741</v>
      </c>
      <c r="AJ78" s="700" t="s">
        <v>741</v>
      </c>
      <c r="AK78" s="700" t="s">
        <v>741</v>
      </c>
      <c r="AL78" s="700" t="s">
        <v>741</v>
      </c>
      <c r="AM78" s="700" t="s">
        <v>741</v>
      </c>
      <c r="AN78" s="700" t="s">
        <v>741</v>
      </c>
      <c r="AO78" s="700" t="s">
        <v>726</v>
      </c>
      <c r="AP78" s="700" t="s">
        <v>743</v>
      </c>
      <c r="AQ78" s="700" t="s">
        <v>743</v>
      </c>
      <c r="AR78" s="700" t="s">
        <v>744</v>
      </c>
      <c r="AS78" s="700" t="s">
        <v>744</v>
      </c>
      <c r="AT78" s="700" t="s">
        <v>744</v>
      </c>
      <c r="AU78" s="700" t="s">
        <v>744</v>
      </c>
      <c r="AV78" s="179"/>
      <c r="AW78" s="700" t="s">
        <v>741</v>
      </c>
      <c r="AX78" s="700" t="s">
        <v>745</v>
      </c>
      <c r="AY78" s="700" t="s">
        <v>745</v>
      </c>
      <c r="AZ78" s="700" t="s">
        <v>746</v>
      </c>
      <c r="BA78" s="700" t="s">
        <v>746</v>
      </c>
      <c r="BB78" s="700" t="s">
        <v>746</v>
      </c>
      <c r="BC78" s="700" t="s">
        <v>746</v>
      </c>
      <c r="BD78" s="700" t="s">
        <v>746</v>
      </c>
      <c r="BE78" s="700" t="s">
        <v>746</v>
      </c>
      <c r="BF78" s="700" t="s">
        <v>746</v>
      </c>
      <c r="BG78" s="700" t="s">
        <v>746</v>
      </c>
      <c r="BH78" s="700" t="s">
        <v>746</v>
      </c>
      <c r="BI78" s="700" t="s">
        <v>746</v>
      </c>
      <c r="BJ78" s="700" t="s">
        <v>746</v>
      </c>
      <c r="BK78" s="700" t="s">
        <v>746</v>
      </c>
      <c r="BL78" s="700" t="s">
        <v>745</v>
      </c>
      <c r="BM78" s="700" t="s">
        <v>745</v>
      </c>
      <c r="BN78" s="700" t="s">
        <v>745</v>
      </c>
      <c r="BO78" s="700" t="s">
        <v>745</v>
      </c>
      <c r="BP78" s="700" t="s">
        <v>745</v>
      </c>
      <c r="BQ78" s="700" t="s">
        <v>745</v>
      </c>
      <c r="BR78" s="700" t="s">
        <v>745</v>
      </c>
      <c r="BS78" s="700" t="s">
        <v>745</v>
      </c>
      <c r="BT78" s="700" t="s">
        <v>745</v>
      </c>
      <c r="BU78" s="700" t="s">
        <v>745</v>
      </c>
      <c r="BV78" s="700" t="s">
        <v>745</v>
      </c>
      <c r="BW78" s="700" t="s">
        <v>744</v>
      </c>
      <c r="BX78" s="700" t="s">
        <v>744</v>
      </c>
      <c r="BY78" s="700" t="s">
        <v>744</v>
      </c>
      <c r="BZ78" s="701" t="s">
        <v>744</v>
      </c>
      <c r="CA78" s="168"/>
    </row>
    <row r="79" spans="2:79" s="17" customFormat="1" ht="15.75">
      <c r="B79" s="274">
        <v>56</v>
      </c>
      <c r="C79" s="179" t="s">
        <v>677</v>
      </c>
      <c r="D79" s="179" t="s">
        <v>686</v>
      </c>
      <c r="E79" s="179" t="s">
        <v>9</v>
      </c>
      <c r="F79" s="179" t="s">
        <v>679</v>
      </c>
      <c r="G79" s="179" t="s">
        <v>686</v>
      </c>
      <c r="H79" s="179" t="s">
        <v>681</v>
      </c>
      <c r="I79" s="179">
        <v>2014</v>
      </c>
      <c r="J79" s="179" t="s">
        <v>717</v>
      </c>
      <c r="K79" s="179"/>
      <c r="L79" s="179" t="s">
        <v>738</v>
      </c>
      <c r="M79" s="179" t="s">
        <v>696</v>
      </c>
      <c r="N79" s="700">
        <v>11</v>
      </c>
      <c r="O79" s="700"/>
      <c r="P79" s="700"/>
      <c r="Q79" s="179"/>
      <c r="R79" s="700" t="s">
        <v>741</v>
      </c>
      <c r="S79" s="700" t="s">
        <v>741</v>
      </c>
      <c r="T79" s="700" t="s">
        <v>742</v>
      </c>
      <c r="U79" s="700">
        <v>17093.41</v>
      </c>
      <c r="V79" s="700" t="s">
        <v>742</v>
      </c>
      <c r="W79" s="700" t="s">
        <v>741</v>
      </c>
      <c r="X79" s="700" t="s">
        <v>741</v>
      </c>
      <c r="Y79" s="700" t="s">
        <v>741</v>
      </c>
      <c r="Z79" s="700" t="s">
        <v>741</v>
      </c>
      <c r="AA79" s="700" t="s">
        <v>741</v>
      </c>
      <c r="AB79" s="700" t="s">
        <v>741</v>
      </c>
      <c r="AC79" s="700" t="s">
        <v>741</v>
      </c>
      <c r="AD79" s="700" t="s">
        <v>741</v>
      </c>
      <c r="AE79" s="700" t="s">
        <v>741</v>
      </c>
      <c r="AF79" s="700" t="s">
        <v>741</v>
      </c>
      <c r="AG79" s="700" t="s">
        <v>741</v>
      </c>
      <c r="AH79" s="700" t="s">
        <v>741</v>
      </c>
      <c r="AI79" s="700" t="s">
        <v>741</v>
      </c>
      <c r="AJ79" s="700" t="s">
        <v>741</v>
      </c>
      <c r="AK79" s="700" t="s">
        <v>741</v>
      </c>
      <c r="AL79" s="700" t="s">
        <v>741</v>
      </c>
      <c r="AM79" s="700" t="s">
        <v>741</v>
      </c>
      <c r="AN79" s="700" t="s">
        <v>741</v>
      </c>
      <c r="AO79" s="700" t="s">
        <v>726</v>
      </c>
      <c r="AP79" s="700" t="s">
        <v>743</v>
      </c>
      <c r="AQ79" s="700" t="s">
        <v>743</v>
      </c>
      <c r="AR79" s="700" t="s">
        <v>744</v>
      </c>
      <c r="AS79" s="700" t="s">
        <v>744</v>
      </c>
      <c r="AT79" s="700" t="s">
        <v>744</v>
      </c>
      <c r="AU79" s="700" t="s">
        <v>744</v>
      </c>
      <c r="AV79" s="179"/>
      <c r="AW79" s="700" t="s">
        <v>741</v>
      </c>
      <c r="AX79" s="700" t="s">
        <v>745</v>
      </c>
      <c r="AY79" s="700" t="s">
        <v>745</v>
      </c>
      <c r="AZ79" s="700" t="s">
        <v>746</v>
      </c>
      <c r="BA79" s="700" t="s">
        <v>746</v>
      </c>
      <c r="BB79" s="700" t="s">
        <v>746</v>
      </c>
      <c r="BC79" s="700" t="s">
        <v>746</v>
      </c>
      <c r="BD79" s="700" t="s">
        <v>746</v>
      </c>
      <c r="BE79" s="700" t="s">
        <v>746</v>
      </c>
      <c r="BF79" s="700" t="s">
        <v>746</v>
      </c>
      <c r="BG79" s="700" t="s">
        <v>746</v>
      </c>
      <c r="BH79" s="700" t="s">
        <v>746</v>
      </c>
      <c r="BI79" s="700" t="s">
        <v>746</v>
      </c>
      <c r="BJ79" s="700" t="s">
        <v>746</v>
      </c>
      <c r="BK79" s="700" t="s">
        <v>746</v>
      </c>
      <c r="BL79" s="700" t="s">
        <v>745</v>
      </c>
      <c r="BM79" s="700" t="s">
        <v>745</v>
      </c>
      <c r="BN79" s="700" t="s">
        <v>745</v>
      </c>
      <c r="BO79" s="700" t="s">
        <v>745</v>
      </c>
      <c r="BP79" s="700" t="s">
        <v>745</v>
      </c>
      <c r="BQ79" s="700" t="s">
        <v>745</v>
      </c>
      <c r="BR79" s="700" t="s">
        <v>745</v>
      </c>
      <c r="BS79" s="700" t="s">
        <v>745</v>
      </c>
      <c r="BT79" s="700" t="s">
        <v>745</v>
      </c>
      <c r="BU79" s="700" t="s">
        <v>745</v>
      </c>
      <c r="BV79" s="700" t="s">
        <v>745</v>
      </c>
      <c r="BW79" s="700" t="s">
        <v>744</v>
      </c>
      <c r="BX79" s="700" t="s">
        <v>744</v>
      </c>
      <c r="BY79" s="700" t="s">
        <v>744</v>
      </c>
      <c r="BZ79" s="701" t="s">
        <v>744</v>
      </c>
      <c r="CA79" s="168"/>
    </row>
    <row r="80" spans="2:79" s="17" customFormat="1" ht="15.75">
      <c r="B80" s="274">
        <v>57</v>
      </c>
      <c r="C80" s="179" t="s">
        <v>677</v>
      </c>
      <c r="D80" s="179" t="s">
        <v>686</v>
      </c>
      <c r="E80" s="179" t="s">
        <v>736</v>
      </c>
      <c r="F80" s="179" t="s">
        <v>679</v>
      </c>
      <c r="G80" s="179" t="s">
        <v>686</v>
      </c>
      <c r="H80" s="179" t="s">
        <v>680</v>
      </c>
      <c r="I80" s="179">
        <v>2012</v>
      </c>
      <c r="J80" s="179" t="s">
        <v>717</v>
      </c>
      <c r="K80" s="179"/>
      <c r="L80" s="179" t="s">
        <v>738</v>
      </c>
      <c r="M80" s="179"/>
      <c r="N80" s="700">
        <v>1</v>
      </c>
      <c r="O80" s="700">
        <v>5.8662000000000001</v>
      </c>
      <c r="P80" s="700">
        <v>13208.102999999999</v>
      </c>
      <c r="Q80" s="179"/>
      <c r="R80" s="700" t="s">
        <v>741</v>
      </c>
      <c r="S80" s="700">
        <v>6.65</v>
      </c>
      <c r="T80" s="700">
        <v>5.87</v>
      </c>
      <c r="U80" s="700">
        <v>5.87</v>
      </c>
      <c r="V80" s="700">
        <v>5.87</v>
      </c>
      <c r="W80" s="700">
        <v>5.87</v>
      </c>
      <c r="X80" s="700">
        <v>5.87</v>
      </c>
      <c r="Y80" s="700">
        <v>6.65</v>
      </c>
      <c r="Z80" s="700">
        <v>6.65</v>
      </c>
      <c r="AA80" s="700">
        <v>6.65</v>
      </c>
      <c r="AB80" s="700">
        <v>6.65</v>
      </c>
      <c r="AC80" s="700">
        <v>2.41</v>
      </c>
      <c r="AD80" s="700">
        <v>2.41</v>
      </c>
      <c r="AE80" s="700">
        <v>2.41</v>
      </c>
      <c r="AF80" s="700">
        <v>2.41</v>
      </c>
      <c r="AG80" s="700">
        <v>2.41</v>
      </c>
      <c r="AH80" s="700" t="s">
        <v>741</v>
      </c>
      <c r="AI80" s="700" t="s">
        <v>741</v>
      </c>
      <c r="AJ80" s="700" t="s">
        <v>741</v>
      </c>
      <c r="AK80" s="700" t="s">
        <v>741</v>
      </c>
      <c r="AL80" s="700" t="s">
        <v>741</v>
      </c>
      <c r="AM80" s="700" t="s">
        <v>741</v>
      </c>
      <c r="AN80" s="700" t="s">
        <v>741</v>
      </c>
      <c r="AO80" s="700" t="s">
        <v>726</v>
      </c>
      <c r="AP80" s="700" t="s">
        <v>743</v>
      </c>
      <c r="AQ80" s="700" t="s">
        <v>743</v>
      </c>
      <c r="AR80" s="700" t="s">
        <v>744</v>
      </c>
      <c r="AS80" s="700" t="s">
        <v>744</v>
      </c>
      <c r="AT80" s="700" t="s">
        <v>744</v>
      </c>
      <c r="AU80" s="700" t="s">
        <v>744</v>
      </c>
      <c r="AV80" s="179"/>
      <c r="AW80" s="700" t="s">
        <v>741</v>
      </c>
      <c r="AX80" s="700">
        <v>5452.46</v>
      </c>
      <c r="AY80" s="700">
        <v>3877.82</v>
      </c>
      <c r="AZ80" s="700">
        <v>3877.82</v>
      </c>
      <c r="BA80" s="700">
        <v>3877.82</v>
      </c>
      <c r="BB80" s="700">
        <v>3877.82</v>
      </c>
      <c r="BC80" s="700">
        <v>3877.82</v>
      </c>
      <c r="BD80" s="700">
        <v>5452.46</v>
      </c>
      <c r="BE80" s="700">
        <v>5452.46</v>
      </c>
      <c r="BF80" s="700">
        <v>5452.46</v>
      </c>
      <c r="BG80" s="700">
        <v>5452.46</v>
      </c>
      <c r="BH80" s="700">
        <v>2543.21</v>
      </c>
      <c r="BI80" s="700">
        <v>2543.21</v>
      </c>
      <c r="BJ80" s="700">
        <v>2543.21</v>
      </c>
      <c r="BK80" s="700">
        <v>2543.21</v>
      </c>
      <c r="BL80" s="700">
        <v>2543.21</v>
      </c>
      <c r="BM80" s="700" t="s">
        <v>745</v>
      </c>
      <c r="BN80" s="700" t="s">
        <v>745</v>
      </c>
      <c r="BO80" s="700" t="s">
        <v>745</v>
      </c>
      <c r="BP80" s="700" t="s">
        <v>745</v>
      </c>
      <c r="BQ80" s="700" t="s">
        <v>745</v>
      </c>
      <c r="BR80" s="700" t="s">
        <v>745</v>
      </c>
      <c r="BS80" s="700" t="s">
        <v>745</v>
      </c>
      <c r="BT80" s="700" t="s">
        <v>745</v>
      </c>
      <c r="BU80" s="700" t="s">
        <v>745</v>
      </c>
      <c r="BV80" s="700" t="s">
        <v>745</v>
      </c>
      <c r="BW80" s="700" t="s">
        <v>744</v>
      </c>
      <c r="BX80" s="700" t="s">
        <v>744</v>
      </c>
      <c r="BY80" s="700" t="s">
        <v>744</v>
      </c>
      <c r="BZ80" s="701" t="s">
        <v>744</v>
      </c>
      <c r="CA80" s="168"/>
    </row>
    <row r="81" spans="2:79" s="17" customFormat="1" ht="15.75">
      <c r="B81" s="274">
        <v>58</v>
      </c>
      <c r="C81" s="179" t="s">
        <v>677</v>
      </c>
      <c r="D81" s="179" t="s">
        <v>686</v>
      </c>
      <c r="E81" s="179" t="s">
        <v>736</v>
      </c>
      <c r="F81" s="179" t="s">
        <v>679</v>
      </c>
      <c r="G81" s="179" t="s">
        <v>686</v>
      </c>
      <c r="H81" s="179" t="s">
        <v>680</v>
      </c>
      <c r="I81" s="179">
        <v>2013</v>
      </c>
      <c r="J81" s="179" t="s">
        <v>717</v>
      </c>
      <c r="K81" s="179"/>
      <c r="L81" s="179" t="s">
        <v>738</v>
      </c>
      <c r="M81" s="179"/>
      <c r="N81" s="700">
        <v>3</v>
      </c>
      <c r="O81" s="700">
        <v>-14.974451999999999</v>
      </c>
      <c r="P81" s="700">
        <v>-255204.83480000001</v>
      </c>
      <c r="Q81" s="179"/>
      <c r="R81" s="700" t="s">
        <v>741</v>
      </c>
      <c r="S81" s="700" t="s">
        <v>741</v>
      </c>
      <c r="T81" s="700">
        <v>-20.56</v>
      </c>
      <c r="U81" s="700">
        <v>-14.52</v>
      </c>
      <c r="V81" s="700">
        <v>-14.52</v>
      </c>
      <c r="W81" s="700">
        <v>-14.7</v>
      </c>
      <c r="X81" s="700">
        <v>-8.65</v>
      </c>
      <c r="Y81" s="700">
        <v>3.39</v>
      </c>
      <c r="Z81" s="700">
        <v>3.39</v>
      </c>
      <c r="AA81" s="700">
        <v>3.39</v>
      </c>
      <c r="AB81" s="700">
        <v>3.39</v>
      </c>
      <c r="AC81" s="700">
        <v>3.39</v>
      </c>
      <c r="AD81" s="700">
        <v>3.39</v>
      </c>
      <c r="AE81" s="700">
        <v>3.39</v>
      </c>
      <c r="AF81" s="700">
        <v>3.39</v>
      </c>
      <c r="AG81" s="700">
        <v>3.39</v>
      </c>
      <c r="AH81" s="700">
        <v>3.39</v>
      </c>
      <c r="AI81" s="700" t="s">
        <v>741</v>
      </c>
      <c r="AJ81" s="700" t="s">
        <v>741</v>
      </c>
      <c r="AK81" s="700" t="s">
        <v>741</v>
      </c>
      <c r="AL81" s="700" t="s">
        <v>741</v>
      </c>
      <c r="AM81" s="700" t="s">
        <v>741</v>
      </c>
      <c r="AN81" s="700" t="s">
        <v>741</v>
      </c>
      <c r="AO81" s="700" t="s">
        <v>726</v>
      </c>
      <c r="AP81" s="700" t="s">
        <v>743</v>
      </c>
      <c r="AQ81" s="700" t="s">
        <v>743</v>
      </c>
      <c r="AR81" s="700" t="s">
        <v>744</v>
      </c>
      <c r="AS81" s="700" t="s">
        <v>744</v>
      </c>
      <c r="AT81" s="700" t="s">
        <v>744</v>
      </c>
      <c r="AU81" s="700" t="s">
        <v>744</v>
      </c>
      <c r="AV81" s="179"/>
      <c r="AW81" s="700" t="s">
        <v>741</v>
      </c>
      <c r="AX81" s="700" t="s">
        <v>745</v>
      </c>
      <c r="AY81" s="700">
        <v>-153585.60000000001</v>
      </c>
      <c r="AZ81" s="700">
        <v>-101619.24</v>
      </c>
      <c r="BA81" s="700">
        <v>-101619.24</v>
      </c>
      <c r="BB81" s="700">
        <v>-112086.93</v>
      </c>
      <c r="BC81" s="700">
        <v>-60120.57</v>
      </c>
      <c r="BD81" s="700">
        <v>12574.8</v>
      </c>
      <c r="BE81" s="700">
        <v>12574.8</v>
      </c>
      <c r="BF81" s="700">
        <v>12574.8</v>
      </c>
      <c r="BG81" s="700">
        <v>12574.8</v>
      </c>
      <c r="BH81" s="700">
        <v>12574.8</v>
      </c>
      <c r="BI81" s="700">
        <v>12574.8</v>
      </c>
      <c r="BJ81" s="700">
        <v>12574.8</v>
      </c>
      <c r="BK81" s="700">
        <v>12574.8</v>
      </c>
      <c r="BL81" s="700">
        <v>12574.8</v>
      </c>
      <c r="BM81" s="700">
        <v>12574.8</v>
      </c>
      <c r="BN81" s="700" t="s">
        <v>745</v>
      </c>
      <c r="BO81" s="700" t="s">
        <v>745</v>
      </c>
      <c r="BP81" s="700" t="s">
        <v>745</v>
      </c>
      <c r="BQ81" s="700" t="s">
        <v>745</v>
      </c>
      <c r="BR81" s="700" t="s">
        <v>745</v>
      </c>
      <c r="BS81" s="700" t="s">
        <v>745</v>
      </c>
      <c r="BT81" s="700" t="s">
        <v>745</v>
      </c>
      <c r="BU81" s="700" t="s">
        <v>745</v>
      </c>
      <c r="BV81" s="700" t="s">
        <v>745</v>
      </c>
      <c r="BW81" s="700" t="s">
        <v>744</v>
      </c>
      <c r="BX81" s="700" t="s">
        <v>744</v>
      </c>
      <c r="BY81" s="700" t="s">
        <v>744</v>
      </c>
      <c r="BZ81" s="701" t="s">
        <v>744</v>
      </c>
      <c r="CA81" s="168"/>
    </row>
    <row r="82" spans="2:79" s="17" customFormat="1" ht="15.75">
      <c r="B82" s="274">
        <v>59</v>
      </c>
      <c r="C82" s="179" t="s">
        <v>677</v>
      </c>
      <c r="D82" s="179" t="s">
        <v>686</v>
      </c>
      <c r="E82" s="179" t="s">
        <v>736</v>
      </c>
      <c r="F82" s="179" t="s">
        <v>679</v>
      </c>
      <c r="G82" s="179" t="s">
        <v>686</v>
      </c>
      <c r="H82" s="179" t="s">
        <v>680</v>
      </c>
      <c r="I82" s="179">
        <v>2014</v>
      </c>
      <c r="J82" s="179" t="s">
        <v>717</v>
      </c>
      <c r="K82" s="179"/>
      <c r="L82" s="179" t="s">
        <v>738</v>
      </c>
      <c r="M82" s="179"/>
      <c r="N82" s="700">
        <v>9</v>
      </c>
      <c r="O82" s="700">
        <v>41.085954000000001</v>
      </c>
      <c r="P82" s="700">
        <v>1056691.699</v>
      </c>
      <c r="Q82" s="179"/>
      <c r="R82" s="700" t="s">
        <v>741</v>
      </c>
      <c r="S82" s="700" t="s">
        <v>741</v>
      </c>
      <c r="T82" s="700" t="s">
        <v>742</v>
      </c>
      <c r="U82" s="700">
        <v>41.09</v>
      </c>
      <c r="V82" s="700">
        <v>41.09</v>
      </c>
      <c r="W82" s="700">
        <v>40.76</v>
      </c>
      <c r="X82" s="700">
        <v>40.76</v>
      </c>
      <c r="Y82" s="700">
        <v>40.76</v>
      </c>
      <c r="Z82" s="700">
        <v>40.76</v>
      </c>
      <c r="AA82" s="700">
        <v>40.76</v>
      </c>
      <c r="AB82" s="700">
        <v>40.76</v>
      </c>
      <c r="AC82" s="700">
        <v>40.76</v>
      </c>
      <c r="AD82" s="700">
        <v>40.76</v>
      </c>
      <c r="AE82" s="700">
        <v>40.76</v>
      </c>
      <c r="AF82" s="700">
        <v>38.520000000000003</v>
      </c>
      <c r="AG82" s="700">
        <v>25</v>
      </c>
      <c r="AH82" s="700">
        <v>25</v>
      </c>
      <c r="AI82" s="700">
        <v>25</v>
      </c>
      <c r="AJ82" s="700" t="s">
        <v>741</v>
      </c>
      <c r="AK82" s="700" t="s">
        <v>741</v>
      </c>
      <c r="AL82" s="700" t="s">
        <v>741</v>
      </c>
      <c r="AM82" s="700" t="s">
        <v>741</v>
      </c>
      <c r="AN82" s="700" t="s">
        <v>741</v>
      </c>
      <c r="AO82" s="700" t="s">
        <v>726</v>
      </c>
      <c r="AP82" s="700" t="s">
        <v>743</v>
      </c>
      <c r="AQ82" s="700" t="s">
        <v>743</v>
      </c>
      <c r="AR82" s="700" t="s">
        <v>744</v>
      </c>
      <c r="AS82" s="700" t="s">
        <v>744</v>
      </c>
      <c r="AT82" s="700" t="s">
        <v>744</v>
      </c>
      <c r="AU82" s="700" t="s">
        <v>744</v>
      </c>
      <c r="AV82" s="179"/>
      <c r="AW82" s="700" t="s">
        <v>741</v>
      </c>
      <c r="AX82" s="700" t="s">
        <v>745</v>
      </c>
      <c r="AY82" s="700" t="s">
        <v>745</v>
      </c>
      <c r="AZ82" s="700">
        <v>1056691.7</v>
      </c>
      <c r="BA82" s="700">
        <v>1056691.7</v>
      </c>
      <c r="BB82" s="700">
        <v>1055204.76</v>
      </c>
      <c r="BC82" s="700">
        <v>1055204.76</v>
      </c>
      <c r="BD82" s="700">
        <v>1055204.76</v>
      </c>
      <c r="BE82" s="700">
        <v>1055204.76</v>
      </c>
      <c r="BF82" s="700">
        <v>1055204.76</v>
      </c>
      <c r="BG82" s="700">
        <v>1055204.76</v>
      </c>
      <c r="BH82" s="700">
        <v>1055204.76</v>
      </c>
      <c r="BI82" s="700">
        <v>1055204.76</v>
      </c>
      <c r="BJ82" s="700">
        <v>1055204.76</v>
      </c>
      <c r="BK82" s="700">
        <v>1042262.9</v>
      </c>
      <c r="BL82" s="700">
        <v>635665.36</v>
      </c>
      <c r="BM82" s="700">
        <v>635665.36</v>
      </c>
      <c r="BN82" s="700">
        <v>635665.36</v>
      </c>
      <c r="BO82" s="700" t="s">
        <v>745</v>
      </c>
      <c r="BP82" s="700" t="s">
        <v>745</v>
      </c>
      <c r="BQ82" s="700" t="s">
        <v>745</v>
      </c>
      <c r="BR82" s="700" t="s">
        <v>745</v>
      </c>
      <c r="BS82" s="700" t="s">
        <v>745</v>
      </c>
      <c r="BT82" s="700" t="s">
        <v>745</v>
      </c>
      <c r="BU82" s="700" t="s">
        <v>745</v>
      </c>
      <c r="BV82" s="700" t="s">
        <v>745</v>
      </c>
      <c r="BW82" s="700" t="s">
        <v>744</v>
      </c>
      <c r="BX82" s="700" t="s">
        <v>744</v>
      </c>
      <c r="BY82" s="700" t="s">
        <v>744</v>
      </c>
      <c r="BZ82" s="701" t="s">
        <v>744</v>
      </c>
      <c r="CA82" s="168"/>
    </row>
    <row r="83" spans="2:79" s="17" customFormat="1" ht="15.75">
      <c r="B83" s="275" t="s">
        <v>493</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708"/>
      <c r="AX83" s="708"/>
      <c r="AY83" s="708"/>
      <c r="AZ83" s="708"/>
      <c r="BA83" s="708"/>
      <c r="BB83" s="708"/>
      <c r="BC83" s="708"/>
      <c r="BD83" s="708"/>
      <c r="BE83" s="708"/>
      <c r="BF83" s="708"/>
      <c r="BG83" s="708"/>
      <c r="BH83" s="708"/>
      <c r="BI83" s="708"/>
      <c r="BJ83" s="708"/>
      <c r="BK83" s="708"/>
      <c r="BL83" s="708"/>
      <c r="BM83" s="708"/>
      <c r="BN83" s="708"/>
      <c r="BO83" s="708"/>
      <c r="BP83" s="708"/>
      <c r="BQ83" s="708"/>
      <c r="BR83" s="708"/>
      <c r="BS83" s="708"/>
      <c r="BT83" s="708"/>
      <c r="BU83" s="708"/>
      <c r="BV83" s="708"/>
      <c r="BW83" s="708"/>
      <c r="BX83" s="708"/>
      <c r="BY83" s="708"/>
      <c r="BZ83" s="709"/>
      <c r="CA83" s="168"/>
    </row>
  </sheetData>
  <mergeCells count="1">
    <mergeCell ref="B22:B23"/>
  </mergeCells>
  <hyperlinks>
    <hyperlink ref="H18" location="Table_4_d.__2014_Lost_Revenues_Work_Form" display="Go to Tab 4."/>
  </hyperlinks>
  <pageMargins left="0.7" right="0.7" top="0.75" bottom="0.75" header="0.3" footer="0.3"/>
  <pageSetup scale="48" fitToWidth="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49"/>
  <sheetViews>
    <sheetView topLeftCell="A13" zoomScale="80" zoomScaleNormal="80" workbookViewId="0">
      <pane xSplit="4" ySplit="11" topLeftCell="U24" activePane="bottomRight" state="frozen"/>
      <selection activeCell="X46" sqref="X46"/>
      <selection pane="topRight" activeCell="X46" sqref="X46"/>
      <selection pane="bottomLeft" activeCell="X46" sqref="X46"/>
      <selection pane="bottomRight" activeCell="X46" sqref="X46"/>
    </sheetView>
  </sheetViews>
  <sheetFormatPr defaultRowHeight="15"/>
  <cols>
    <col min="1" max="1" width="9.140625" style="12"/>
    <col min="2" max="2" width="13.28515625" style="12" customWidth="1"/>
    <col min="3" max="3" width="10.85546875" style="12" customWidth="1"/>
    <col min="4" max="4" width="80.8554687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52" width="9.140625" style="12"/>
    <col min="53" max="64" width="12.28515625" style="12" bestFit="1" customWidth="1"/>
    <col min="65" max="71" width="11" style="12" bestFit="1" customWidth="1"/>
    <col min="72" max="75" width="9.28515625" style="12" bestFit="1" customWidth="1"/>
    <col min="76" max="78" width="4.8554687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0.25" customHeight="1">
      <c r="B18" s="197" t="s">
        <v>579</v>
      </c>
      <c r="D18" s="92"/>
      <c r="H18" s="626" t="s">
        <v>601</v>
      </c>
    </row>
    <row r="19" spans="2:79" ht="27.75" customHeight="1">
      <c r="B19" s="661" t="s">
        <v>529</v>
      </c>
      <c r="C19" s="650"/>
      <c r="D19" s="650"/>
      <c r="E19" s="650"/>
      <c r="F19" s="650"/>
      <c r="G19" s="650"/>
      <c r="H19" s="650"/>
      <c r="I19" s="650"/>
      <c r="J19" s="650"/>
      <c r="K19" s="650"/>
      <c r="L19" s="650"/>
      <c r="M19" s="650"/>
      <c r="N19" s="650"/>
      <c r="O19" s="650"/>
      <c r="P19" s="650"/>
    </row>
    <row r="20" spans="2:79" ht="24.75" customHeight="1">
      <c r="B20" s="661" t="s">
        <v>530</v>
      </c>
      <c r="C20" s="650"/>
      <c r="D20" s="650"/>
      <c r="E20" s="650"/>
      <c r="F20" s="650"/>
      <c r="G20" s="650"/>
      <c r="H20" s="650"/>
      <c r="I20" s="650"/>
      <c r="J20" s="650"/>
      <c r="K20" s="650"/>
      <c r="L20" s="650"/>
      <c r="M20" s="650"/>
      <c r="N20" s="650"/>
      <c r="O20" s="650"/>
      <c r="P20" s="650"/>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t="s">
        <v>95</v>
      </c>
      <c r="E24" s="179"/>
      <c r="F24" s="179"/>
      <c r="G24" s="179"/>
      <c r="H24" s="179"/>
      <c r="I24" s="179"/>
      <c r="J24" s="179"/>
      <c r="K24" s="179"/>
      <c r="L24" s="179"/>
      <c r="M24" s="179"/>
      <c r="N24" s="179"/>
      <c r="O24" s="179"/>
      <c r="P24" s="179"/>
      <c r="Q24" s="179"/>
      <c r="R24" s="179"/>
      <c r="S24" s="179"/>
      <c r="T24" s="179"/>
      <c r="U24" s="179"/>
      <c r="V24" s="179">
        <v>38</v>
      </c>
      <c r="W24" s="179">
        <v>37</v>
      </c>
      <c r="X24" s="179">
        <v>37</v>
      </c>
      <c r="Y24" s="179">
        <v>37</v>
      </c>
      <c r="Z24" s="179">
        <v>37</v>
      </c>
      <c r="AA24" s="179">
        <v>37</v>
      </c>
      <c r="AB24" s="179">
        <v>37</v>
      </c>
      <c r="AC24" s="179">
        <v>37</v>
      </c>
      <c r="AD24" s="179">
        <v>37</v>
      </c>
      <c r="AE24" s="179">
        <v>37</v>
      </c>
      <c r="AF24" s="179">
        <v>32</v>
      </c>
      <c r="AG24" s="179">
        <v>32</v>
      </c>
      <c r="AH24" s="179">
        <v>32</v>
      </c>
      <c r="AI24" s="179">
        <v>32</v>
      </c>
      <c r="AJ24" s="179">
        <v>32</v>
      </c>
      <c r="AK24" s="179">
        <v>32</v>
      </c>
      <c r="AL24" s="179">
        <v>13</v>
      </c>
      <c r="AM24" s="179">
        <v>13</v>
      </c>
      <c r="AN24" s="179">
        <v>13</v>
      </c>
      <c r="AO24" s="179">
        <v>13</v>
      </c>
      <c r="AP24" s="179">
        <v>0</v>
      </c>
      <c r="AQ24" s="179">
        <v>0</v>
      </c>
      <c r="AR24" s="179">
        <v>0</v>
      </c>
      <c r="AS24" s="179">
        <v>0</v>
      </c>
      <c r="AT24" s="179">
        <v>0</v>
      </c>
      <c r="AU24" s="179">
        <v>0</v>
      </c>
      <c r="AV24" s="179"/>
      <c r="AW24" s="179"/>
      <c r="AX24" s="179"/>
      <c r="AY24" s="179"/>
      <c r="AZ24" s="179"/>
      <c r="BA24" s="699">
        <v>585232</v>
      </c>
      <c r="BB24" s="699">
        <v>580190</v>
      </c>
      <c r="BC24" s="699">
        <v>580190</v>
      </c>
      <c r="BD24" s="699">
        <v>580190</v>
      </c>
      <c r="BE24" s="699">
        <v>580190</v>
      </c>
      <c r="BF24" s="699">
        <v>580190</v>
      </c>
      <c r="BG24" s="699">
        <v>580190</v>
      </c>
      <c r="BH24" s="699">
        <v>580033</v>
      </c>
      <c r="BI24" s="699">
        <v>580033</v>
      </c>
      <c r="BJ24" s="699">
        <v>580033</v>
      </c>
      <c r="BK24" s="699">
        <v>518769</v>
      </c>
      <c r="BL24" s="699">
        <v>516204</v>
      </c>
      <c r="BM24" s="699">
        <v>516204</v>
      </c>
      <c r="BN24" s="699">
        <v>515276</v>
      </c>
      <c r="BO24" s="699">
        <v>515276</v>
      </c>
      <c r="BP24" s="699">
        <v>515003</v>
      </c>
      <c r="BQ24" s="699">
        <v>202745</v>
      </c>
      <c r="BR24" s="699">
        <v>202745</v>
      </c>
      <c r="BS24" s="699">
        <v>202745</v>
      </c>
      <c r="BT24" s="699">
        <v>202745</v>
      </c>
      <c r="BU24" s="179">
        <v>0</v>
      </c>
      <c r="BV24" s="179">
        <v>0</v>
      </c>
      <c r="BW24" s="179">
        <v>0</v>
      </c>
      <c r="BX24" s="179">
        <v>0</v>
      </c>
      <c r="BY24" s="179">
        <v>0</v>
      </c>
      <c r="BZ24" s="276">
        <v>0</v>
      </c>
      <c r="CA24" s="168"/>
    </row>
    <row r="25" spans="2:79" s="17" customFormat="1" ht="15.75">
      <c r="B25" s="274">
        <v>2</v>
      </c>
      <c r="C25" s="179"/>
      <c r="D25" s="179" t="s">
        <v>96</v>
      </c>
      <c r="E25" s="179"/>
      <c r="F25" s="179"/>
      <c r="G25" s="179"/>
      <c r="H25" s="179"/>
      <c r="I25" s="179"/>
      <c r="J25" s="179"/>
      <c r="K25" s="179"/>
      <c r="L25" s="179"/>
      <c r="M25" s="179"/>
      <c r="N25" s="179"/>
      <c r="O25" s="179"/>
      <c r="P25" s="179"/>
      <c r="Q25" s="179"/>
      <c r="R25" s="179"/>
      <c r="S25" s="179"/>
      <c r="T25" s="179"/>
      <c r="U25" s="179"/>
      <c r="V25" s="179">
        <v>102</v>
      </c>
      <c r="W25" s="179">
        <v>99</v>
      </c>
      <c r="X25" s="179">
        <v>99</v>
      </c>
      <c r="Y25" s="179">
        <v>99</v>
      </c>
      <c r="Z25" s="179">
        <v>99</v>
      </c>
      <c r="AA25" s="179">
        <v>99</v>
      </c>
      <c r="AB25" s="179">
        <v>99</v>
      </c>
      <c r="AC25" s="179">
        <v>99</v>
      </c>
      <c r="AD25" s="179">
        <v>99</v>
      </c>
      <c r="AE25" s="179">
        <v>99</v>
      </c>
      <c r="AF25" s="179">
        <v>74</v>
      </c>
      <c r="AG25" s="179">
        <v>64</v>
      </c>
      <c r="AH25" s="179">
        <v>64</v>
      </c>
      <c r="AI25" s="179">
        <v>64</v>
      </c>
      <c r="AJ25" s="179">
        <v>64</v>
      </c>
      <c r="AK25" s="179">
        <v>64</v>
      </c>
      <c r="AL25" s="179">
        <v>43</v>
      </c>
      <c r="AM25" s="179">
        <v>43</v>
      </c>
      <c r="AN25" s="179">
        <v>43</v>
      </c>
      <c r="AO25" s="179">
        <v>43</v>
      </c>
      <c r="AP25" s="179">
        <v>0</v>
      </c>
      <c r="AQ25" s="179">
        <v>0</v>
      </c>
      <c r="AR25" s="179">
        <v>0</v>
      </c>
      <c r="AS25" s="179">
        <v>0</v>
      </c>
      <c r="AT25" s="179">
        <v>0</v>
      </c>
      <c r="AU25" s="179">
        <v>0</v>
      </c>
      <c r="AV25" s="179"/>
      <c r="AW25" s="179"/>
      <c r="AX25" s="179"/>
      <c r="AY25" s="179"/>
      <c r="AZ25" s="179"/>
      <c r="BA25" s="699">
        <v>1375807</v>
      </c>
      <c r="BB25" s="699">
        <v>1328446</v>
      </c>
      <c r="BC25" s="699">
        <v>1328446</v>
      </c>
      <c r="BD25" s="699">
        <v>1328446</v>
      </c>
      <c r="BE25" s="699">
        <v>1328446</v>
      </c>
      <c r="BF25" s="699">
        <v>1328446</v>
      </c>
      <c r="BG25" s="699">
        <v>1328446</v>
      </c>
      <c r="BH25" s="699">
        <v>1328446</v>
      </c>
      <c r="BI25" s="699">
        <v>1328446</v>
      </c>
      <c r="BJ25" s="699">
        <v>1328446</v>
      </c>
      <c r="BK25" s="699">
        <v>1178266</v>
      </c>
      <c r="BL25" s="699">
        <v>1018592</v>
      </c>
      <c r="BM25" s="699">
        <v>1018592</v>
      </c>
      <c r="BN25" s="699">
        <v>1018592</v>
      </c>
      <c r="BO25" s="699">
        <v>1018592</v>
      </c>
      <c r="BP25" s="699">
        <v>1018592</v>
      </c>
      <c r="BQ25" s="699">
        <v>686140</v>
      </c>
      <c r="BR25" s="699">
        <v>686140</v>
      </c>
      <c r="BS25" s="699">
        <v>686140</v>
      </c>
      <c r="BT25" s="699">
        <v>686140</v>
      </c>
      <c r="BU25" s="179">
        <v>0</v>
      </c>
      <c r="BV25" s="179">
        <v>0</v>
      </c>
      <c r="BW25" s="179">
        <v>0</v>
      </c>
      <c r="BX25" s="179">
        <v>0</v>
      </c>
      <c r="BY25" s="179">
        <v>0</v>
      </c>
      <c r="BZ25" s="276">
        <v>0</v>
      </c>
      <c r="CA25" s="168"/>
    </row>
    <row r="26" spans="2:79" s="17" customFormat="1" ht="16.5" customHeight="1">
      <c r="B26" s="274">
        <v>3</v>
      </c>
      <c r="C26" s="179"/>
      <c r="D26" s="179" t="s">
        <v>97</v>
      </c>
      <c r="E26" s="179"/>
      <c r="F26" s="179"/>
      <c r="G26" s="179"/>
      <c r="H26" s="179"/>
      <c r="I26" s="179"/>
      <c r="J26" s="179"/>
      <c r="K26" s="179"/>
      <c r="L26" s="179"/>
      <c r="M26" s="179"/>
      <c r="N26" s="179"/>
      <c r="O26" s="179"/>
      <c r="P26" s="179"/>
      <c r="Q26" s="179"/>
      <c r="R26" s="179"/>
      <c r="S26" s="179"/>
      <c r="T26" s="179"/>
      <c r="U26" s="179"/>
      <c r="V26" s="179">
        <v>13</v>
      </c>
      <c r="W26" s="179">
        <v>13</v>
      </c>
      <c r="X26" s="179">
        <v>13</v>
      </c>
      <c r="Y26" s="179">
        <v>13</v>
      </c>
      <c r="Z26" s="179">
        <v>7</v>
      </c>
      <c r="AA26" s="179">
        <v>0</v>
      </c>
      <c r="AB26" s="179">
        <v>0</v>
      </c>
      <c r="AC26" s="179">
        <v>0</v>
      </c>
      <c r="AD26" s="179">
        <v>0</v>
      </c>
      <c r="AE26" s="179">
        <v>0</v>
      </c>
      <c r="AF26" s="179">
        <v>0</v>
      </c>
      <c r="AG26" s="179">
        <v>0</v>
      </c>
      <c r="AH26" s="179">
        <v>0</v>
      </c>
      <c r="AI26" s="179">
        <v>0</v>
      </c>
      <c r="AJ26" s="179">
        <v>0</v>
      </c>
      <c r="AK26" s="179">
        <v>0</v>
      </c>
      <c r="AL26" s="179">
        <v>0</v>
      </c>
      <c r="AM26" s="179">
        <v>0</v>
      </c>
      <c r="AN26" s="179">
        <v>0</v>
      </c>
      <c r="AO26" s="179">
        <v>0</v>
      </c>
      <c r="AP26" s="179">
        <v>0</v>
      </c>
      <c r="AQ26" s="179">
        <v>0</v>
      </c>
      <c r="AR26" s="179">
        <v>0</v>
      </c>
      <c r="AS26" s="179">
        <v>0</v>
      </c>
      <c r="AT26" s="179">
        <v>0</v>
      </c>
      <c r="AU26" s="179">
        <v>0</v>
      </c>
      <c r="AV26" s="179"/>
      <c r="AW26" s="179"/>
      <c r="AX26" s="179"/>
      <c r="AY26" s="179"/>
      <c r="AZ26" s="179"/>
      <c r="BA26" s="699">
        <v>86849</v>
      </c>
      <c r="BB26" s="699">
        <v>86849</v>
      </c>
      <c r="BC26" s="699">
        <v>86849</v>
      </c>
      <c r="BD26" s="699">
        <v>86432</v>
      </c>
      <c r="BE26" s="699">
        <v>47616</v>
      </c>
      <c r="BF26" s="179">
        <v>0</v>
      </c>
      <c r="BG26" s="179">
        <v>0</v>
      </c>
      <c r="BH26" s="179">
        <v>0</v>
      </c>
      <c r="BI26" s="179">
        <v>0</v>
      </c>
      <c r="BJ26" s="179">
        <v>0</v>
      </c>
      <c r="BK26" s="179">
        <v>0</v>
      </c>
      <c r="BL26" s="179">
        <v>0</v>
      </c>
      <c r="BM26" s="179">
        <v>0</v>
      </c>
      <c r="BN26" s="179">
        <v>0</v>
      </c>
      <c r="BO26" s="179">
        <v>0</v>
      </c>
      <c r="BP26" s="179">
        <v>0</v>
      </c>
      <c r="BQ26" s="179">
        <v>0</v>
      </c>
      <c r="BR26" s="179">
        <v>0</v>
      </c>
      <c r="BS26" s="179">
        <v>0</v>
      </c>
      <c r="BT26" s="179">
        <v>0</v>
      </c>
      <c r="BU26" s="179">
        <v>0</v>
      </c>
      <c r="BV26" s="179">
        <v>0</v>
      </c>
      <c r="BW26" s="179">
        <v>0</v>
      </c>
      <c r="BX26" s="179">
        <v>0</v>
      </c>
      <c r="BY26" s="179">
        <v>0</v>
      </c>
      <c r="BZ26" s="276">
        <v>0</v>
      </c>
      <c r="CA26" s="168"/>
    </row>
    <row r="27" spans="2:79" s="17" customFormat="1" ht="15.75">
      <c r="B27" s="274">
        <v>4</v>
      </c>
      <c r="C27" s="179"/>
      <c r="D27" s="179" t="s">
        <v>676</v>
      </c>
      <c r="E27" s="277"/>
      <c r="F27" s="179"/>
      <c r="G27" s="179"/>
      <c r="H27" s="179"/>
      <c r="I27" s="179"/>
      <c r="J27" s="179"/>
      <c r="K27" s="179"/>
      <c r="L27" s="179"/>
      <c r="M27" s="179"/>
      <c r="N27" s="179"/>
      <c r="O27" s="179"/>
      <c r="P27" s="179"/>
      <c r="Q27" s="179"/>
      <c r="R27" s="179"/>
      <c r="S27" s="179"/>
      <c r="T27" s="179"/>
      <c r="U27" s="179"/>
      <c r="V27" s="179">
        <v>783</v>
      </c>
      <c r="W27" s="179">
        <v>783</v>
      </c>
      <c r="X27" s="179">
        <v>783</v>
      </c>
      <c r="Y27" s="179">
        <v>783</v>
      </c>
      <c r="Z27" s="179">
        <v>783</v>
      </c>
      <c r="AA27" s="179">
        <v>783</v>
      </c>
      <c r="AB27" s="179">
        <v>783</v>
      </c>
      <c r="AC27" s="179">
        <v>783</v>
      </c>
      <c r="AD27" s="179">
        <v>783</v>
      </c>
      <c r="AE27" s="179">
        <v>783</v>
      </c>
      <c r="AF27" s="179">
        <v>783</v>
      </c>
      <c r="AG27" s="179">
        <v>783</v>
      </c>
      <c r="AH27" s="179">
        <v>783</v>
      </c>
      <c r="AI27" s="179">
        <v>783</v>
      </c>
      <c r="AJ27" s="179">
        <v>783</v>
      </c>
      <c r="AK27" s="179">
        <v>783</v>
      </c>
      <c r="AL27" s="179">
        <v>783</v>
      </c>
      <c r="AM27" s="179">
        <v>783</v>
      </c>
      <c r="AN27" s="179">
        <v>696</v>
      </c>
      <c r="AO27" s="179">
        <v>0</v>
      </c>
      <c r="AP27" s="179">
        <v>0</v>
      </c>
      <c r="AQ27" s="179">
        <v>0</v>
      </c>
      <c r="AR27" s="179">
        <v>0</v>
      </c>
      <c r="AS27" s="179">
        <v>0</v>
      </c>
      <c r="AT27" s="179">
        <v>0</v>
      </c>
      <c r="AU27" s="179">
        <v>0</v>
      </c>
      <c r="AV27" s="179"/>
      <c r="AW27" s="179"/>
      <c r="AX27" s="179"/>
      <c r="AY27" s="179"/>
      <c r="AZ27" s="179"/>
      <c r="BA27" s="699">
        <v>1477035</v>
      </c>
      <c r="BB27" s="699">
        <v>1477035</v>
      </c>
      <c r="BC27" s="699">
        <v>1477035</v>
      </c>
      <c r="BD27" s="699">
        <v>1477035</v>
      </c>
      <c r="BE27" s="699">
        <v>1477035</v>
      </c>
      <c r="BF27" s="699">
        <v>1477035</v>
      </c>
      <c r="BG27" s="699">
        <v>1477035</v>
      </c>
      <c r="BH27" s="699">
        <v>1477035</v>
      </c>
      <c r="BI27" s="699">
        <v>1477035</v>
      </c>
      <c r="BJ27" s="699">
        <v>1477035</v>
      </c>
      <c r="BK27" s="699">
        <v>1477035</v>
      </c>
      <c r="BL27" s="699">
        <v>1477035</v>
      </c>
      <c r="BM27" s="699">
        <v>1477035</v>
      </c>
      <c r="BN27" s="699">
        <v>1477035</v>
      </c>
      <c r="BO27" s="699">
        <v>1477035</v>
      </c>
      <c r="BP27" s="699">
        <v>1477035</v>
      </c>
      <c r="BQ27" s="699">
        <v>1477035</v>
      </c>
      <c r="BR27" s="699">
        <v>1477035</v>
      </c>
      <c r="BS27" s="699">
        <v>1399353</v>
      </c>
      <c r="BT27" s="179">
        <v>0</v>
      </c>
      <c r="BU27" s="179">
        <v>0</v>
      </c>
      <c r="BV27" s="179">
        <v>0</v>
      </c>
      <c r="BW27" s="179">
        <v>0</v>
      </c>
      <c r="BX27" s="179">
        <v>0</v>
      </c>
      <c r="BY27" s="179">
        <v>0</v>
      </c>
      <c r="BZ27" s="276">
        <v>0</v>
      </c>
      <c r="CA27" s="168"/>
    </row>
    <row r="28" spans="2:79" s="17" customFormat="1" ht="15.75">
      <c r="B28" s="274">
        <v>5</v>
      </c>
      <c r="C28" s="179"/>
      <c r="D28" s="179" t="s">
        <v>99</v>
      </c>
      <c r="E28" s="179"/>
      <c r="F28" s="179"/>
      <c r="G28" s="179"/>
      <c r="H28" s="179"/>
      <c r="I28" s="179"/>
      <c r="J28" s="179"/>
      <c r="K28" s="179"/>
      <c r="L28" s="179"/>
      <c r="M28" s="179"/>
      <c r="N28" s="179"/>
      <c r="O28" s="179"/>
      <c r="P28" s="179"/>
      <c r="Q28" s="179"/>
      <c r="R28" s="179"/>
      <c r="S28" s="179"/>
      <c r="T28" s="179"/>
      <c r="U28" s="179"/>
      <c r="V28" s="179">
        <v>62</v>
      </c>
      <c r="W28" s="179">
        <v>62</v>
      </c>
      <c r="X28" s="179">
        <v>62</v>
      </c>
      <c r="Y28" s="179">
        <v>62</v>
      </c>
      <c r="Z28" s="179">
        <v>62</v>
      </c>
      <c r="AA28" s="179">
        <v>62</v>
      </c>
      <c r="AB28" s="179">
        <v>62</v>
      </c>
      <c r="AC28" s="179">
        <v>62</v>
      </c>
      <c r="AD28" s="179">
        <v>62</v>
      </c>
      <c r="AE28" s="179">
        <v>62</v>
      </c>
      <c r="AF28" s="179">
        <v>62</v>
      </c>
      <c r="AG28" s="179">
        <v>62</v>
      </c>
      <c r="AH28" s="179">
        <v>62</v>
      </c>
      <c r="AI28" s="179">
        <v>62</v>
      </c>
      <c r="AJ28" s="179">
        <v>62</v>
      </c>
      <c r="AK28" s="179">
        <v>62</v>
      </c>
      <c r="AL28" s="179">
        <v>62</v>
      </c>
      <c r="AM28" s="179">
        <v>62</v>
      </c>
      <c r="AN28" s="179">
        <v>62</v>
      </c>
      <c r="AO28" s="179">
        <v>62</v>
      </c>
      <c r="AP28" s="179">
        <v>57</v>
      </c>
      <c r="AQ28" s="179">
        <v>57</v>
      </c>
      <c r="AR28" s="179">
        <v>57</v>
      </c>
      <c r="AS28" s="179">
        <v>0</v>
      </c>
      <c r="AT28" s="179">
        <v>0</v>
      </c>
      <c r="AU28" s="179">
        <v>0</v>
      </c>
      <c r="AV28" s="179"/>
      <c r="AW28" s="179"/>
      <c r="AX28" s="179"/>
      <c r="AY28" s="179"/>
      <c r="AZ28" s="179"/>
      <c r="BA28" s="699">
        <v>219469</v>
      </c>
      <c r="BB28" s="699">
        <v>219469</v>
      </c>
      <c r="BC28" s="699">
        <v>219469</v>
      </c>
      <c r="BD28" s="699">
        <v>219469</v>
      </c>
      <c r="BE28" s="699">
        <v>219469</v>
      </c>
      <c r="BF28" s="699">
        <v>219469</v>
      </c>
      <c r="BG28" s="699">
        <v>219469</v>
      </c>
      <c r="BH28" s="699">
        <v>219469</v>
      </c>
      <c r="BI28" s="699">
        <v>219469</v>
      </c>
      <c r="BJ28" s="699">
        <v>219469</v>
      </c>
      <c r="BK28" s="699">
        <v>219469</v>
      </c>
      <c r="BL28" s="699">
        <v>219469</v>
      </c>
      <c r="BM28" s="699">
        <v>219469</v>
      </c>
      <c r="BN28" s="699">
        <v>219469</v>
      </c>
      <c r="BO28" s="699">
        <v>219469</v>
      </c>
      <c r="BP28" s="699">
        <v>219469</v>
      </c>
      <c r="BQ28" s="699">
        <v>219469</v>
      </c>
      <c r="BR28" s="699">
        <v>219469</v>
      </c>
      <c r="BS28" s="699">
        <v>219469</v>
      </c>
      <c r="BT28" s="699">
        <v>219469</v>
      </c>
      <c r="BU28" s="699">
        <v>143902</v>
      </c>
      <c r="BV28" s="699">
        <v>143902</v>
      </c>
      <c r="BW28" s="699">
        <v>143902</v>
      </c>
      <c r="BX28" s="179">
        <v>0</v>
      </c>
      <c r="BY28" s="179">
        <v>0</v>
      </c>
      <c r="BZ28" s="276">
        <v>0</v>
      </c>
      <c r="CA28" s="168"/>
    </row>
    <row r="29" spans="2:79" s="17" customFormat="1" ht="15.75">
      <c r="B29" s="274">
        <v>6</v>
      </c>
      <c r="C29" s="179"/>
      <c r="D29" s="179" t="s">
        <v>100</v>
      </c>
      <c r="E29" s="179"/>
      <c r="F29" s="179"/>
      <c r="G29" s="179"/>
      <c r="H29" s="179"/>
      <c r="I29" s="179"/>
      <c r="J29" s="179"/>
      <c r="K29" s="179"/>
      <c r="L29" s="179"/>
      <c r="M29" s="179"/>
      <c r="N29" s="179"/>
      <c r="O29" s="179"/>
      <c r="P29" s="179"/>
      <c r="Q29" s="179"/>
      <c r="R29" s="179"/>
      <c r="S29" s="179"/>
      <c r="T29" s="179"/>
      <c r="U29" s="179"/>
      <c r="V29" s="179">
        <v>106</v>
      </c>
      <c r="W29" s="179">
        <v>106</v>
      </c>
      <c r="X29" s="179">
        <v>106</v>
      </c>
      <c r="Y29" s="179">
        <v>106</v>
      </c>
      <c r="Z29" s="179">
        <v>0</v>
      </c>
      <c r="AA29" s="179">
        <v>0</v>
      </c>
      <c r="AB29" s="179">
        <v>0</v>
      </c>
      <c r="AC29" s="179">
        <v>0</v>
      </c>
      <c r="AD29" s="179">
        <v>0</v>
      </c>
      <c r="AE29" s="179">
        <v>0</v>
      </c>
      <c r="AF29" s="179">
        <v>0</v>
      </c>
      <c r="AG29" s="179">
        <v>0</v>
      </c>
      <c r="AH29" s="179">
        <v>0</v>
      </c>
      <c r="AI29" s="179">
        <v>0</v>
      </c>
      <c r="AJ29" s="179">
        <v>0</v>
      </c>
      <c r="AK29" s="179">
        <v>0</v>
      </c>
      <c r="AL29" s="179">
        <v>0</v>
      </c>
      <c r="AM29" s="179">
        <v>0</v>
      </c>
      <c r="AN29" s="179">
        <v>0</v>
      </c>
      <c r="AO29" s="179">
        <v>0</v>
      </c>
      <c r="AP29" s="179">
        <v>0</v>
      </c>
      <c r="AQ29" s="179">
        <v>0</v>
      </c>
      <c r="AR29" s="179">
        <v>0</v>
      </c>
      <c r="AS29" s="179">
        <v>0</v>
      </c>
      <c r="AT29" s="179">
        <v>0</v>
      </c>
      <c r="AU29" s="179">
        <v>0</v>
      </c>
      <c r="AV29" s="179"/>
      <c r="AW29" s="179"/>
      <c r="AX29" s="179"/>
      <c r="AY29" s="179"/>
      <c r="AZ29" s="179"/>
      <c r="BA29" s="699">
        <v>499499</v>
      </c>
      <c r="BB29" s="699">
        <v>499499</v>
      </c>
      <c r="BC29" s="699">
        <v>499499</v>
      </c>
      <c r="BD29" s="699">
        <v>499499</v>
      </c>
      <c r="BE29" s="179">
        <v>0</v>
      </c>
      <c r="BF29" s="179">
        <v>0</v>
      </c>
      <c r="BG29" s="179">
        <v>0</v>
      </c>
      <c r="BH29" s="179">
        <v>0</v>
      </c>
      <c r="BI29" s="179">
        <v>0</v>
      </c>
      <c r="BJ29" s="179">
        <v>0</v>
      </c>
      <c r="BK29" s="179">
        <v>0</v>
      </c>
      <c r="BL29" s="179">
        <v>0</v>
      </c>
      <c r="BM29" s="179">
        <v>0</v>
      </c>
      <c r="BN29" s="179">
        <v>0</v>
      </c>
      <c r="BO29" s="179">
        <v>0</v>
      </c>
      <c r="BP29" s="179">
        <v>0</v>
      </c>
      <c r="BQ29" s="179">
        <v>0</v>
      </c>
      <c r="BR29" s="179">
        <v>0</v>
      </c>
      <c r="BS29" s="179">
        <v>0</v>
      </c>
      <c r="BT29" s="179">
        <v>0</v>
      </c>
      <c r="BU29" s="179">
        <v>0</v>
      </c>
      <c r="BV29" s="179">
        <v>0</v>
      </c>
      <c r="BW29" s="179">
        <v>0</v>
      </c>
      <c r="BX29" s="179">
        <v>0</v>
      </c>
      <c r="BY29" s="179">
        <v>0</v>
      </c>
      <c r="BZ29" s="276">
        <v>0</v>
      </c>
      <c r="CA29" s="168"/>
    </row>
    <row r="30" spans="2:79" s="17" customFormat="1" ht="15.75">
      <c r="B30" s="274">
        <v>7</v>
      </c>
      <c r="C30" s="179"/>
      <c r="D30" s="179" t="s">
        <v>101</v>
      </c>
      <c r="E30" s="179"/>
      <c r="F30" s="179"/>
      <c r="G30" s="179"/>
      <c r="H30" s="179"/>
      <c r="I30" s="179"/>
      <c r="J30" s="179"/>
      <c r="K30" s="179"/>
      <c r="L30" s="179"/>
      <c r="M30" s="179"/>
      <c r="N30" s="179"/>
      <c r="O30" s="179"/>
      <c r="P30" s="179"/>
      <c r="Q30" s="179"/>
      <c r="R30" s="179"/>
      <c r="S30" s="179"/>
      <c r="T30" s="179"/>
      <c r="U30" s="179"/>
      <c r="V30" s="699">
        <v>2370</v>
      </c>
      <c r="W30" s="699">
        <v>2370</v>
      </c>
      <c r="X30" s="699">
        <v>2330</v>
      </c>
      <c r="Y30" s="699">
        <v>2330</v>
      </c>
      <c r="Z30" s="699">
        <v>2330</v>
      </c>
      <c r="AA30" s="699">
        <v>2324</v>
      </c>
      <c r="AB30" s="699">
        <v>2246</v>
      </c>
      <c r="AC30" s="699">
        <v>2246</v>
      </c>
      <c r="AD30" s="699">
        <v>2190</v>
      </c>
      <c r="AE30" s="699">
        <v>1936</v>
      </c>
      <c r="AF30" s="699">
        <v>1245</v>
      </c>
      <c r="AG30" s="699">
        <v>1194</v>
      </c>
      <c r="AH30" s="179">
        <v>970</v>
      </c>
      <c r="AI30" s="179">
        <v>795</v>
      </c>
      <c r="AJ30" s="179">
        <v>795</v>
      </c>
      <c r="AK30" s="179">
        <v>624</v>
      </c>
      <c r="AL30" s="179">
        <v>336</v>
      </c>
      <c r="AM30" s="179">
        <v>336</v>
      </c>
      <c r="AN30" s="179">
        <v>336</v>
      </c>
      <c r="AO30" s="179">
        <v>336</v>
      </c>
      <c r="AP30" s="179">
        <v>0</v>
      </c>
      <c r="AQ30" s="179">
        <v>0</v>
      </c>
      <c r="AR30" s="179">
        <v>0</v>
      </c>
      <c r="AS30" s="179">
        <v>0</v>
      </c>
      <c r="AT30" s="179">
        <v>0</v>
      </c>
      <c r="AU30" s="179">
        <v>0</v>
      </c>
      <c r="AV30" s="179"/>
      <c r="AW30" s="179"/>
      <c r="AX30" s="179"/>
      <c r="AY30" s="179"/>
      <c r="AZ30" s="179"/>
      <c r="BA30" s="699">
        <v>25824643</v>
      </c>
      <c r="BB30" s="699">
        <v>25824643</v>
      </c>
      <c r="BC30" s="699">
        <v>25697363</v>
      </c>
      <c r="BD30" s="699">
        <v>25696945</v>
      </c>
      <c r="BE30" s="699">
        <v>25696945</v>
      </c>
      <c r="BF30" s="699">
        <v>25676804</v>
      </c>
      <c r="BG30" s="699">
        <v>25138822</v>
      </c>
      <c r="BH30" s="699">
        <v>25138822</v>
      </c>
      <c r="BI30" s="699">
        <v>24860563</v>
      </c>
      <c r="BJ30" s="699">
        <v>23036754</v>
      </c>
      <c r="BK30" s="699">
        <v>18023880</v>
      </c>
      <c r="BL30" s="699">
        <v>17534117</v>
      </c>
      <c r="BM30" s="699">
        <v>4990062</v>
      </c>
      <c r="BN30" s="699">
        <v>4433065</v>
      </c>
      <c r="BO30" s="699">
        <v>4433065</v>
      </c>
      <c r="BP30" s="699">
        <v>3096171</v>
      </c>
      <c r="BQ30" s="699">
        <v>972236</v>
      </c>
      <c r="BR30" s="699">
        <v>972236</v>
      </c>
      <c r="BS30" s="699">
        <v>972236</v>
      </c>
      <c r="BT30" s="699">
        <v>972236</v>
      </c>
      <c r="BU30" s="179">
        <v>0</v>
      </c>
      <c r="BV30" s="179">
        <v>0</v>
      </c>
      <c r="BW30" s="179">
        <v>0</v>
      </c>
      <c r="BX30" s="179">
        <v>0</v>
      </c>
      <c r="BY30" s="179">
        <v>0</v>
      </c>
      <c r="BZ30" s="276">
        <v>0</v>
      </c>
      <c r="CA30" s="168"/>
    </row>
    <row r="31" spans="2:79" s="17" customFormat="1" ht="15.75">
      <c r="B31" s="274">
        <v>8</v>
      </c>
      <c r="C31" s="179"/>
      <c r="D31" s="179" t="s">
        <v>102</v>
      </c>
      <c r="E31" s="179"/>
      <c r="F31" s="179"/>
      <c r="G31" s="179"/>
      <c r="H31" s="179"/>
      <c r="I31" s="179"/>
      <c r="J31" s="179"/>
      <c r="K31" s="179"/>
      <c r="L31" s="179"/>
      <c r="M31" s="179"/>
      <c r="N31" s="179"/>
      <c r="O31" s="179"/>
      <c r="P31" s="179"/>
      <c r="Q31" s="179"/>
      <c r="R31" s="179"/>
      <c r="S31" s="179"/>
      <c r="T31" s="179"/>
      <c r="U31" s="179"/>
      <c r="V31" s="699">
        <v>1178</v>
      </c>
      <c r="W31" s="699">
        <v>1019</v>
      </c>
      <c r="X31" s="179">
        <v>734</v>
      </c>
      <c r="Y31" s="179">
        <v>733</v>
      </c>
      <c r="Z31" s="179">
        <v>733</v>
      </c>
      <c r="AA31" s="179">
        <v>733</v>
      </c>
      <c r="AB31" s="179">
        <v>733</v>
      </c>
      <c r="AC31" s="179">
        <v>733</v>
      </c>
      <c r="AD31" s="179">
        <v>733</v>
      </c>
      <c r="AE31" s="179">
        <v>733</v>
      </c>
      <c r="AF31" s="179">
        <v>720</v>
      </c>
      <c r="AG31" s="179">
        <v>223</v>
      </c>
      <c r="AH31" s="179">
        <v>0</v>
      </c>
      <c r="AI31" s="179">
        <v>0</v>
      </c>
      <c r="AJ31" s="179">
        <v>0</v>
      </c>
      <c r="AK31" s="179">
        <v>0</v>
      </c>
      <c r="AL31" s="179">
        <v>0</v>
      </c>
      <c r="AM31" s="179">
        <v>0</v>
      </c>
      <c r="AN31" s="179">
        <v>0</v>
      </c>
      <c r="AO31" s="179">
        <v>0</v>
      </c>
      <c r="AP31" s="179">
        <v>0</v>
      </c>
      <c r="AQ31" s="179">
        <v>0</v>
      </c>
      <c r="AR31" s="179">
        <v>0</v>
      </c>
      <c r="AS31" s="179">
        <v>0</v>
      </c>
      <c r="AT31" s="179">
        <v>0</v>
      </c>
      <c r="AU31" s="179">
        <v>0</v>
      </c>
      <c r="AV31" s="179"/>
      <c r="AW31" s="179"/>
      <c r="AX31" s="179"/>
      <c r="AY31" s="179"/>
      <c r="AZ31" s="179"/>
      <c r="BA31" s="699">
        <v>4901161</v>
      </c>
      <c r="BB31" s="699">
        <v>4211758</v>
      </c>
      <c r="BC31" s="699">
        <v>3148129</v>
      </c>
      <c r="BD31" s="699">
        <v>3146287</v>
      </c>
      <c r="BE31" s="699">
        <v>3146287</v>
      </c>
      <c r="BF31" s="699">
        <v>3146287</v>
      </c>
      <c r="BG31" s="699">
        <v>3146287</v>
      </c>
      <c r="BH31" s="699">
        <v>3146287</v>
      </c>
      <c r="BI31" s="699">
        <v>3146287</v>
      </c>
      <c r="BJ31" s="699">
        <v>3146287</v>
      </c>
      <c r="BK31" s="699">
        <v>3000236</v>
      </c>
      <c r="BL31" s="699">
        <v>829290</v>
      </c>
      <c r="BM31" s="179">
        <v>0</v>
      </c>
      <c r="BN31" s="179">
        <v>0</v>
      </c>
      <c r="BO31" s="179">
        <v>0</v>
      </c>
      <c r="BP31" s="179">
        <v>0</v>
      </c>
      <c r="BQ31" s="179">
        <v>0</v>
      </c>
      <c r="BR31" s="179">
        <v>0</v>
      </c>
      <c r="BS31" s="179">
        <v>0</v>
      </c>
      <c r="BT31" s="179">
        <v>0</v>
      </c>
      <c r="BU31" s="179">
        <v>0</v>
      </c>
      <c r="BV31" s="179">
        <v>0</v>
      </c>
      <c r="BW31" s="179">
        <v>0</v>
      </c>
      <c r="BX31" s="179">
        <v>0</v>
      </c>
      <c r="BY31" s="179">
        <v>0</v>
      </c>
      <c r="BZ31" s="276">
        <v>0</v>
      </c>
      <c r="CA31" s="168"/>
    </row>
    <row r="32" spans="2:79" s="17" customFormat="1" ht="15.75">
      <c r="B32" s="274">
        <v>9</v>
      </c>
      <c r="C32" s="179"/>
      <c r="D32" s="179" t="s">
        <v>103</v>
      </c>
      <c r="E32" s="179"/>
      <c r="F32" s="179"/>
      <c r="G32" s="179"/>
      <c r="H32" s="179"/>
      <c r="I32" s="179"/>
      <c r="J32" s="179"/>
      <c r="K32" s="179"/>
      <c r="L32" s="179"/>
      <c r="M32" s="179"/>
      <c r="N32" s="179"/>
      <c r="O32" s="179"/>
      <c r="P32" s="179"/>
      <c r="Q32" s="179"/>
      <c r="R32" s="179"/>
      <c r="S32" s="179"/>
      <c r="T32" s="179"/>
      <c r="U32" s="179"/>
      <c r="V32" s="179">
        <v>39</v>
      </c>
      <c r="W32" s="179">
        <v>39</v>
      </c>
      <c r="X32" s="179">
        <v>39</v>
      </c>
      <c r="Y32" s="179">
        <v>39</v>
      </c>
      <c r="Z32" s="179">
        <v>39</v>
      </c>
      <c r="AA32" s="179">
        <v>39</v>
      </c>
      <c r="AB32" s="179">
        <v>39</v>
      </c>
      <c r="AC32" s="179">
        <v>39</v>
      </c>
      <c r="AD32" s="179">
        <v>39</v>
      </c>
      <c r="AE32" s="179">
        <v>39</v>
      </c>
      <c r="AF32" s="179">
        <v>39</v>
      </c>
      <c r="AG32" s="179">
        <v>39</v>
      </c>
      <c r="AH32" s="179">
        <v>39</v>
      </c>
      <c r="AI32" s="179">
        <v>39</v>
      </c>
      <c r="AJ32" s="179">
        <v>32</v>
      </c>
      <c r="AK32" s="179">
        <v>0</v>
      </c>
      <c r="AL32" s="179">
        <v>0</v>
      </c>
      <c r="AM32" s="179">
        <v>0</v>
      </c>
      <c r="AN32" s="179">
        <v>0</v>
      </c>
      <c r="AO32" s="179">
        <v>0</v>
      </c>
      <c r="AP32" s="179">
        <v>0</v>
      </c>
      <c r="AQ32" s="179">
        <v>0</v>
      </c>
      <c r="AR32" s="179">
        <v>0</v>
      </c>
      <c r="AS32" s="179">
        <v>0</v>
      </c>
      <c r="AT32" s="179">
        <v>0</v>
      </c>
      <c r="AU32" s="179">
        <v>0</v>
      </c>
      <c r="AV32" s="179"/>
      <c r="AW32" s="179"/>
      <c r="AX32" s="179"/>
      <c r="AY32" s="179"/>
      <c r="AZ32" s="179"/>
      <c r="BA32" s="699">
        <v>58323</v>
      </c>
      <c r="BB32" s="699">
        <v>58323</v>
      </c>
      <c r="BC32" s="699">
        <v>58323</v>
      </c>
      <c r="BD32" s="699">
        <v>58323</v>
      </c>
      <c r="BE32" s="699">
        <v>58323</v>
      </c>
      <c r="BF32" s="699">
        <v>58323</v>
      </c>
      <c r="BG32" s="699">
        <v>58323</v>
      </c>
      <c r="BH32" s="699">
        <v>58323</v>
      </c>
      <c r="BI32" s="699">
        <v>58323</v>
      </c>
      <c r="BJ32" s="699">
        <v>58323</v>
      </c>
      <c r="BK32" s="699">
        <v>58323</v>
      </c>
      <c r="BL32" s="699">
        <v>58323</v>
      </c>
      <c r="BM32" s="699">
        <v>58323</v>
      </c>
      <c r="BN32" s="699">
        <v>58323</v>
      </c>
      <c r="BO32" s="699">
        <v>29414</v>
      </c>
      <c r="BP32" s="179">
        <v>0</v>
      </c>
      <c r="BQ32" s="179">
        <v>0</v>
      </c>
      <c r="BR32" s="179">
        <v>0</v>
      </c>
      <c r="BS32" s="179">
        <v>0</v>
      </c>
      <c r="BT32" s="179">
        <v>0</v>
      </c>
      <c r="BU32" s="179">
        <v>0</v>
      </c>
      <c r="BV32" s="179">
        <v>0</v>
      </c>
      <c r="BW32" s="179">
        <v>0</v>
      </c>
      <c r="BX32" s="179">
        <v>0</v>
      </c>
      <c r="BY32" s="179">
        <v>0</v>
      </c>
      <c r="BZ32" s="276">
        <v>0</v>
      </c>
      <c r="CA32" s="168"/>
    </row>
    <row r="33" spans="2:79" s="17" customFormat="1" ht="15.75">
      <c r="B33" s="274">
        <v>10</v>
      </c>
      <c r="C33" s="179"/>
      <c r="D33" s="179" t="s">
        <v>104</v>
      </c>
      <c r="E33" s="179"/>
      <c r="F33" s="179"/>
      <c r="G33" s="179"/>
      <c r="H33" s="179"/>
      <c r="I33" s="179"/>
      <c r="J33" s="179"/>
      <c r="K33" s="179"/>
      <c r="L33" s="179"/>
      <c r="M33" s="179"/>
      <c r="N33" s="179"/>
      <c r="O33" s="179"/>
      <c r="P33" s="179"/>
      <c r="Q33" s="179"/>
      <c r="R33" s="179"/>
      <c r="S33" s="179"/>
      <c r="T33" s="179"/>
      <c r="U33" s="179"/>
      <c r="V33" s="179">
        <v>250</v>
      </c>
      <c r="W33" s="179">
        <v>250</v>
      </c>
      <c r="X33" s="179">
        <v>250</v>
      </c>
      <c r="Y33" s="179">
        <v>0</v>
      </c>
      <c r="Z33" s="179">
        <v>0</v>
      </c>
      <c r="AA33" s="179">
        <v>0</v>
      </c>
      <c r="AB33" s="179">
        <v>0</v>
      </c>
      <c r="AC33" s="179">
        <v>0</v>
      </c>
      <c r="AD33" s="179">
        <v>0</v>
      </c>
      <c r="AE33" s="179">
        <v>0</v>
      </c>
      <c r="AF33" s="179">
        <v>0</v>
      </c>
      <c r="AG33" s="179">
        <v>0</v>
      </c>
      <c r="AH33" s="179">
        <v>0</v>
      </c>
      <c r="AI33" s="179">
        <v>0</v>
      </c>
      <c r="AJ33" s="179">
        <v>0</v>
      </c>
      <c r="AK33" s="179">
        <v>0</v>
      </c>
      <c r="AL33" s="179">
        <v>0</v>
      </c>
      <c r="AM33" s="179">
        <v>0</v>
      </c>
      <c r="AN33" s="179">
        <v>0</v>
      </c>
      <c r="AO33" s="179">
        <v>0</v>
      </c>
      <c r="AP33" s="179">
        <v>0</v>
      </c>
      <c r="AQ33" s="179">
        <v>0</v>
      </c>
      <c r="AR33" s="179">
        <v>0</v>
      </c>
      <c r="AS33" s="179">
        <v>0</v>
      </c>
      <c r="AT33" s="179">
        <v>0</v>
      </c>
      <c r="AU33" s="179">
        <v>0</v>
      </c>
      <c r="AV33" s="179"/>
      <c r="AW33" s="179"/>
      <c r="AX33" s="179"/>
      <c r="AY33" s="179"/>
      <c r="AZ33" s="179"/>
      <c r="BA33" s="699">
        <v>596676</v>
      </c>
      <c r="BB33" s="699">
        <v>596676</v>
      </c>
      <c r="BC33" s="699">
        <v>596676</v>
      </c>
      <c r="BD33" s="179">
        <v>0</v>
      </c>
      <c r="BE33" s="179">
        <v>0</v>
      </c>
      <c r="BF33" s="179">
        <v>0</v>
      </c>
      <c r="BG33" s="179">
        <v>0</v>
      </c>
      <c r="BH33" s="179">
        <v>0</v>
      </c>
      <c r="BI33" s="179">
        <v>0</v>
      </c>
      <c r="BJ33" s="179">
        <v>0</v>
      </c>
      <c r="BK33" s="179">
        <v>0</v>
      </c>
      <c r="BL33" s="179">
        <v>0</v>
      </c>
      <c r="BM33" s="179">
        <v>0</v>
      </c>
      <c r="BN33" s="179">
        <v>0</v>
      </c>
      <c r="BO33" s="179">
        <v>0</v>
      </c>
      <c r="BP33" s="179">
        <v>0</v>
      </c>
      <c r="BQ33" s="179">
        <v>0</v>
      </c>
      <c r="BR33" s="179">
        <v>0</v>
      </c>
      <c r="BS33" s="179">
        <v>0</v>
      </c>
      <c r="BT33" s="179">
        <v>0</v>
      </c>
      <c r="BU33" s="179">
        <v>0</v>
      </c>
      <c r="BV33" s="179">
        <v>0</v>
      </c>
      <c r="BW33" s="179">
        <v>0</v>
      </c>
      <c r="BX33" s="179">
        <v>0</v>
      </c>
      <c r="BY33" s="179">
        <v>0</v>
      </c>
      <c r="BZ33" s="276">
        <v>0</v>
      </c>
      <c r="CA33" s="168"/>
    </row>
    <row r="34" spans="2:79" s="17" customFormat="1" ht="15.75">
      <c r="B34" s="274">
        <v>11</v>
      </c>
      <c r="C34" s="179"/>
      <c r="D34" s="179" t="s">
        <v>105</v>
      </c>
      <c r="E34" s="179"/>
      <c r="F34" s="179"/>
      <c r="G34" s="179"/>
      <c r="H34" s="179"/>
      <c r="I34" s="179"/>
      <c r="J34" s="179"/>
      <c r="K34" s="179"/>
      <c r="L34" s="179"/>
      <c r="M34" s="179"/>
      <c r="N34" s="179"/>
      <c r="O34" s="179"/>
      <c r="P34" s="179"/>
      <c r="Q34" s="179"/>
      <c r="R34" s="179"/>
      <c r="S34" s="179"/>
      <c r="T34" s="179"/>
      <c r="U34" s="179"/>
      <c r="V34" s="699">
        <v>3348</v>
      </c>
      <c r="W34" s="699">
        <v>3348</v>
      </c>
      <c r="X34" s="699">
        <v>3348</v>
      </c>
      <c r="Y34" s="699">
        <v>3348</v>
      </c>
      <c r="Z34" s="699">
        <v>3348</v>
      </c>
      <c r="AA34" s="699">
        <v>3348</v>
      </c>
      <c r="AB34" s="699">
        <v>3348</v>
      </c>
      <c r="AC34" s="699">
        <v>3348</v>
      </c>
      <c r="AD34" s="699">
        <v>3348</v>
      </c>
      <c r="AE34" s="699">
        <v>3348</v>
      </c>
      <c r="AF34" s="179">
        <v>157</v>
      </c>
      <c r="AG34" s="179">
        <v>157</v>
      </c>
      <c r="AH34" s="179">
        <v>157</v>
      </c>
      <c r="AI34" s="179">
        <v>157</v>
      </c>
      <c r="AJ34" s="179">
        <v>157</v>
      </c>
      <c r="AK34" s="179">
        <v>0</v>
      </c>
      <c r="AL34" s="179">
        <v>0</v>
      </c>
      <c r="AM34" s="179">
        <v>0</v>
      </c>
      <c r="AN34" s="179">
        <v>0</v>
      </c>
      <c r="AO34" s="179">
        <v>0</v>
      </c>
      <c r="AP34" s="179">
        <v>0</v>
      </c>
      <c r="AQ34" s="179">
        <v>0</v>
      </c>
      <c r="AR34" s="179">
        <v>0</v>
      </c>
      <c r="AS34" s="179">
        <v>0</v>
      </c>
      <c r="AT34" s="179">
        <v>0</v>
      </c>
      <c r="AU34" s="179">
        <v>0</v>
      </c>
      <c r="AV34" s="179"/>
      <c r="AW34" s="179"/>
      <c r="AX34" s="179"/>
      <c r="AY34" s="179"/>
      <c r="AZ34" s="179"/>
      <c r="BA34" s="699">
        <v>29092220</v>
      </c>
      <c r="BB34" s="699">
        <v>29092220</v>
      </c>
      <c r="BC34" s="699">
        <v>29092220</v>
      </c>
      <c r="BD34" s="699">
        <v>29092220</v>
      </c>
      <c r="BE34" s="699">
        <v>29092220</v>
      </c>
      <c r="BF34" s="699">
        <v>29092220</v>
      </c>
      <c r="BG34" s="699">
        <v>29092220</v>
      </c>
      <c r="BH34" s="699">
        <v>29092220</v>
      </c>
      <c r="BI34" s="699">
        <v>29092220</v>
      </c>
      <c r="BJ34" s="699">
        <v>29092220</v>
      </c>
      <c r="BK34" s="699">
        <v>1377500</v>
      </c>
      <c r="BL34" s="699">
        <v>1377500</v>
      </c>
      <c r="BM34" s="699">
        <v>1377500</v>
      </c>
      <c r="BN34" s="699">
        <v>1377500</v>
      </c>
      <c r="BO34" s="699">
        <v>1377500</v>
      </c>
      <c r="BP34" s="179">
        <v>0</v>
      </c>
      <c r="BQ34" s="179">
        <v>0</v>
      </c>
      <c r="BR34" s="179">
        <v>0</v>
      </c>
      <c r="BS34" s="179">
        <v>0</v>
      </c>
      <c r="BT34" s="179">
        <v>0</v>
      </c>
      <c r="BU34" s="179">
        <v>0</v>
      </c>
      <c r="BV34" s="179">
        <v>0</v>
      </c>
      <c r="BW34" s="179">
        <v>0</v>
      </c>
      <c r="BX34" s="179">
        <v>0</v>
      </c>
      <c r="BY34" s="179">
        <v>0</v>
      </c>
      <c r="BZ34" s="276">
        <v>0</v>
      </c>
      <c r="CA34" s="168"/>
    </row>
    <row r="35" spans="2:79" s="17" customFormat="1" ht="15.75">
      <c r="B35" s="274">
        <v>12</v>
      </c>
      <c r="C35" s="179"/>
      <c r="D35" s="179" t="s">
        <v>107</v>
      </c>
      <c r="E35" s="179"/>
      <c r="F35" s="179"/>
      <c r="G35" s="179"/>
      <c r="H35" s="179"/>
      <c r="I35" s="179"/>
      <c r="J35" s="179"/>
      <c r="K35" s="179"/>
      <c r="L35" s="179"/>
      <c r="M35" s="179"/>
      <c r="N35" s="179"/>
      <c r="O35" s="179"/>
      <c r="P35" s="179"/>
      <c r="Q35" s="179"/>
      <c r="R35" s="179"/>
      <c r="S35" s="179"/>
      <c r="T35" s="179"/>
      <c r="U35" s="179"/>
      <c r="V35" s="179">
        <v>116</v>
      </c>
      <c r="W35" s="179">
        <v>116</v>
      </c>
      <c r="X35" s="179">
        <v>116</v>
      </c>
      <c r="Y35" s="179">
        <v>116</v>
      </c>
      <c r="Z35" s="179">
        <v>116</v>
      </c>
      <c r="AA35" s="179">
        <v>103</v>
      </c>
      <c r="AB35" s="179">
        <v>103</v>
      </c>
      <c r="AC35" s="179">
        <v>103</v>
      </c>
      <c r="AD35" s="179">
        <v>100</v>
      </c>
      <c r="AE35" s="179">
        <v>92</v>
      </c>
      <c r="AF35" s="179">
        <v>65</v>
      </c>
      <c r="AG35" s="179">
        <v>12</v>
      </c>
      <c r="AH35" s="179">
        <v>0</v>
      </c>
      <c r="AI35" s="179">
        <v>0</v>
      </c>
      <c r="AJ35" s="179">
        <v>0</v>
      </c>
      <c r="AK35" s="179">
        <v>0</v>
      </c>
      <c r="AL35" s="179">
        <v>0</v>
      </c>
      <c r="AM35" s="179">
        <v>0</v>
      </c>
      <c r="AN35" s="179">
        <v>0</v>
      </c>
      <c r="AO35" s="179">
        <v>0</v>
      </c>
      <c r="AP35" s="179">
        <v>0</v>
      </c>
      <c r="AQ35" s="179">
        <v>0</v>
      </c>
      <c r="AR35" s="179">
        <v>0</v>
      </c>
      <c r="AS35" s="179">
        <v>0</v>
      </c>
      <c r="AT35" s="179">
        <v>0</v>
      </c>
      <c r="AU35" s="179">
        <v>0</v>
      </c>
      <c r="AV35" s="179"/>
      <c r="AW35" s="179"/>
      <c r="AX35" s="179"/>
      <c r="AY35" s="179"/>
      <c r="AZ35" s="179"/>
      <c r="BA35" s="699">
        <v>1382502</v>
      </c>
      <c r="BB35" s="699">
        <v>1382502</v>
      </c>
      <c r="BC35" s="699">
        <v>1382502</v>
      </c>
      <c r="BD35" s="699">
        <v>1382502</v>
      </c>
      <c r="BE35" s="699">
        <v>1358635</v>
      </c>
      <c r="BF35" s="699">
        <v>1320160</v>
      </c>
      <c r="BG35" s="699">
        <v>1320160</v>
      </c>
      <c r="BH35" s="699">
        <v>1312773</v>
      </c>
      <c r="BI35" s="699">
        <v>1299574</v>
      </c>
      <c r="BJ35" s="699">
        <v>528341</v>
      </c>
      <c r="BK35" s="699">
        <v>442298</v>
      </c>
      <c r="BL35" s="699">
        <v>80814</v>
      </c>
      <c r="BM35" s="699">
        <v>2948</v>
      </c>
      <c r="BN35" s="699">
        <v>2948</v>
      </c>
      <c r="BO35" s="699">
        <v>2948</v>
      </c>
      <c r="BP35" s="179">
        <v>0</v>
      </c>
      <c r="BQ35" s="179">
        <v>0</v>
      </c>
      <c r="BR35" s="179">
        <v>0</v>
      </c>
      <c r="BS35" s="179">
        <v>0</v>
      </c>
      <c r="BT35" s="179">
        <v>0</v>
      </c>
      <c r="BU35" s="179">
        <v>0</v>
      </c>
      <c r="BV35" s="179">
        <v>0</v>
      </c>
      <c r="BW35" s="179">
        <v>0</v>
      </c>
      <c r="BX35" s="179">
        <v>0</v>
      </c>
      <c r="BY35" s="179">
        <v>0</v>
      </c>
      <c r="BZ35" s="276">
        <v>0</v>
      </c>
      <c r="CA35" s="168"/>
    </row>
    <row r="36" spans="2:79" s="17" customFormat="1" ht="15.75">
      <c r="B36" s="274">
        <v>13</v>
      </c>
      <c r="C36" s="179"/>
      <c r="D36" s="179" t="s">
        <v>106</v>
      </c>
      <c r="E36" s="179"/>
      <c r="F36" s="179"/>
      <c r="G36" s="179"/>
      <c r="H36" s="179"/>
      <c r="I36" s="179"/>
      <c r="J36" s="179"/>
      <c r="K36" s="179"/>
      <c r="L36" s="179"/>
      <c r="M36" s="179"/>
      <c r="N36" s="179"/>
      <c r="O36" s="179"/>
      <c r="P36" s="179"/>
      <c r="Q36" s="179"/>
      <c r="R36" s="179"/>
      <c r="S36" s="179"/>
      <c r="T36" s="179"/>
      <c r="U36" s="179"/>
      <c r="V36" s="179">
        <v>0</v>
      </c>
      <c r="W36" s="179">
        <v>0</v>
      </c>
      <c r="X36" s="179">
        <v>0</v>
      </c>
      <c r="Y36" s="179">
        <v>0</v>
      </c>
      <c r="Z36" s="179">
        <v>0</v>
      </c>
      <c r="AA36" s="179">
        <v>0</v>
      </c>
      <c r="AB36" s="179">
        <v>0</v>
      </c>
      <c r="AC36" s="179">
        <v>0</v>
      </c>
      <c r="AD36" s="179">
        <v>0</v>
      </c>
      <c r="AE36" s="179">
        <v>0</v>
      </c>
      <c r="AF36" s="179">
        <v>0</v>
      </c>
      <c r="AG36" s="179">
        <v>0</v>
      </c>
      <c r="AH36" s="179">
        <v>0</v>
      </c>
      <c r="AI36" s="179">
        <v>0</v>
      </c>
      <c r="AJ36" s="179">
        <v>0</v>
      </c>
      <c r="AK36" s="179">
        <v>0</v>
      </c>
      <c r="AL36" s="179">
        <v>0</v>
      </c>
      <c r="AM36" s="179">
        <v>0</v>
      </c>
      <c r="AN36" s="179">
        <v>0</v>
      </c>
      <c r="AO36" s="179">
        <v>0</v>
      </c>
      <c r="AP36" s="179">
        <v>0</v>
      </c>
      <c r="AQ36" s="179">
        <v>0</v>
      </c>
      <c r="AR36" s="179">
        <v>0</v>
      </c>
      <c r="AS36" s="179">
        <v>0</v>
      </c>
      <c r="AT36" s="179">
        <v>0</v>
      </c>
      <c r="AU36" s="179">
        <v>0</v>
      </c>
      <c r="AV36" s="179"/>
      <c r="AW36" s="179"/>
      <c r="AX36" s="179"/>
      <c r="AY36" s="179"/>
      <c r="AZ36" s="179"/>
      <c r="BA36" s="179">
        <v>0</v>
      </c>
      <c r="BB36" s="179">
        <v>0</v>
      </c>
      <c r="BC36" s="179">
        <v>0</v>
      </c>
      <c r="BD36" s="179">
        <v>0</v>
      </c>
      <c r="BE36" s="179">
        <v>0</v>
      </c>
      <c r="BF36" s="179">
        <v>0</v>
      </c>
      <c r="BG36" s="179">
        <v>0</v>
      </c>
      <c r="BH36" s="179">
        <v>0</v>
      </c>
      <c r="BI36" s="179">
        <v>0</v>
      </c>
      <c r="BJ36" s="179">
        <v>0</v>
      </c>
      <c r="BK36" s="179">
        <v>0</v>
      </c>
      <c r="BL36" s="179">
        <v>0</v>
      </c>
      <c r="BM36" s="179">
        <v>0</v>
      </c>
      <c r="BN36" s="179">
        <v>0</v>
      </c>
      <c r="BO36" s="179">
        <v>0</v>
      </c>
      <c r="BP36" s="179">
        <v>0</v>
      </c>
      <c r="BQ36" s="179">
        <v>0</v>
      </c>
      <c r="BR36" s="179">
        <v>0</v>
      </c>
      <c r="BS36" s="179">
        <v>0</v>
      </c>
      <c r="BT36" s="179">
        <v>0</v>
      </c>
      <c r="BU36" s="179">
        <v>0</v>
      </c>
      <c r="BV36" s="179">
        <v>0</v>
      </c>
      <c r="BW36" s="179">
        <v>0</v>
      </c>
      <c r="BX36" s="179">
        <v>0</v>
      </c>
      <c r="BY36" s="179">
        <v>0</v>
      </c>
      <c r="BZ36" s="276">
        <v>0</v>
      </c>
      <c r="CA36" s="168"/>
    </row>
    <row r="37" spans="2:79" s="17" customFormat="1" ht="15.75">
      <c r="B37" s="274">
        <v>14</v>
      </c>
      <c r="C37" s="179"/>
      <c r="D37" s="179" t="s">
        <v>109</v>
      </c>
      <c r="E37" s="179"/>
      <c r="F37" s="179"/>
      <c r="G37" s="179"/>
      <c r="H37" s="179"/>
      <c r="I37" s="179"/>
      <c r="J37" s="179"/>
      <c r="K37" s="179"/>
      <c r="L37" s="179"/>
      <c r="M37" s="179"/>
      <c r="N37" s="179"/>
      <c r="O37" s="179"/>
      <c r="P37" s="179"/>
      <c r="Q37" s="179"/>
      <c r="R37" s="179"/>
      <c r="S37" s="179"/>
      <c r="T37" s="179"/>
      <c r="U37" s="179"/>
      <c r="V37" s="179">
        <v>20</v>
      </c>
      <c r="W37" s="179">
        <v>17</v>
      </c>
      <c r="X37" s="179">
        <v>17</v>
      </c>
      <c r="Y37" s="179">
        <v>16</v>
      </c>
      <c r="Z37" s="179">
        <v>16</v>
      </c>
      <c r="AA37" s="179">
        <v>16</v>
      </c>
      <c r="AB37" s="179">
        <v>16</v>
      </c>
      <c r="AC37" s="179">
        <v>16</v>
      </c>
      <c r="AD37" s="179">
        <v>12</v>
      </c>
      <c r="AE37" s="179">
        <v>12</v>
      </c>
      <c r="AF37" s="179">
        <v>11</v>
      </c>
      <c r="AG37" s="179">
        <v>11</v>
      </c>
      <c r="AH37" s="179">
        <v>11</v>
      </c>
      <c r="AI37" s="179">
        <v>11</v>
      </c>
      <c r="AJ37" s="179">
        <v>2</v>
      </c>
      <c r="AK37" s="179">
        <v>2</v>
      </c>
      <c r="AL37" s="179">
        <v>2</v>
      </c>
      <c r="AM37" s="179">
        <v>2</v>
      </c>
      <c r="AN37" s="179">
        <v>2</v>
      </c>
      <c r="AO37" s="179">
        <v>2</v>
      </c>
      <c r="AP37" s="179">
        <v>1</v>
      </c>
      <c r="AQ37" s="179">
        <v>0</v>
      </c>
      <c r="AR37" s="179">
        <v>0</v>
      </c>
      <c r="AS37" s="179">
        <v>0</v>
      </c>
      <c r="AT37" s="179">
        <v>0</v>
      </c>
      <c r="AU37" s="179">
        <v>0</v>
      </c>
      <c r="AV37" s="179"/>
      <c r="AW37" s="179"/>
      <c r="AX37" s="179"/>
      <c r="AY37" s="179"/>
      <c r="AZ37" s="179"/>
      <c r="BA37" s="699">
        <v>237547</v>
      </c>
      <c r="BB37" s="699">
        <v>185413</v>
      </c>
      <c r="BC37" s="699">
        <v>176726</v>
      </c>
      <c r="BD37" s="699">
        <v>169475</v>
      </c>
      <c r="BE37" s="699">
        <v>169475</v>
      </c>
      <c r="BF37" s="699">
        <v>169475</v>
      </c>
      <c r="BG37" s="699">
        <v>166931</v>
      </c>
      <c r="BH37" s="699">
        <v>166831</v>
      </c>
      <c r="BI37" s="699">
        <v>86294</v>
      </c>
      <c r="BJ37" s="699">
        <v>85862</v>
      </c>
      <c r="BK37" s="699">
        <v>81001</v>
      </c>
      <c r="BL37" s="699">
        <v>80388</v>
      </c>
      <c r="BM37" s="699">
        <v>79825</v>
      </c>
      <c r="BN37" s="699">
        <v>79825</v>
      </c>
      <c r="BO37" s="699">
        <v>8230</v>
      </c>
      <c r="BP37" s="699">
        <v>8134</v>
      </c>
      <c r="BQ37" s="699">
        <v>8134</v>
      </c>
      <c r="BR37" s="699">
        <v>8134</v>
      </c>
      <c r="BS37" s="699">
        <v>8134</v>
      </c>
      <c r="BT37" s="699">
        <v>8134</v>
      </c>
      <c r="BU37" s="699">
        <v>4649</v>
      </c>
      <c r="BV37" s="179">
        <v>0</v>
      </c>
      <c r="BW37" s="179">
        <v>0</v>
      </c>
      <c r="BX37" s="179">
        <v>0</v>
      </c>
      <c r="BY37" s="179">
        <v>0</v>
      </c>
      <c r="BZ37" s="276">
        <v>0</v>
      </c>
      <c r="CA37" s="168"/>
    </row>
    <row r="38" spans="2:79" s="17" customFormat="1" ht="15.75">
      <c r="B38" s="274">
        <v>15</v>
      </c>
      <c r="C38" s="179"/>
      <c r="D38" s="179" t="s">
        <v>110</v>
      </c>
      <c r="E38" s="179"/>
      <c r="F38" s="179"/>
      <c r="G38" s="179"/>
      <c r="H38" s="179"/>
      <c r="I38" s="179"/>
      <c r="J38" s="179"/>
      <c r="K38" s="179"/>
      <c r="L38" s="179"/>
      <c r="M38" s="179"/>
      <c r="N38" s="179"/>
      <c r="O38" s="179"/>
      <c r="P38" s="179"/>
      <c r="Q38" s="179"/>
      <c r="R38" s="179"/>
      <c r="S38" s="179"/>
      <c r="T38" s="179"/>
      <c r="U38" s="179"/>
      <c r="V38" s="179">
        <v>0</v>
      </c>
      <c r="W38" s="179">
        <v>0</v>
      </c>
      <c r="X38" s="179">
        <v>0</v>
      </c>
      <c r="Y38" s="179">
        <v>0</v>
      </c>
      <c r="Z38" s="179">
        <v>0</v>
      </c>
      <c r="AA38" s="179">
        <v>0</v>
      </c>
      <c r="AB38" s="179">
        <v>0</v>
      </c>
      <c r="AC38" s="179">
        <v>0</v>
      </c>
      <c r="AD38" s="179">
        <v>0</v>
      </c>
      <c r="AE38" s="179">
        <v>0</v>
      </c>
      <c r="AF38" s="179">
        <v>0</v>
      </c>
      <c r="AG38" s="179">
        <v>0</v>
      </c>
      <c r="AH38" s="179">
        <v>0</v>
      </c>
      <c r="AI38" s="179">
        <v>0</v>
      </c>
      <c r="AJ38" s="179">
        <v>0</v>
      </c>
      <c r="AK38" s="179">
        <v>0</v>
      </c>
      <c r="AL38" s="179">
        <v>0</v>
      </c>
      <c r="AM38" s="179">
        <v>0</v>
      </c>
      <c r="AN38" s="179">
        <v>0</v>
      </c>
      <c r="AO38" s="179">
        <v>0</v>
      </c>
      <c r="AP38" s="179">
        <v>0</v>
      </c>
      <c r="AQ38" s="179">
        <v>0</v>
      </c>
      <c r="AR38" s="179">
        <v>0</v>
      </c>
      <c r="AS38" s="179">
        <v>0</v>
      </c>
      <c r="AT38" s="179">
        <v>0</v>
      </c>
      <c r="AU38" s="179">
        <v>0</v>
      </c>
      <c r="AV38" s="179"/>
      <c r="AW38" s="179"/>
      <c r="AX38" s="179"/>
      <c r="AY38" s="179"/>
      <c r="AZ38" s="179"/>
      <c r="BA38" s="179">
        <v>0</v>
      </c>
      <c r="BB38" s="179">
        <v>0</v>
      </c>
      <c r="BC38" s="179">
        <v>0</v>
      </c>
      <c r="BD38" s="179">
        <v>0</v>
      </c>
      <c r="BE38" s="179">
        <v>0</v>
      </c>
      <c r="BF38" s="179">
        <v>0</v>
      </c>
      <c r="BG38" s="179">
        <v>0</v>
      </c>
      <c r="BH38" s="179">
        <v>0</v>
      </c>
      <c r="BI38" s="179">
        <v>0</v>
      </c>
      <c r="BJ38" s="179">
        <v>0</v>
      </c>
      <c r="BK38" s="179">
        <v>0</v>
      </c>
      <c r="BL38" s="179">
        <v>0</v>
      </c>
      <c r="BM38" s="179">
        <v>0</v>
      </c>
      <c r="BN38" s="179">
        <v>0</v>
      </c>
      <c r="BO38" s="179">
        <v>0</v>
      </c>
      <c r="BP38" s="179">
        <v>0</v>
      </c>
      <c r="BQ38" s="179">
        <v>0</v>
      </c>
      <c r="BR38" s="179">
        <v>0</v>
      </c>
      <c r="BS38" s="179">
        <v>0</v>
      </c>
      <c r="BT38" s="179">
        <v>0</v>
      </c>
      <c r="BU38" s="179">
        <v>0</v>
      </c>
      <c r="BV38" s="179">
        <v>0</v>
      </c>
      <c r="BW38" s="179">
        <v>0</v>
      </c>
      <c r="BX38" s="179">
        <v>0</v>
      </c>
      <c r="BY38" s="179">
        <v>0</v>
      </c>
      <c r="BZ38" s="276">
        <v>0</v>
      </c>
      <c r="CA38" s="168"/>
    </row>
    <row r="39" spans="2:79" s="17" customFormat="1" ht="15.75">
      <c r="B39" s="274">
        <v>16</v>
      </c>
      <c r="C39" s="179"/>
      <c r="D39" s="179" t="s">
        <v>111</v>
      </c>
      <c r="E39" s="179"/>
      <c r="F39" s="179"/>
      <c r="G39" s="179"/>
      <c r="H39" s="179"/>
      <c r="I39" s="179"/>
      <c r="J39" s="179"/>
      <c r="K39" s="179"/>
      <c r="L39" s="179"/>
      <c r="M39" s="179"/>
      <c r="N39" s="179"/>
      <c r="O39" s="179"/>
      <c r="P39" s="179"/>
      <c r="Q39" s="179"/>
      <c r="R39" s="179"/>
      <c r="S39" s="179"/>
      <c r="T39" s="179"/>
      <c r="U39" s="179"/>
      <c r="V39" s="179">
        <v>505</v>
      </c>
      <c r="W39" s="179">
        <v>0</v>
      </c>
      <c r="X39" s="179">
        <v>0</v>
      </c>
      <c r="Y39" s="179">
        <v>0</v>
      </c>
      <c r="Z39" s="179">
        <v>0</v>
      </c>
      <c r="AA39" s="179">
        <v>0</v>
      </c>
      <c r="AB39" s="179">
        <v>0</v>
      </c>
      <c r="AC39" s="179">
        <v>0</v>
      </c>
      <c r="AD39" s="179">
        <v>0</v>
      </c>
      <c r="AE39" s="179">
        <v>0</v>
      </c>
      <c r="AF39" s="179">
        <v>0</v>
      </c>
      <c r="AG39" s="179">
        <v>0</v>
      </c>
      <c r="AH39" s="179">
        <v>0</v>
      </c>
      <c r="AI39" s="179">
        <v>0</v>
      </c>
      <c r="AJ39" s="179">
        <v>0</v>
      </c>
      <c r="AK39" s="179">
        <v>0</v>
      </c>
      <c r="AL39" s="179">
        <v>0</v>
      </c>
      <c r="AM39" s="179">
        <v>0</v>
      </c>
      <c r="AN39" s="179">
        <v>0</v>
      </c>
      <c r="AO39" s="179">
        <v>0</v>
      </c>
      <c r="AP39" s="179">
        <v>0</v>
      </c>
      <c r="AQ39" s="179">
        <v>0</v>
      </c>
      <c r="AR39" s="179">
        <v>0</v>
      </c>
      <c r="AS39" s="179">
        <v>0</v>
      </c>
      <c r="AT39" s="179">
        <v>0</v>
      </c>
      <c r="AU39" s="179">
        <v>0</v>
      </c>
      <c r="AV39" s="179"/>
      <c r="AW39" s="179"/>
      <c r="AX39" s="179"/>
      <c r="AY39" s="179"/>
      <c r="AZ39" s="179"/>
      <c r="BA39" s="699">
        <v>2978654</v>
      </c>
      <c r="BB39" s="179">
        <v>0</v>
      </c>
      <c r="BC39" s="179">
        <v>0</v>
      </c>
      <c r="BD39" s="179">
        <v>0</v>
      </c>
      <c r="BE39" s="179">
        <v>0</v>
      </c>
      <c r="BF39" s="179">
        <v>0</v>
      </c>
      <c r="BG39" s="179">
        <v>0</v>
      </c>
      <c r="BH39" s="179">
        <v>0</v>
      </c>
      <c r="BI39" s="179">
        <v>0</v>
      </c>
      <c r="BJ39" s="179">
        <v>0</v>
      </c>
      <c r="BK39" s="179">
        <v>0</v>
      </c>
      <c r="BL39" s="179">
        <v>0</v>
      </c>
      <c r="BM39" s="179">
        <v>0</v>
      </c>
      <c r="BN39" s="179">
        <v>0</v>
      </c>
      <c r="BO39" s="179">
        <v>0</v>
      </c>
      <c r="BP39" s="179">
        <v>0</v>
      </c>
      <c r="BQ39" s="179">
        <v>0</v>
      </c>
      <c r="BR39" s="179">
        <v>0</v>
      </c>
      <c r="BS39" s="179">
        <v>0</v>
      </c>
      <c r="BT39" s="179">
        <v>0</v>
      </c>
      <c r="BU39" s="179">
        <v>0</v>
      </c>
      <c r="BV39" s="179">
        <v>0</v>
      </c>
      <c r="BW39" s="179">
        <v>0</v>
      </c>
      <c r="BX39" s="179">
        <v>0</v>
      </c>
      <c r="BY39" s="179">
        <v>0</v>
      </c>
      <c r="BZ39" s="276">
        <v>0</v>
      </c>
      <c r="CA39" s="168"/>
    </row>
    <row r="40" spans="2:79" s="17" customFormat="1" ht="15.75">
      <c r="B40" s="274">
        <v>17</v>
      </c>
      <c r="C40" s="179"/>
      <c r="D40" s="179" t="s">
        <v>112</v>
      </c>
      <c r="E40" s="179"/>
      <c r="F40" s="179"/>
      <c r="G40" s="179"/>
      <c r="H40" s="179"/>
      <c r="I40" s="179"/>
      <c r="J40" s="179"/>
      <c r="K40" s="179"/>
      <c r="L40" s="179"/>
      <c r="M40" s="179"/>
      <c r="N40" s="179"/>
      <c r="O40" s="179"/>
      <c r="P40" s="179"/>
      <c r="Q40" s="179"/>
      <c r="R40" s="179"/>
      <c r="S40" s="179"/>
      <c r="T40" s="179"/>
      <c r="U40" s="179"/>
      <c r="V40" s="179">
        <v>0</v>
      </c>
      <c r="W40" s="179">
        <v>0</v>
      </c>
      <c r="X40" s="179">
        <v>0</v>
      </c>
      <c r="Y40" s="179">
        <v>0</v>
      </c>
      <c r="Z40" s="179">
        <v>0</v>
      </c>
      <c r="AA40" s="179">
        <v>0</v>
      </c>
      <c r="AB40" s="179">
        <v>0</v>
      </c>
      <c r="AC40" s="179">
        <v>0</v>
      </c>
      <c r="AD40" s="179">
        <v>0</v>
      </c>
      <c r="AE40" s="179">
        <v>0</v>
      </c>
      <c r="AF40" s="179">
        <v>0</v>
      </c>
      <c r="AG40" s="179">
        <v>0</v>
      </c>
      <c r="AH40" s="179">
        <v>0</v>
      </c>
      <c r="AI40" s="179">
        <v>0</v>
      </c>
      <c r="AJ40" s="179">
        <v>0</v>
      </c>
      <c r="AK40" s="179">
        <v>0</v>
      </c>
      <c r="AL40" s="179">
        <v>0</v>
      </c>
      <c r="AM40" s="179">
        <v>0</v>
      </c>
      <c r="AN40" s="179">
        <v>0</v>
      </c>
      <c r="AO40" s="179">
        <v>0</v>
      </c>
      <c r="AP40" s="179">
        <v>0</v>
      </c>
      <c r="AQ40" s="179">
        <v>0</v>
      </c>
      <c r="AR40" s="179">
        <v>0</v>
      </c>
      <c r="AS40" s="179">
        <v>0</v>
      </c>
      <c r="AT40" s="179">
        <v>0</v>
      </c>
      <c r="AU40" s="179">
        <v>0</v>
      </c>
      <c r="AV40" s="179"/>
      <c r="AW40" s="179"/>
      <c r="AX40" s="179"/>
      <c r="AY40" s="179"/>
      <c r="AZ40" s="179"/>
      <c r="BA40" s="179">
        <v>0</v>
      </c>
      <c r="BB40" s="179">
        <v>0</v>
      </c>
      <c r="BC40" s="179">
        <v>0</v>
      </c>
      <c r="BD40" s="179">
        <v>0</v>
      </c>
      <c r="BE40" s="179">
        <v>0</v>
      </c>
      <c r="BF40" s="179">
        <v>0</v>
      </c>
      <c r="BG40" s="179">
        <v>0</v>
      </c>
      <c r="BH40" s="179">
        <v>0</v>
      </c>
      <c r="BI40" s="179">
        <v>0</v>
      </c>
      <c r="BJ40" s="179">
        <v>0</v>
      </c>
      <c r="BK40" s="179">
        <v>0</v>
      </c>
      <c r="BL40" s="179">
        <v>0</v>
      </c>
      <c r="BM40" s="179">
        <v>0</v>
      </c>
      <c r="BN40" s="179">
        <v>0</v>
      </c>
      <c r="BO40" s="179">
        <v>0</v>
      </c>
      <c r="BP40" s="179">
        <v>0</v>
      </c>
      <c r="BQ40" s="179">
        <v>0</v>
      </c>
      <c r="BR40" s="179">
        <v>0</v>
      </c>
      <c r="BS40" s="179">
        <v>0</v>
      </c>
      <c r="BT40" s="179">
        <v>0</v>
      </c>
      <c r="BU40" s="179">
        <v>0</v>
      </c>
      <c r="BV40" s="179">
        <v>0</v>
      </c>
      <c r="BW40" s="179">
        <v>0</v>
      </c>
      <c r="BX40" s="179">
        <v>0</v>
      </c>
      <c r="BY40" s="179">
        <v>0</v>
      </c>
      <c r="BZ40" s="276">
        <v>0</v>
      </c>
      <c r="CA40" s="168"/>
    </row>
    <row r="41" spans="2:79" s="17" customFormat="1" ht="15.75">
      <c r="B41" s="274">
        <v>18</v>
      </c>
      <c r="C41" s="179"/>
      <c r="D41" s="179" t="s">
        <v>113</v>
      </c>
      <c r="E41" s="179"/>
      <c r="F41" s="179"/>
      <c r="G41" s="179"/>
      <c r="H41" s="179"/>
      <c r="I41" s="179"/>
      <c r="J41" s="179"/>
      <c r="K41" s="179"/>
      <c r="L41" s="179"/>
      <c r="M41" s="179"/>
      <c r="N41" s="179"/>
      <c r="O41" s="179"/>
      <c r="P41" s="179"/>
      <c r="Q41" s="179"/>
      <c r="R41" s="179"/>
      <c r="S41" s="179"/>
      <c r="T41" s="179"/>
      <c r="U41" s="179"/>
      <c r="V41" s="179">
        <v>0</v>
      </c>
      <c r="W41" s="179">
        <v>0</v>
      </c>
      <c r="X41" s="179">
        <v>0</v>
      </c>
      <c r="Y41" s="179">
        <v>0</v>
      </c>
      <c r="Z41" s="179">
        <v>0</v>
      </c>
      <c r="AA41" s="179">
        <v>0</v>
      </c>
      <c r="AB41" s="179">
        <v>0</v>
      </c>
      <c r="AC41" s="179">
        <v>0</v>
      </c>
      <c r="AD41" s="179">
        <v>0</v>
      </c>
      <c r="AE41" s="179">
        <v>0</v>
      </c>
      <c r="AF41" s="179">
        <v>0</v>
      </c>
      <c r="AG41" s="179">
        <v>0</v>
      </c>
      <c r="AH41" s="179">
        <v>0</v>
      </c>
      <c r="AI41" s="179">
        <v>0</v>
      </c>
      <c r="AJ41" s="179">
        <v>0</v>
      </c>
      <c r="AK41" s="179">
        <v>0</v>
      </c>
      <c r="AL41" s="179">
        <v>0</v>
      </c>
      <c r="AM41" s="179">
        <v>0</v>
      </c>
      <c r="AN41" s="179">
        <v>0</v>
      </c>
      <c r="AO41" s="179">
        <v>0</v>
      </c>
      <c r="AP41" s="179">
        <v>0</v>
      </c>
      <c r="AQ41" s="179">
        <v>0</v>
      </c>
      <c r="AR41" s="179">
        <v>0</v>
      </c>
      <c r="AS41" s="179">
        <v>0</v>
      </c>
      <c r="AT41" s="179">
        <v>0</v>
      </c>
      <c r="AU41" s="179">
        <v>0</v>
      </c>
      <c r="AV41" s="179"/>
      <c r="AW41" s="179"/>
      <c r="AX41" s="179"/>
      <c r="AY41" s="179"/>
      <c r="AZ41" s="179"/>
      <c r="BA41" s="179">
        <v>0</v>
      </c>
      <c r="BB41" s="179">
        <v>0</v>
      </c>
      <c r="BC41" s="179">
        <v>0</v>
      </c>
      <c r="BD41" s="179">
        <v>0</v>
      </c>
      <c r="BE41" s="179">
        <v>0</v>
      </c>
      <c r="BF41" s="179">
        <v>0</v>
      </c>
      <c r="BG41" s="179">
        <v>0</v>
      </c>
      <c r="BH41" s="179">
        <v>0</v>
      </c>
      <c r="BI41" s="179">
        <v>0</v>
      </c>
      <c r="BJ41" s="179">
        <v>0</v>
      </c>
      <c r="BK41" s="179">
        <v>0</v>
      </c>
      <c r="BL41" s="179">
        <v>0</v>
      </c>
      <c r="BM41" s="179">
        <v>0</v>
      </c>
      <c r="BN41" s="179">
        <v>0</v>
      </c>
      <c r="BO41" s="179">
        <v>0</v>
      </c>
      <c r="BP41" s="179">
        <v>0</v>
      </c>
      <c r="BQ41" s="179">
        <v>0</v>
      </c>
      <c r="BR41" s="179">
        <v>0</v>
      </c>
      <c r="BS41" s="179">
        <v>0</v>
      </c>
      <c r="BT41" s="179">
        <v>0</v>
      </c>
      <c r="BU41" s="179">
        <v>0</v>
      </c>
      <c r="BV41" s="179">
        <v>0</v>
      </c>
      <c r="BW41" s="179">
        <v>0</v>
      </c>
      <c r="BX41" s="179">
        <v>0</v>
      </c>
      <c r="BY41" s="179">
        <v>0</v>
      </c>
      <c r="BZ41" s="276">
        <v>0</v>
      </c>
      <c r="CA41" s="168"/>
    </row>
    <row r="42" spans="2:79" s="17" customFormat="1" ht="15.75">
      <c r="B42" s="274">
        <v>19</v>
      </c>
      <c r="C42" s="179"/>
      <c r="D42" s="179" t="s">
        <v>508</v>
      </c>
      <c r="E42" s="179"/>
      <c r="F42" s="179"/>
      <c r="G42" s="179"/>
      <c r="H42" s="179"/>
      <c r="I42" s="179"/>
      <c r="J42" s="179"/>
      <c r="K42" s="179"/>
      <c r="L42" s="179"/>
      <c r="M42" s="179"/>
      <c r="N42" s="179"/>
      <c r="O42" s="179"/>
      <c r="P42" s="179"/>
      <c r="Q42" s="179"/>
      <c r="R42" s="179"/>
      <c r="S42" s="179"/>
      <c r="T42" s="179"/>
      <c r="U42" s="179"/>
      <c r="V42" s="179">
        <v>0</v>
      </c>
      <c r="W42" s="179">
        <v>0</v>
      </c>
      <c r="X42" s="179">
        <v>0</v>
      </c>
      <c r="Y42" s="179">
        <v>0</v>
      </c>
      <c r="Z42" s="179">
        <v>0</v>
      </c>
      <c r="AA42" s="179">
        <v>0</v>
      </c>
      <c r="AB42" s="179">
        <v>0</v>
      </c>
      <c r="AC42" s="179">
        <v>0</v>
      </c>
      <c r="AD42" s="179">
        <v>0</v>
      </c>
      <c r="AE42" s="179">
        <v>0</v>
      </c>
      <c r="AF42" s="179">
        <v>0</v>
      </c>
      <c r="AG42" s="179">
        <v>0</v>
      </c>
      <c r="AH42" s="179">
        <v>0</v>
      </c>
      <c r="AI42" s="179">
        <v>0</v>
      </c>
      <c r="AJ42" s="179">
        <v>0</v>
      </c>
      <c r="AK42" s="179">
        <v>0</v>
      </c>
      <c r="AL42" s="179">
        <v>0</v>
      </c>
      <c r="AM42" s="179">
        <v>0</v>
      </c>
      <c r="AN42" s="179">
        <v>0</v>
      </c>
      <c r="AO42" s="179">
        <v>0</v>
      </c>
      <c r="AP42" s="179">
        <v>0</v>
      </c>
      <c r="AQ42" s="179">
        <v>0</v>
      </c>
      <c r="AR42" s="179">
        <v>0</v>
      </c>
      <c r="AS42" s="179">
        <v>0</v>
      </c>
      <c r="AT42" s="179">
        <v>0</v>
      </c>
      <c r="AU42" s="179">
        <v>0</v>
      </c>
      <c r="AV42" s="179"/>
      <c r="AW42" s="179"/>
      <c r="AX42" s="179"/>
      <c r="AY42" s="179"/>
      <c r="AZ42" s="179"/>
      <c r="BA42" s="179">
        <v>0</v>
      </c>
      <c r="BB42" s="179">
        <v>0</v>
      </c>
      <c r="BC42" s="179">
        <v>0</v>
      </c>
      <c r="BD42" s="179">
        <v>0</v>
      </c>
      <c r="BE42" s="179">
        <v>0</v>
      </c>
      <c r="BF42" s="179">
        <v>0</v>
      </c>
      <c r="BG42" s="179">
        <v>0</v>
      </c>
      <c r="BH42" s="179">
        <v>0</v>
      </c>
      <c r="BI42" s="179">
        <v>0</v>
      </c>
      <c r="BJ42" s="179">
        <v>0</v>
      </c>
      <c r="BK42" s="179">
        <v>0</v>
      </c>
      <c r="BL42" s="179">
        <v>0</v>
      </c>
      <c r="BM42" s="179">
        <v>0</v>
      </c>
      <c r="BN42" s="179">
        <v>0</v>
      </c>
      <c r="BO42" s="179">
        <v>0</v>
      </c>
      <c r="BP42" s="179">
        <v>0</v>
      </c>
      <c r="BQ42" s="179">
        <v>0</v>
      </c>
      <c r="BR42" s="179">
        <v>0</v>
      </c>
      <c r="BS42" s="179">
        <v>0</v>
      </c>
      <c r="BT42" s="179">
        <v>0</v>
      </c>
      <c r="BU42" s="179">
        <v>0</v>
      </c>
      <c r="BV42" s="179">
        <v>0</v>
      </c>
      <c r="BW42" s="179">
        <v>0</v>
      </c>
      <c r="BX42" s="179">
        <v>0</v>
      </c>
      <c r="BY42" s="179">
        <v>0</v>
      </c>
      <c r="BZ42" s="276">
        <v>0</v>
      </c>
      <c r="CA42" s="168"/>
    </row>
    <row r="43" spans="2:79" s="17" customFormat="1" ht="15.75">
      <c r="B43" s="274">
        <v>20</v>
      </c>
      <c r="C43" s="179"/>
      <c r="D43" s="179" t="s">
        <v>504</v>
      </c>
      <c r="E43" s="179"/>
      <c r="F43" s="179"/>
      <c r="G43" s="179"/>
      <c r="H43" s="179"/>
      <c r="I43" s="179"/>
      <c r="J43" s="179"/>
      <c r="K43" s="179"/>
      <c r="L43" s="179"/>
      <c r="M43" s="179"/>
      <c r="N43" s="179"/>
      <c r="O43" s="179"/>
      <c r="P43" s="179"/>
      <c r="Q43" s="179"/>
      <c r="R43" s="179"/>
      <c r="S43" s="179"/>
      <c r="T43" s="179"/>
      <c r="U43" s="179"/>
      <c r="V43" s="179">
        <v>0</v>
      </c>
      <c r="W43" s="179">
        <v>0</v>
      </c>
      <c r="X43" s="179">
        <v>0</v>
      </c>
      <c r="Y43" s="179">
        <v>0</v>
      </c>
      <c r="Z43" s="179">
        <v>0</v>
      </c>
      <c r="AA43" s="179">
        <v>0</v>
      </c>
      <c r="AB43" s="179">
        <v>0</v>
      </c>
      <c r="AC43" s="179">
        <v>0</v>
      </c>
      <c r="AD43" s="179">
        <v>0</v>
      </c>
      <c r="AE43" s="179">
        <v>0</v>
      </c>
      <c r="AF43" s="179">
        <v>0</v>
      </c>
      <c r="AG43" s="179">
        <v>0</v>
      </c>
      <c r="AH43" s="179">
        <v>0</v>
      </c>
      <c r="AI43" s="179">
        <v>0</v>
      </c>
      <c r="AJ43" s="179">
        <v>0</v>
      </c>
      <c r="AK43" s="179">
        <v>0</v>
      </c>
      <c r="AL43" s="179">
        <v>0</v>
      </c>
      <c r="AM43" s="179">
        <v>0</v>
      </c>
      <c r="AN43" s="179">
        <v>0</v>
      </c>
      <c r="AO43" s="179">
        <v>0</v>
      </c>
      <c r="AP43" s="179">
        <v>0</v>
      </c>
      <c r="AQ43" s="179">
        <v>0</v>
      </c>
      <c r="AR43" s="179">
        <v>0</v>
      </c>
      <c r="AS43" s="179">
        <v>0</v>
      </c>
      <c r="AT43" s="179">
        <v>0</v>
      </c>
      <c r="AU43" s="179">
        <v>0</v>
      </c>
      <c r="AV43" s="179"/>
      <c r="AW43" s="179"/>
      <c r="AX43" s="179"/>
      <c r="AY43" s="179"/>
      <c r="AZ43" s="179"/>
      <c r="BA43" s="699">
        <v>417923</v>
      </c>
      <c r="BB43" s="699">
        <v>417923</v>
      </c>
      <c r="BC43" s="699">
        <v>417923</v>
      </c>
      <c r="BD43" s="699">
        <v>417923</v>
      </c>
      <c r="BE43" s="699">
        <v>417923</v>
      </c>
      <c r="BF43" s="699">
        <v>417923</v>
      </c>
      <c r="BG43" s="699">
        <v>417923</v>
      </c>
      <c r="BH43" s="699">
        <v>417923</v>
      </c>
      <c r="BI43" s="699">
        <v>417923</v>
      </c>
      <c r="BJ43" s="699">
        <v>417923</v>
      </c>
      <c r="BK43" s="699">
        <v>417923</v>
      </c>
      <c r="BL43" s="699">
        <v>417923</v>
      </c>
      <c r="BM43" s="699">
        <v>417923</v>
      </c>
      <c r="BN43" s="699">
        <v>417923</v>
      </c>
      <c r="BO43" s="699">
        <v>417923</v>
      </c>
      <c r="BP43" s="179">
        <v>0</v>
      </c>
      <c r="BQ43" s="179">
        <v>0</v>
      </c>
      <c r="BR43" s="179">
        <v>0</v>
      </c>
      <c r="BS43" s="179">
        <v>0</v>
      </c>
      <c r="BT43" s="179">
        <v>0</v>
      </c>
      <c r="BU43" s="179">
        <v>0</v>
      </c>
      <c r="BV43" s="179">
        <v>0</v>
      </c>
      <c r="BW43" s="179">
        <v>0</v>
      </c>
      <c r="BX43" s="179">
        <v>0</v>
      </c>
      <c r="BY43" s="179">
        <v>0</v>
      </c>
      <c r="BZ43" s="276">
        <v>0</v>
      </c>
      <c r="CA43" s="168"/>
    </row>
    <row r="44" spans="2:79" s="17" customFormat="1" ht="15.75">
      <c r="B44" s="274">
        <v>21</v>
      </c>
      <c r="C44" s="179"/>
      <c r="D44" s="179" t="s">
        <v>114</v>
      </c>
      <c r="E44" s="179"/>
      <c r="F44" s="179"/>
      <c r="G44" s="179"/>
      <c r="H44" s="179"/>
      <c r="I44" s="179"/>
      <c r="J44" s="179"/>
      <c r="K44" s="179"/>
      <c r="L44" s="179"/>
      <c r="M44" s="179"/>
      <c r="N44" s="179"/>
      <c r="O44" s="179"/>
      <c r="P44" s="179"/>
      <c r="Q44" s="179"/>
      <c r="R44" s="179"/>
      <c r="S44" s="179"/>
      <c r="T44" s="179"/>
      <c r="U44" s="179"/>
      <c r="V44" s="179">
        <v>252</v>
      </c>
      <c r="W44" s="179">
        <v>250</v>
      </c>
      <c r="X44" s="179">
        <v>250</v>
      </c>
      <c r="Y44" s="179">
        <v>250</v>
      </c>
      <c r="Z44" s="179">
        <v>250</v>
      </c>
      <c r="AA44" s="179">
        <v>250</v>
      </c>
      <c r="AB44" s="179">
        <v>250</v>
      </c>
      <c r="AC44" s="179">
        <v>249</v>
      </c>
      <c r="AD44" s="179">
        <v>249</v>
      </c>
      <c r="AE44" s="179">
        <v>249</v>
      </c>
      <c r="AF44" s="179">
        <v>224</v>
      </c>
      <c r="AG44" s="179">
        <v>224</v>
      </c>
      <c r="AH44" s="179">
        <v>224</v>
      </c>
      <c r="AI44" s="179">
        <v>223</v>
      </c>
      <c r="AJ44" s="179">
        <v>223</v>
      </c>
      <c r="AK44" s="179">
        <v>222</v>
      </c>
      <c r="AL44" s="179">
        <v>61</v>
      </c>
      <c r="AM44" s="179">
        <v>61</v>
      </c>
      <c r="AN44" s="179">
        <v>61</v>
      </c>
      <c r="AO44" s="179">
        <v>61</v>
      </c>
      <c r="AP44" s="179">
        <v>0</v>
      </c>
      <c r="AQ44" s="179">
        <v>0</v>
      </c>
      <c r="AR44" s="179">
        <v>0</v>
      </c>
      <c r="AS44" s="179">
        <v>0</v>
      </c>
      <c r="AT44" s="179">
        <v>0</v>
      </c>
      <c r="AU44" s="179">
        <v>0</v>
      </c>
      <c r="AV44" s="179"/>
      <c r="AW44" s="179"/>
      <c r="AX44" s="179"/>
      <c r="AY44" s="179"/>
      <c r="AZ44" s="179"/>
      <c r="BA44" s="699">
        <v>3913143</v>
      </c>
      <c r="BB44" s="699">
        <v>3879729</v>
      </c>
      <c r="BC44" s="699">
        <v>3879729</v>
      </c>
      <c r="BD44" s="699">
        <v>3879729</v>
      </c>
      <c r="BE44" s="699">
        <v>3879729</v>
      </c>
      <c r="BF44" s="699">
        <v>3879729</v>
      </c>
      <c r="BG44" s="699">
        <v>3879729</v>
      </c>
      <c r="BH44" s="699">
        <v>3877505</v>
      </c>
      <c r="BI44" s="699">
        <v>3877505</v>
      </c>
      <c r="BJ44" s="699">
        <v>3877505</v>
      </c>
      <c r="BK44" s="699">
        <v>3636835</v>
      </c>
      <c r="BL44" s="699">
        <v>3616432</v>
      </c>
      <c r="BM44" s="699">
        <v>3616432</v>
      </c>
      <c r="BN44" s="699">
        <v>3540890</v>
      </c>
      <c r="BO44" s="699">
        <v>3540890</v>
      </c>
      <c r="BP44" s="699">
        <v>3532881</v>
      </c>
      <c r="BQ44" s="699">
        <v>975158</v>
      </c>
      <c r="BR44" s="699">
        <v>975158</v>
      </c>
      <c r="BS44" s="699">
        <v>975158</v>
      </c>
      <c r="BT44" s="699">
        <v>975158</v>
      </c>
      <c r="BU44" s="179">
        <v>0</v>
      </c>
      <c r="BV44" s="179">
        <v>0</v>
      </c>
      <c r="BW44" s="179">
        <v>0</v>
      </c>
      <c r="BX44" s="179">
        <v>0</v>
      </c>
      <c r="BY44" s="179">
        <v>0</v>
      </c>
      <c r="BZ44" s="276">
        <v>0</v>
      </c>
      <c r="CA44" s="168"/>
    </row>
    <row r="45" spans="2:79" s="17" customFormat="1" ht="15.75">
      <c r="B45" s="274">
        <v>22</v>
      </c>
      <c r="C45" s="179"/>
      <c r="D45" s="179" t="s">
        <v>115</v>
      </c>
      <c r="E45" s="179"/>
      <c r="F45" s="179"/>
      <c r="G45" s="179"/>
      <c r="H45" s="179"/>
      <c r="I45" s="179"/>
      <c r="J45" s="179"/>
      <c r="K45" s="179"/>
      <c r="L45" s="179"/>
      <c r="M45" s="179"/>
      <c r="N45" s="179"/>
      <c r="O45" s="179"/>
      <c r="P45" s="179"/>
      <c r="Q45" s="179"/>
      <c r="R45" s="179"/>
      <c r="S45" s="179"/>
      <c r="T45" s="179"/>
      <c r="U45" s="179"/>
      <c r="V45" s="179">
        <v>837</v>
      </c>
      <c r="W45" s="179">
        <v>837</v>
      </c>
      <c r="X45" s="179">
        <v>837</v>
      </c>
      <c r="Y45" s="179">
        <v>837</v>
      </c>
      <c r="Z45" s="179">
        <v>837</v>
      </c>
      <c r="AA45" s="179">
        <v>837</v>
      </c>
      <c r="AB45" s="179">
        <v>837</v>
      </c>
      <c r="AC45" s="179">
        <v>837</v>
      </c>
      <c r="AD45" s="179">
        <v>837</v>
      </c>
      <c r="AE45" s="179">
        <v>837</v>
      </c>
      <c r="AF45" s="179">
        <v>837</v>
      </c>
      <c r="AG45" s="179">
        <v>837</v>
      </c>
      <c r="AH45" s="179">
        <v>837</v>
      </c>
      <c r="AI45" s="179">
        <v>837</v>
      </c>
      <c r="AJ45" s="179">
        <v>837</v>
      </c>
      <c r="AK45" s="179">
        <v>837</v>
      </c>
      <c r="AL45" s="179">
        <v>837</v>
      </c>
      <c r="AM45" s="179">
        <v>837</v>
      </c>
      <c r="AN45" s="179">
        <v>752</v>
      </c>
      <c r="AO45" s="179">
        <v>0</v>
      </c>
      <c r="AP45" s="179">
        <v>0</v>
      </c>
      <c r="AQ45" s="179">
        <v>0</v>
      </c>
      <c r="AR45" s="179">
        <v>0</v>
      </c>
      <c r="AS45" s="179">
        <v>0</v>
      </c>
      <c r="AT45" s="179">
        <v>0</v>
      </c>
      <c r="AU45" s="179">
        <v>0</v>
      </c>
      <c r="AV45" s="179"/>
      <c r="AW45" s="179"/>
      <c r="AX45" s="179"/>
      <c r="AY45" s="179"/>
      <c r="AZ45" s="179"/>
      <c r="BA45" s="699">
        <v>1587453</v>
      </c>
      <c r="BB45" s="699">
        <v>1587453</v>
      </c>
      <c r="BC45" s="699">
        <v>1587453</v>
      </c>
      <c r="BD45" s="699">
        <v>1587453</v>
      </c>
      <c r="BE45" s="699">
        <v>1587453</v>
      </c>
      <c r="BF45" s="699">
        <v>1587453</v>
      </c>
      <c r="BG45" s="699">
        <v>1587453</v>
      </c>
      <c r="BH45" s="699">
        <v>1587453</v>
      </c>
      <c r="BI45" s="699">
        <v>1587453</v>
      </c>
      <c r="BJ45" s="699">
        <v>1587453</v>
      </c>
      <c r="BK45" s="699">
        <v>1587453</v>
      </c>
      <c r="BL45" s="699">
        <v>1587453</v>
      </c>
      <c r="BM45" s="699">
        <v>1587453</v>
      </c>
      <c r="BN45" s="699">
        <v>1587453</v>
      </c>
      <c r="BO45" s="699">
        <v>1587453</v>
      </c>
      <c r="BP45" s="699">
        <v>1587453</v>
      </c>
      <c r="BQ45" s="699">
        <v>1587453</v>
      </c>
      <c r="BR45" s="699">
        <v>1587453</v>
      </c>
      <c r="BS45" s="699">
        <v>1511512</v>
      </c>
      <c r="BT45" s="179">
        <v>0</v>
      </c>
      <c r="BU45" s="179">
        <v>0</v>
      </c>
      <c r="BV45" s="179">
        <v>0</v>
      </c>
      <c r="BW45" s="179">
        <v>0</v>
      </c>
      <c r="BX45" s="179">
        <v>0</v>
      </c>
      <c r="BY45" s="179">
        <v>0</v>
      </c>
      <c r="BZ45" s="276">
        <v>0</v>
      </c>
      <c r="CA45" s="168"/>
    </row>
    <row r="46" spans="2:79" s="17" customFormat="1" ht="15.75">
      <c r="B46" s="274">
        <v>23</v>
      </c>
      <c r="C46" s="179"/>
      <c r="D46" s="179" t="s">
        <v>117</v>
      </c>
      <c r="E46" s="179"/>
      <c r="F46" s="179"/>
      <c r="G46" s="179"/>
      <c r="H46" s="179"/>
      <c r="I46" s="179"/>
      <c r="J46" s="179"/>
      <c r="K46" s="179"/>
      <c r="L46" s="179"/>
      <c r="M46" s="179"/>
      <c r="N46" s="179"/>
      <c r="O46" s="179"/>
      <c r="P46" s="179"/>
      <c r="Q46" s="179"/>
      <c r="R46" s="179"/>
      <c r="S46" s="179"/>
      <c r="T46" s="179"/>
      <c r="U46" s="179"/>
      <c r="V46" s="179">
        <v>0</v>
      </c>
      <c r="W46" s="179">
        <v>0</v>
      </c>
      <c r="X46" s="179">
        <v>0</v>
      </c>
      <c r="Y46" s="179">
        <v>0</v>
      </c>
      <c r="Z46" s="179">
        <v>0</v>
      </c>
      <c r="AA46" s="179">
        <v>0</v>
      </c>
      <c r="AB46" s="179">
        <v>0</v>
      </c>
      <c r="AC46" s="179">
        <v>0</v>
      </c>
      <c r="AD46" s="179">
        <v>0</v>
      </c>
      <c r="AE46" s="179">
        <v>0</v>
      </c>
      <c r="AF46" s="179">
        <v>0</v>
      </c>
      <c r="AG46" s="179">
        <v>0</v>
      </c>
      <c r="AH46" s="179">
        <v>0</v>
      </c>
      <c r="AI46" s="179">
        <v>0</v>
      </c>
      <c r="AJ46" s="179">
        <v>0</v>
      </c>
      <c r="AK46" s="179">
        <v>0</v>
      </c>
      <c r="AL46" s="179">
        <v>0</v>
      </c>
      <c r="AM46" s="179">
        <v>0</v>
      </c>
      <c r="AN46" s="179">
        <v>0</v>
      </c>
      <c r="AO46" s="179">
        <v>0</v>
      </c>
      <c r="AP46" s="179">
        <v>0</v>
      </c>
      <c r="AQ46" s="179">
        <v>0</v>
      </c>
      <c r="AR46" s="179">
        <v>0</v>
      </c>
      <c r="AS46" s="179">
        <v>0</v>
      </c>
      <c r="AT46" s="179">
        <v>0</v>
      </c>
      <c r="AU46" s="179">
        <v>0</v>
      </c>
      <c r="AV46" s="179"/>
      <c r="AW46" s="179"/>
      <c r="AX46" s="179"/>
      <c r="AY46" s="179"/>
      <c r="AZ46" s="179"/>
      <c r="BA46" s="179">
        <v>0</v>
      </c>
      <c r="BB46" s="179">
        <v>0</v>
      </c>
      <c r="BC46" s="179">
        <v>0</v>
      </c>
      <c r="BD46" s="179">
        <v>0</v>
      </c>
      <c r="BE46" s="179">
        <v>0</v>
      </c>
      <c r="BF46" s="179">
        <v>0</v>
      </c>
      <c r="BG46" s="179">
        <v>0</v>
      </c>
      <c r="BH46" s="179">
        <v>0</v>
      </c>
      <c r="BI46" s="179">
        <v>0</v>
      </c>
      <c r="BJ46" s="179">
        <v>0</v>
      </c>
      <c r="BK46" s="179">
        <v>0</v>
      </c>
      <c r="BL46" s="179">
        <v>0</v>
      </c>
      <c r="BM46" s="179">
        <v>0</v>
      </c>
      <c r="BN46" s="179">
        <v>0</v>
      </c>
      <c r="BO46" s="179">
        <v>0</v>
      </c>
      <c r="BP46" s="179">
        <v>0</v>
      </c>
      <c r="BQ46" s="179">
        <v>0</v>
      </c>
      <c r="BR46" s="179">
        <v>0</v>
      </c>
      <c r="BS46" s="179">
        <v>0</v>
      </c>
      <c r="BT46" s="179">
        <v>0</v>
      </c>
      <c r="BU46" s="179">
        <v>0</v>
      </c>
      <c r="BV46" s="179">
        <v>0</v>
      </c>
      <c r="BW46" s="179">
        <v>0</v>
      </c>
      <c r="BX46" s="179">
        <v>0</v>
      </c>
      <c r="BY46" s="179">
        <v>0</v>
      </c>
      <c r="BZ46" s="276">
        <v>0</v>
      </c>
      <c r="CA46" s="168"/>
    </row>
    <row r="47" spans="2:79" s="17" customFormat="1" ht="15.75">
      <c r="B47" s="274">
        <v>24</v>
      </c>
      <c r="C47" s="179"/>
      <c r="D47" s="179" t="s">
        <v>118</v>
      </c>
      <c r="E47" s="179"/>
      <c r="F47" s="179"/>
      <c r="G47" s="179"/>
      <c r="H47" s="179"/>
      <c r="I47" s="179"/>
      <c r="J47" s="179"/>
      <c r="K47" s="179"/>
      <c r="L47" s="179"/>
      <c r="M47" s="179"/>
      <c r="N47" s="179"/>
      <c r="O47" s="179"/>
      <c r="P47" s="179"/>
      <c r="Q47" s="179"/>
      <c r="R47" s="179"/>
      <c r="S47" s="179"/>
      <c r="T47" s="179"/>
      <c r="U47" s="179"/>
      <c r="V47" s="179">
        <v>0</v>
      </c>
      <c r="W47" s="179">
        <v>0</v>
      </c>
      <c r="X47" s="179">
        <v>0</v>
      </c>
      <c r="Y47" s="179">
        <v>0</v>
      </c>
      <c r="Z47" s="179">
        <v>0</v>
      </c>
      <c r="AA47" s="179">
        <v>0</v>
      </c>
      <c r="AB47" s="179">
        <v>0</v>
      </c>
      <c r="AC47" s="179">
        <v>0</v>
      </c>
      <c r="AD47" s="179">
        <v>0</v>
      </c>
      <c r="AE47" s="179">
        <v>0</v>
      </c>
      <c r="AF47" s="179">
        <v>0</v>
      </c>
      <c r="AG47" s="179">
        <v>0</v>
      </c>
      <c r="AH47" s="179">
        <v>0</v>
      </c>
      <c r="AI47" s="179">
        <v>0</v>
      </c>
      <c r="AJ47" s="179">
        <v>0</v>
      </c>
      <c r="AK47" s="179">
        <v>0</v>
      </c>
      <c r="AL47" s="179">
        <v>0</v>
      </c>
      <c r="AM47" s="179">
        <v>0</v>
      </c>
      <c r="AN47" s="179">
        <v>0</v>
      </c>
      <c r="AO47" s="179">
        <v>0</v>
      </c>
      <c r="AP47" s="179">
        <v>0</v>
      </c>
      <c r="AQ47" s="179">
        <v>0</v>
      </c>
      <c r="AR47" s="179">
        <v>0</v>
      </c>
      <c r="AS47" s="179">
        <v>0</v>
      </c>
      <c r="AT47" s="179">
        <v>0</v>
      </c>
      <c r="AU47" s="179">
        <v>0</v>
      </c>
      <c r="AV47" s="179"/>
      <c r="AW47" s="179"/>
      <c r="AX47" s="179"/>
      <c r="AY47" s="179"/>
      <c r="AZ47" s="179"/>
      <c r="BA47" s="179">
        <v>0</v>
      </c>
      <c r="BB47" s="179">
        <v>0</v>
      </c>
      <c r="BC47" s="179">
        <v>0</v>
      </c>
      <c r="BD47" s="179">
        <v>0</v>
      </c>
      <c r="BE47" s="179">
        <v>0</v>
      </c>
      <c r="BF47" s="179">
        <v>0</v>
      </c>
      <c r="BG47" s="179">
        <v>0</v>
      </c>
      <c r="BH47" s="179">
        <v>0</v>
      </c>
      <c r="BI47" s="179">
        <v>0</v>
      </c>
      <c r="BJ47" s="179">
        <v>0</v>
      </c>
      <c r="BK47" s="179">
        <v>0</v>
      </c>
      <c r="BL47" s="179">
        <v>0</v>
      </c>
      <c r="BM47" s="179">
        <v>0</v>
      </c>
      <c r="BN47" s="179">
        <v>0</v>
      </c>
      <c r="BO47" s="179">
        <v>0</v>
      </c>
      <c r="BP47" s="179">
        <v>0</v>
      </c>
      <c r="BQ47" s="179">
        <v>0</v>
      </c>
      <c r="BR47" s="179">
        <v>0</v>
      </c>
      <c r="BS47" s="179">
        <v>0</v>
      </c>
      <c r="BT47" s="179">
        <v>0</v>
      </c>
      <c r="BU47" s="179">
        <v>0</v>
      </c>
      <c r="BV47" s="179">
        <v>0</v>
      </c>
      <c r="BW47" s="179">
        <v>0</v>
      </c>
      <c r="BX47" s="179">
        <v>0</v>
      </c>
      <c r="BY47" s="179">
        <v>0</v>
      </c>
      <c r="BZ47" s="276">
        <v>0</v>
      </c>
      <c r="CA47" s="168"/>
    </row>
    <row r="48" spans="2:79" s="17" customFormat="1" ht="15.75">
      <c r="B48" s="274">
        <v>25</v>
      </c>
      <c r="C48" s="179"/>
      <c r="D48" s="179" t="s">
        <v>119</v>
      </c>
      <c r="E48" s="179"/>
      <c r="F48" s="179"/>
      <c r="G48" s="179"/>
      <c r="H48" s="179"/>
      <c r="I48" s="179"/>
      <c r="J48" s="179"/>
      <c r="K48" s="179"/>
      <c r="L48" s="179"/>
      <c r="M48" s="179"/>
      <c r="N48" s="179"/>
      <c r="O48" s="179"/>
      <c r="P48" s="179"/>
      <c r="Q48" s="179"/>
      <c r="R48" s="179"/>
      <c r="S48" s="179"/>
      <c r="T48" s="179"/>
      <c r="U48" s="179"/>
      <c r="V48" s="179">
        <v>260</v>
      </c>
      <c r="W48" s="179">
        <v>260</v>
      </c>
      <c r="X48" s="179">
        <v>260</v>
      </c>
      <c r="Y48" s="179">
        <v>260</v>
      </c>
      <c r="Z48" s="179">
        <v>260</v>
      </c>
      <c r="AA48" s="179">
        <v>260</v>
      </c>
      <c r="AB48" s="179">
        <v>245</v>
      </c>
      <c r="AC48" s="179">
        <v>245</v>
      </c>
      <c r="AD48" s="179">
        <v>243</v>
      </c>
      <c r="AE48" s="179">
        <v>195</v>
      </c>
      <c r="AF48" s="179">
        <v>75</v>
      </c>
      <c r="AG48" s="179">
        <v>72</v>
      </c>
      <c r="AH48" s="179">
        <v>44</v>
      </c>
      <c r="AI48" s="179">
        <v>44</v>
      </c>
      <c r="AJ48" s="179">
        <v>44</v>
      </c>
      <c r="AK48" s="179">
        <v>37</v>
      </c>
      <c r="AL48" s="179">
        <v>31</v>
      </c>
      <c r="AM48" s="179">
        <v>31</v>
      </c>
      <c r="AN48" s="179">
        <v>31</v>
      </c>
      <c r="AO48" s="179">
        <v>31</v>
      </c>
      <c r="AP48" s="179">
        <v>0</v>
      </c>
      <c r="AQ48" s="179">
        <v>0</v>
      </c>
      <c r="AR48" s="179">
        <v>0</v>
      </c>
      <c r="AS48" s="179">
        <v>0</v>
      </c>
      <c r="AT48" s="179">
        <v>0</v>
      </c>
      <c r="AU48" s="179">
        <v>0</v>
      </c>
      <c r="AV48" s="179"/>
      <c r="AW48" s="179"/>
      <c r="AX48" s="179"/>
      <c r="AY48" s="179"/>
      <c r="AZ48" s="179"/>
      <c r="BA48" s="699">
        <v>1883044</v>
      </c>
      <c r="BB48" s="699">
        <v>1883044</v>
      </c>
      <c r="BC48" s="699">
        <v>1882176</v>
      </c>
      <c r="BD48" s="699">
        <v>1882176</v>
      </c>
      <c r="BE48" s="699">
        <v>1882176</v>
      </c>
      <c r="BF48" s="699">
        <v>1882176</v>
      </c>
      <c r="BG48" s="699">
        <v>1786538</v>
      </c>
      <c r="BH48" s="699">
        <v>1786538</v>
      </c>
      <c r="BI48" s="699">
        <v>1755270</v>
      </c>
      <c r="BJ48" s="699">
        <v>1432240</v>
      </c>
      <c r="BK48" s="699">
        <v>564489</v>
      </c>
      <c r="BL48" s="699">
        <v>485719</v>
      </c>
      <c r="BM48" s="699">
        <v>149063</v>
      </c>
      <c r="BN48" s="699">
        <v>149063</v>
      </c>
      <c r="BO48" s="699">
        <v>149063</v>
      </c>
      <c r="BP48" s="699">
        <v>94214</v>
      </c>
      <c r="BQ48" s="699">
        <v>75233</v>
      </c>
      <c r="BR48" s="699">
        <v>75233</v>
      </c>
      <c r="BS48" s="699">
        <v>75233</v>
      </c>
      <c r="BT48" s="699">
        <v>75233</v>
      </c>
      <c r="BU48" s="179">
        <v>0</v>
      </c>
      <c r="BV48" s="179">
        <v>0</v>
      </c>
      <c r="BW48" s="179">
        <v>0</v>
      </c>
      <c r="BX48" s="179">
        <v>0</v>
      </c>
      <c r="BY48" s="179">
        <v>0</v>
      </c>
      <c r="BZ48" s="276">
        <v>0</v>
      </c>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H18" location="Table_5_a.__2015_Lost_Revenues_Work_Form" display="Go to Tab 5."/>
  </hyperlinks>
  <pageMargins left="0.7" right="0.7" top="0.75" bottom="0.75" header="0.3" footer="0.3"/>
  <pageSetup scale="77" fitToWidth="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4:CA83"/>
  <sheetViews>
    <sheetView topLeftCell="A22" zoomScale="80" zoomScaleNormal="80" workbookViewId="0">
      <pane xSplit="21" ySplit="2" topLeftCell="V24" activePane="bottomRight" state="frozen"/>
      <selection activeCell="X46" sqref="X46"/>
      <selection pane="topRight" activeCell="X46" sqref="X46"/>
      <selection pane="bottomLeft" activeCell="X46" sqref="X46"/>
      <selection pane="bottomRight" activeCell="X46" sqref="X4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hidden="1" customWidth="1"/>
    <col min="11" max="13" width="9.140625" style="12" hidden="1" customWidth="1"/>
    <col min="14" max="14" width="13.5703125" style="12" hidden="1" customWidth="1"/>
    <col min="15" max="15" width="15.7109375" style="12" hidden="1" customWidth="1"/>
    <col min="16" max="16" width="12" style="12" hidden="1" customWidth="1"/>
    <col min="17" max="21" width="9.140625" style="12" hidden="1" customWidth="1"/>
    <col min="22" max="22" width="9.42578125" style="12" customWidth="1"/>
    <col min="23" max="41" width="11.28515625" style="12" customWidth="1"/>
    <col min="42" max="42" width="9.42578125" style="12" customWidth="1"/>
    <col min="43" max="47" width="9.28515625" style="12" customWidth="1"/>
    <col min="48" max="52" width="9.140625" style="12" customWidth="1"/>
    <col min="53" max="53" width="15.7109375" style="12" bestFit="1" customWidth="1"/>
    <col min="54" max="69" width="17" style="12" bestFit="1" customWidth="1"/>
    <col min="70" max="72" width="15.7109375" style="12" bestFit="1" customWidth="1"/>
    <col min="73" max="75" width="13.7109375" style="12" bestFit="1" customWidth="1"/>
    <col min="76" max="78" width="9.28515625" style="12" bestFit="1" customWidth="1"/>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580</v>
      </c>
      <c r="D18" s="92"/>
      <c r="G18" s="626" t="s">
        <v>601</v>
      </c>
    </row>
    <row r="19" spans="2:79" ht="21.75" customHeight="1">
      <c r="B19" s="661" t="s">
        <v>531</v>
      </c>
      <c r="C19" s="650"/>
      <c r="D19" s="650"/>
      <c r="E19" s="650"/>
      <c r="F19" s="650"/>
      <c r="G19" s="650"/>
      <c r="H19" s="650"/>
      <c r="I19" s="650"/>
      <c r="J19" s="650"/>
      <c r="K19" s="650"/>
      <c r="L19" s="650"/>
      <c r="M19" s="650"/>
      <c r="N19" s="650"/>
      <c r="O19" s="650"/>
      <c r="P19" s="650"/>
    </row>
    <row r="20" spans="2:79" ht="21.75" customHeight="1">
      <c r="B20" s="661" t="s">
        <v>532</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t="s">
        <v>114</v>
      </c>
      <c r="F24" s="179"/>
      <c r="G24" s="179"/>
      <c r="H24" s="179"/>
      <c r="I24" s="179" t="s">
        <v>815</v>
      </c>
      <c r="J24" s="179"/>
      <c r="K24" s="179"/>
      <c r="L24" s="179"/>
      <c r="M24" s="179"/>
      <c r="N24" s="179"/>
      <c r="O24" s="179"/>
      <c r="P24" s="179"/>
      <c r="Q24" s="179"/>
      <c r="R24" s="179"/>
      <c r="S24" s="179"/>
      <c r="T24" s="179"/>
      <c r="U24" s="179"/>
      <c r="V24" s="700">
        <v>25</v>
      </c>
      <c r="W24" s="700">
        <v>25</v>
      </c>
      <c r="X24" s="700">
        <v>25</v>
      </c>
      <c r="Y24" s="700">
        <v>25</v>
      </c>
      <c r="Z24" s="700">
        <v>25</v>
      </c>
      <c r="AA24" s="700">
        <v>25</v>
      </c>
      <c r="AB24" s="700">
        <v>25</v>
      </c>
      <c r="AC24" s="700">
        <v>25</v>
      </c>
      <c r="AD24" s="700">
        <v>25</v>
      </c>
      <c r="AE24" s="700">
        <v>25</v>
      </c>
      <c r="AF24" s="700">
        <v>22</v>
      </c>
      <c r="AG24" s="700">
        <v>22</v>
      </c>
      <c r="AH24" s="700">
        <v>22</v>
      </c>
      <c r="AI24" s="700">
        <v>22</v>
      </c>
      <c r="AJ24" s="700">
        <v>22</v>
      </c>
      <c r="AK24" s="700">
        <v>22</v>
      </c>
      <c r="AL24" s="700">
        <v>11</v>
      </c>
      <c r="AM24" s="700">
        <v>11</v>
      </c>
      <c r="AN24" s="700">
        <v>11</v>
      </c>
      <c r="AO24" s="700">
        <v>11</v>
      </c>
      <c r="AP24" s="700">
        <v>0</v>
      </c>
      <c r="AQ24" s="700">
        <v>0</v>
      </c>
      <c r="AR24" s="700">
        <v>0</v>
      </c>
      <c r="AS24" s="700">
        <v>0</v>
      </c>
      <c r="AT24" s="700">
        <v>0</v>
      </c>
      <c r="AU24" s="700">
        <v>0</v>
      </c>
      <c r="AV24" s="179"/>
      <c r="AW24" s="179"/>
      <c r="AX24" s="179"/>
      <c r="AY24" s="179"/>
      <c r="AZ24" s="179"/>
      <c r="BA24" s="700">
        <v>388248</v>
      </c>
      <c r="BB24" s="700">
        <v>382738</v>
      </c>
      <c r="BC24" s="700">
        <v>382738</v>
      </c>
      <c r="BD24" s="700">
        <v>382738</v>
      </c>
      <c r="BE24" s="700">
        <v>382738</v>
      </c>
      <c r="BF24" s="700">
        <v>382738</v>
      </c>
      <c r="BG24" s="700">
        <v>382738</v>
      </c>
      <c r="BH24" s="700">
        <v>382396</v>
      </c>
      <c r="BI24" s="700">
        <v>382396</v>
      </c>
      <c r="BJ24" s="700">
        <v>382396</v>
      </c>
      <c r="BK24" s="700">
        <v>357819</v>
      </c>
      <c r="BL24" s="700">
        <v>357256</v>
      </c>
      <c r="BM24" s="700">
        <v>357256</v>
      </c>
      <c r="BN24" s="700">
        <v>355162</v>
      </c>
      <c r="BO24" s="700">
        <v>355162</v>
      </c>
      <c r="BP24" s="700">
        <v>354426</v>
      </c>
      <c r="BQ24" s="700">
        <v>181989</v>
      </c>
      <c r="BR24" s="700">
        <v>181989</v>
      </c>
      <c r="BS24" s="700">
        <v>181989</v>
      </c>
      <c r="BT24" s="700">
        <v>181989</v>
      </c>
      <c r="BU24" s="700">
        <v>0</v>
      </c>
      <c r="BV24" s="700">
        <v>0</v>
      </c>
      <c r="BW24" s="700">
        <v>0</v>
      </c>
      <c r="BX24" s="700">
        <v>0</v>
      </c>
      <c r="BY24" s="700">
        <v>0</v>
      </c>
      <c r="BZ24" s="701">
        <v>0</v>
      </c>
      <c r="CA24" s="168"/>
    </row>
    <row r="25" spans="2:79" s="17" customFormat="1" ht="15.75">
      <c r="B25" s="274">
        <v>2</v>
      </c>
      <c r="C25" s="179"/>
      <c r="D25" s="179"/>
      <c r="E25" s="179" t="s">
        <v>770</v>
      </c>
      <c r="F25" s="179"/>
      <c r="G25" s="179"/>
      <c r="H25" s="179"/>
      <c r="I25" s="179" t="s">
        <v>815</v>
      </c>
      <c r="J25" s="179"/>
      <c r="K25" s="179"/>
      <c r="L25" s="179"/>
      <c r="M25" s="179"/>
      <c r="N25" s="179"/>
      <c r="O25" s="179"/>
      <c r="P25" s="179"/>
      <c r="Q25" s="179"/>
      <c r="R25" s="179"/>
      <c r="S25" s="179"/>
      <c r="T25" s="179"/>
      <c r="U25" s="179"/>
      <c r="V25" s="700">
        <v>90</v>
      </c>
      <c r="W25" s="700">
        <v>90</v>
      </c>
      <c r="X25" s="700">
        <v>90</v>
      </c>
      <c r="Y25" s="700">
        <v>90</v>
      </c>
      <c r="Z25" s="700">
        <v>90</v>
      </c>
      <c r="AA25" s="700">
        <v>90</v>
      </c>
      <c r="AB25" s="700">
        <v>90</v>
      </c>
      <c r="AC25" s="700">
        <v>90</v>
      </c>
      <c r="AD25" s="700">
        <v>90</v>
      </c>
      <c r="AE25" s="700">
        <v>90</v>
      </c>
      <c r="AF25" s="700">
        <v>90</v>
      </c>
      <c r="AG25" s="700">
        <v>90</v>
      </c>
      <c r="AH25" s="700">
        <v>90</v>
      </c>
      <c r="AI25" s="700">
        <v>90</v>
      </c>
      <c r="AJ25" s="700">
        <v>90</v>
      </c>
      <c r="AK25" s="700">
        <v>90</v>
      </c>
      <c r="AL25" s="700">
        <v>90</v>
      </c>
      <c r="AM25" s="700">
        <v>90</v>
      </c>
      <c r="AN25" s="700">
        <v>83</v>
      </c>
      <c r="AO25" s="700">
        <v>0</v>
      </c>
      <c r="AP25" s="700">
        <v>0</v>
      </c>
      <c r="AQ25" s="700">
        <v>0</v>
      </c>
      <c r="AR25" s="700">
        <v>0</v>
      </c>
      <c r="AS25" s="700">
        <v>0</v>
      </c>
      <c r="AT25" s="700">
        <v>0</v>
      </c>
      <c r="AU25" s="700">
        <v>0</v>
      </c>
      <c r="AV25" s="179"/>
      <c r="AW25" s="179"/>
      <c r="AX25" s="179"/>
      <c r="AY25" s="179"/>
      <c r="AZ25" s="179"/>
      <c r="BA25" s="700">
        <v>172830</v>
      </c>
      <c r="BB25" s="700">
        <v>172830</v>
      </c>
      <c r="BC25" s="700">
        <v>172830</v>
      </c>
      <c r="BD25" s="700">
        <v>172830</v>
      </c>
      <c r="BE25" s="700">
        <v>172830</v>
      </c>
      <c r="BF25" s="700">
        <v>172830</v>
      </c>
      <c r="BG25" s="700">
        <v>172830</v>
      </c>
      <c r="BH25" s="700">
        <v>172830</v>
      </c>
      <c r="BI25" s="700">
        <v>172830</v>
      </c>
      <c r="BJ25" s="700">
        <v>172830</v>
      </c>
      <c r="BK25" s="700">
        <v>172830</v>
      </c>
      <c r="BL25" s="700">
        <v>172830</v>
      </c>
      <c r="BM25" s="700">
        <v>172830</v>
      </c>
      <c r="BN25" s="700">
        <v>172830</v>
      </c>
      <c r="BO25" s="700">
        <v>172830</v>
      </c>
      <c r="BP25" s="700">
        <v>172830</v>
      </c>
      <c r="BQ25" s="700">
        <v>172830</v>
      </c>
      <c r="BR25" s="700">
        <v>172830</v>
      </c>
      <c r="BS25" s="700">
        <v>166478</v>
      </c>
      <c r="BT25" s="700">
        <v>0</v>
      </c>
      <c r="BU25" s="700">
        <v>0</v>
      </c>
      <c r="BV25" s="700">
        <v>0</v>
      </c>
      <c r="BW25" s="700">
        <v>0</v>
      </c>
      <c r="BX25" s="700">
        <v>0</v>
      </c>
      <c r="BY25" s="700">
        <v>0</v>
      </c>
      <c r="BZ25" s="701">
        <v>0</v>
      </c>
      <c r="CA25" s="168"/>
    </row>
    <row r="26" spans="2:79" s="17" customFormat="1" ht="16.5" customHeight="1">
      <c r="B26" s="274">
        <v>3</v>
      </c>
      <c r="C26" s="179"/>
      <c r="D26" s="179"/>
      <c r="E26" s="179" t="s">
        <v>116</v>
      </c>
      <c r="F26" s="179"/>
      <c r="G26" s="179"/>
      <c r="H26" s="179"/>
      <c r="I26" s="179" t="s">
        <v>815</v>
      </c>
      <c r="J26" s="179"/>
      <c r="K26" s="179"/>
      <c r="L26" s="179"/>
      <c r="M26" s="179"/>
      <c r="N26" s="179"/>
      <c r="O26" s="179"/>
      <c r="P26" s="179"/>
      <c r="Q26" s="179"/>
      <c r="R26" s="179"/>
      <c r="S26" s="179"/>
      <c r="T26" s="179"/>
      <c r="U26" s="179"/>
      <c r="V26" s="700">
        <v>0</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179"/>
      <c r="AX26" s="179"/>
      <c r="AY26" s="179"/>
      <c r="AZ26" s="179"/>
      <c r="BA26" s="700">
        <v>0</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75">
      <c r="B27" s="274">
        <v>4</v>
      </c>
      <c r="C27" s="179"/>
      <c r="D27" s="179"/>
      <c r="E27" s="277" t="s">
        <v>117</v>
      </c>
      <c r="F27" s="179"/>
      <c r="G27" s="179"/>
      <c r="H27" s="179"/>
      <c r="I27" s="179" t="s">
        <v>815</v>
      </c>
      <c r="J27" s="179"/>
      <c r="K27" s="179"/>
      <c r="L27" s="179"/>
      <c r="M27" s="179"/>
      <c r="N27" s="179"/>
      <c r="O27" s="179"/>
      <c r="P27" s="179"/>
      <c r="Q27" s="179"/>
      <c r="R27" s="179"/>
      <c r="S27" s="179"/>
      <c r="T27" s="179"/>
      <c r="U27" s="179"/>
      <c r="V27" s="700">
        <v>0</v>
      </c>
      <c r="W27" s="700">
        <v>0</v>
      </c>
      <c r="X27" s="700">
        <v>0</v>
      </c>
      <c r="Y27" s="700">
        <v>0</v>
      </c>
      <c r="Z27" s="700">
        <v>0</v>
      </c>
      <c r="AA27" s="700">
        <v>0</v>
      </c>
      <c r="AB27" s="700">
        <v>0</v>
      </c>
      <c r="AC27" s="700">
        <v>0</v>
      </c>
      <c r="AD27" s="700">
        <v>0</v>
      </c>
      <c r="AE27" s="700">
        <v>0</v>
      </c>
      <c r="AF27" s="700">
        <v>0</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179"/>
      <c r="AX27" s="179"/>
      <c r="AY27" s="179"/>
      <c r="AZ27" s="179"/>
      <c r="BA27" s="700">
        <v>0</v>
      </c>
      <c r="BB27" s="700">
        <v>0</v>
      </c>
      <c r="BC27" s="700">
        <v>0</v>
      </c>
      <c r="BD27" s="700">
        <v>0</v>
      </c>
      <c r="BE27" s="700">
        <v>0</v>
      </c>
      <c r="BF27" s="700">
        <v>0</v>
      </c>
      <c r="BG27" s="700">
        <v>0</v>
      </c>
      <c r="BH27" s="700">
        <v>0</v>
      </c>
      <c r="BI27" s="700">
        <v>0</v>
      </c>
      <c r="BJ27" s="700">
        <v>0</v>
      </c>
      <c r="BK27" s="700">
        <v>0</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5</v>
      </c>
      <c r="C28" s="179"/>
      <c r="D28" s="179"/>
      <c r="E28" s="179" t="s">
        <v>118</v>
      </c>
      <c r="F28" s="179"/>
      <c r="G28" s="179"/>
      <c r="H28" s="179"/>
      <c r="I28" s="179" t="s">
        <v>815</v>
      </c>
      <c r="J28" s="179"/>
      <c r="K28" s="179"/>
      <c r="L28" s="179"/>
      <c r="M28" s="179"/>
      <c r="N28" s="179"/>
      <c r="O28" s="179"/>
      <c r="P28" s="179"/>
      <c r="Q28" s="179"/>
      <c r="R28" s="179"/>
      <c r="S28" s="179"/>
      <c r="T28" s="179"/>
      <c r="U28" s="179"/>
      <c r="V28" s="700">
        <v>16</v>
      </c>
      <c r="W28" s="700">
        <v>16</v>
      </c>
      <c r="X28" s="700">
        <v>16</v>
      </c>
      <c r="Y28" s="700">
        <v>16</v>
      </c>
      <c r="Z28" s="700">
        <v>16</v>
      </c>
      <c r="AA28" s="700">
        <v>16</v>
      </c>
      <c r="AB28" s="700">
        <v>16</v>
      </c>
      <c r="AC28" s="700">
        <v>16</v>
      </c>
      <c r="AD28" s="700">
        <v>16</v>
      </c>
      <c r="AE28" s="700">
        <v>16</v>
      </c>
      <c r="AF28" s="700">
        <v>16</v>
      </c>
      <c r="AG28" s="700">
        <v>16</v>
      </c>
      <c r="AH28" s="700">
        <v>16</v>
      </c>
      <c r="AI28" s="700">
        <v>11</v>
      </c>
      <c r="AJ28" s="700">
        <v>0</v>
      </c>
      <c r="AK28" s="700">
        <v>0</v>
      </c>
      <c r="AL28" s="700">
        <v>0</v>
      </c>
      <c r="AM28" s="700">
        <v>0</v>
      </c>
      <c r="AN28" s="700">
        <v>0</v>
      </c>
      <c r="AO28" s="700">
        <v>0</v>
      </c>
      <c r="AP28" s="700">
        <v>0</v>
      </c>
      <c r="AQ28" s="700">
        <v>0</v>
      </c>
      <c r="AR28" s="700">
        <v>0</v>
      </c>
      <c r="AS28" s="700">
        <v>0</v>
      </c>
      <c r="AT28" s="700">
        <v>0</v>
      </c>
      <c r="AU28" s="700">
        <v>0</v>
      </c>
      <c r="AV28" s="179"/>
      <c r="AW28" s="179"/>
      <c r="AX28" s="179"/>
      <c r="AY28" s="179"/>
      <c r="AZ28" s="179"/>
      <c r="BA28" s="700">
        <v>76159</v>
      </c>
      <c r="BB28" s="700">
        <v>76159</v>
      </c>
      <c r="BC28" s="700">
        <v>76159</v>
      </c>
      <c r="BD28" s="700">
        <v>76159</v>
      </c>
      <c r="BE28" s="700">
        <v>76159</v>
      </c>
      <c r="BF28" s="700">
        <v>76159</v>
      </c>
      <c r="BG28" s="700">
        <v>76159</v>
      </c>
      <c r="BH28" s="700">
        <v>76159</v>
      </c>
      <c r="BI28" s="700">
        <v>76159</v>
      </c>
      <c r="BJ28" s="700">
        <v>76159</v>
      </c>
      <c r="BK28" s="700">
        <v>76159</v>
      </c>
      <c r="BL28" s="700">
        <v>76159</v>
      </c>
      <c r="BM28" s="700">
        <v>76159</v>
      </c>
      <c r="BN28" s="700">
        <v>53311</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6</v>
      </c>
      <c r="C29" s="179"/>
      <c r="D29" s="179"/>
      <c r="E29" s="179" t="s">
        <v>119</v>
      </c>
      <c r="F29" s="179"/>
      <c r="G29" s="179"/>
      <c r="H29" s="179"/>
      <c r="I29" s="179" t="s">
        <v>815</v>
      </c>
      <c r="J29" s="179"/>
      <c r="K29" s="179"/>
      <c r="L29" s="179"/>
      <c r="M29" s="179"/>
      <c r="N29" s="179"/>
      <c r="O29" s="179"/>
      <c r="P29" s="179"/>
      <c r="Q29" s="179"/>
      <c r="R29" s="179"/>
      <c r="S29" s="179"/>
      <c r="T29" s="179"/>
      <c r="U29" s="179"/>
      <c r="V29" s="700">
        <v>475</v>
      </c>
      <c r="W29" s="700">
        <v>432</v>
      </c>
      <c r="X29" s="700">
        <v>424</v>
      </c>
      <c r="Y29" s="700">
        <v>424</v>
      </c>
      <c r="Z29" s="700">
        <v>424</v>
      </c>
      <c r="AA29" s="700">
        <v>424</v>
      </c>
      <c r="AB29" s="700">
        <v>402</v>
      </c>
      <c r="AC29" s="700">
        <v>402</v>
      </c>
      <c r="AD29" s="700">
        <v>398</v>
      </c>
      <c r="AE29" s="700">
        <v>328</v>
      </c>
      <c r="AF29" s="700">
        <v>98</v>
      </c>
      <c r="AG29" s="700">
        <v>67</v>
      </c>
      <c r="AH29" s="700">
        <v>44</v>
      </c>
      <c r="AI29" s="700">
        <v>44</v>
      </c>
      <c r="AJ29" s="700">
        <v>44</v>
      </c>
      <c r="AK29" s="700">
        <v>28</v>
      </c>
      <c r="AL29" s="700">
        <v>3</v>
      </c>
      <c r="AM29" s="700">
        <v>3</v>
      </c>
      <c r="AN29" s="700">
        <v>3</v>
      </c>
      <c r="AO29" s="700">
        <v>3</v>
      </c>
      <c r="AP29" s="700">
        <v>0</v>
      </c>
      <c r="AQ29" s="700">
        <v>0</v>
      </c>
      <c r="AR29" s="700">
        <v>0</v>
      </c>
      <c r="AS29" s="700">
        <v>0</v>
      </c>
      <c r="AT29" s="700">
        <v>0</v>
      </c>
      <c r="AU29" s="700">
        <v>0</v>
      </c>
      <c r="AV29" s="179"/>
      <c r="AW29" s="179"/>
      <c r="AX29" s="179"/>
      <c r="AY29" s="179"/>
      <c r="AZ29" s="179"/>
      <c r="BA29" s="700">
        <v>3004373</v>
      </c>
      <c r="BB29" s="700">
        <v>2867197</v>
      </c>
      <c r="BC29" s="700">
        <v>2840727</v>
      </c>
      <c r="BD29" s="700">
        <v>2840727</v>
      </c>
      <c r="BE29" s="700">
        <v>2840727</v>
      </c>
      <c r="BF29" s="700">
        <v>2840727</v>
      </c>
      <c r="BG29" s="700">
        <v>2695898</v>
      </c>
      <c r="BH29" s="700">
        <v>2695898</v>
      </c>
      <c r="BI29" s="700">
        <v>2681930</v>
      </c>
      <c r="BJ29" s="700">
        <v>2223924</v>
      </c>
      <c r="BK29" s="700">
        <v>853115</v>
      </c>
      <c r="BL29" s="700">
        <v>740441</v>
      </c>
      <c r="BM29" s="700">
        <v>517391</v>
      </c>
      <c r="BN29" s="700">
        <v>517391</v>
      </c>
      <c r="BO29" s="700">
        <v>517391</v>
      </c>
      <c r="BP29" s="700">
        <v>342200</v>
      </c>
      <c r="BQ29" s="700">
        <v>1553</v>
      </c>
      <c r="BR29" s="700">
        <v>1553</v>
      </c>
      <c r="BS29" s="700">
        <v>1553</v>
      </c>
      <c r="BT29" s="700">
        <v>1553</v>
      </c>
      <c r="BU29" s="700">
        <v>0</v>
      </c>
      <c r="BV29" s="700">
        <v>0</v>
      </c>
      <c r="BW29" s="700">
        <v>0</v>
      </c>
      <c r="BX29" s="700">
        <v>0</v>
      </c>
      <c r="BY29" s="700">
        <v>0</v>
      </c>
      <c r="BZ29" s="701">
        <v>0</v>
      </c>
      <c r="CA29" s="168"/>
    </row>
    <row r="30" spans="2:79" s="17" customFormat="1" ht="15.75">
      <c r="B30" s="274">
        <v>7</v>
      </c>
      <c r="C30" s="179"/>
      <c r="D30" s="179"/>
      <c r="E30" s="179" t="s">
        <v>95</v>
      </c>
      <c r="F30" s="179"/>
      <c r="G30" s="179"/>
      <c r="H30" s="179"/>
      <c r="I30" s="179" t="s">
        <v>815</v>
      </c>
      <c r="J30" s="179"/>
      <c r="K30" s="179"/>
      <c r="L30" s="179"/>
      <c r="M30" s="179"/>
      <c r="N30" s="179"/>
      <c r="O30" s="179"/>
      <c r="P30" s="179"/>
      <c r="Q30" s="179"/>
      <c r="R30" s="179"/>
      <c r="S30" s="179"/>
      <c r="T30" s="179"/>
      <c r="U30" s="179"/>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179"/>
      <c r="AW30" s="179"/>
      <c r="AX30" s="179"/>
      <c r="AY30" s="179"/>
      <c r="AZ30" s="179"/>
      <c r="BA30" s="700">
        <v>3141</v>
      </c>
      <c r="BB30" s="700">
        <v>3081</v>
      </c>
      <c r="BC30" s="700">
        <v>3081</v>
      </c>
      <c r="BD30" s="700">
        <v>3081</v>
      </c>
      <c r="BE30" s="700">
        <v>3081</v>
      </c>
      <c r="BF30" s="700">
        <v>3081</v>
      </c>
      <c r="BG30" s="700">
        <v>3081</v>
      </c>
      <c r="BH30" s="700">
        <v>3064</v>
      </c>
      <c r="BI30" s="700">
        <v>3064</v>
      </c>
      <c r="BJ30" s="700">
        <v>3064</v>
      </c>
      <c r="BK30" s="700">
        <v>3103</v>
      </c>
      <c r="BL30" s="700">
        <v>3103</v>
      </c>
      <c r="BM30" s="700">
        <v>3103</v>
      </c>
      <c r="BN30" s="700">
        <v>3066</v>
      </c>
      <c r="BO30" s="700">
        <v>3066</v>
      </c>
      <c r="BP30" s="700">
        <v>3064</v>
      </c>
      <c r="BQ30" s="700">
        <v>0</v>
      </c>
      <c r="BR30" s="700">
        <v>0</v>
      </c>
      <c r="BS30" s="700">
        <v>0</v>
      </c>
      <c r="BT30" s="700">
        <v>0</v>
      </c>
      <c r="BU30" s="700">
        <v>0</v>
      </c>
      <c r="BV30" s="700">
        <v>0</v>
      </c>
      <c r="BW30" s="700">
        <v>0</v>
      </c>
      <c r="BX30" s="700">
        <v>0</v>
      </c>
      <c r="BY30" s="700">
        <v>0</v>
      </c>
      <c r="BZ30" s="701">
        <v>0</v>
      </c>
      <c r="CA30" s="168"/>
    </row>
    <row r="31" spans="2:79" s="17" customFormat="1" ht="15.75">
      <c r="B31" s="274">
        <v>8</v>
      </c>
      <c r="C31" s="179"/>
      <c r="D31" s="179"/>
      <c r="E31" s="179" t="s">
        <v>96</v>
      </c>
      <c r="F31" s="179"/>
      <c r="G31" s="179"/>
      <c r="H31" s="179"/>
      <c r="I31" s="179" t="s">
        <v>815</v>
      </c>
      <c r="J31" s="179"/>
      <c r="K31" s="179"/>
      <c r="L31" s="179"/>
      <c r="M31" s="179"/>
      <c r="N31" s="179"/>
      <c r="O31" s="179"/>
      <c r="P31" s="179"/>
      <c r="Q31" s="179"/>
      <c r="R31" s="179"/>
      <c r="S31" s="179"/>
      <c r="T31" s="179"/>
      <c r="U31" s="179"/>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0"/>
      <c r="AR31" s="700"/>
      <c r="AS31" s="700"/>
      <c r="AT31" s="700"/>
      <c r="AU31" s="700"/>
      <c r="AV31" s="179"/>
      <c r="AW31" s="179"/>
      <c r="AX31" s="179"/>
      <c r="AY31" s="179"/>
      <c r="AZ31" s="179"/>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9</v>
      </c>
      <c r="C32" s="179"/>
      <c r="D32" s="179"/>
      <c r="E32" s="179" t="s">
        <v>676</v>
      </c>
      <c r="F32" s="179"/>
      <c r="G32" s="179"/>
      <c r="H32" s="179"/>
      <c r="I32" s="179" t="s">
        <v>815</v>
      </c>
      <c r="J32" s="179"/>
      <c r="K32" s="179"/>
      <c r="L32" s="179"/>
      <c r="M32" s="179"/>
      <c r="N32" s="179"/>
      <c r="O32" s="179"/>
      <c r="P32" s="179"/>
      <c r="Q32" s="179"/>
      <c r="R32" s="179"/>
      <c r="S32" s="179"/>
      <c r="T32" s="179"/>
      <c r="U32" s="179"/>
      <c r="V32" s="700">
        <v>20</v>
      </c>
      <c r="W32" s="700">
        <v>20</v>
      </c>
      <c r="X32" s="700">
        <v>20</v>
      </c>
      <c r="Y32" s="700">
        <v>20</v>
      </c>
      <c r="Z32" s="700">
        <v>20</v>
      </c>
      <c r="AA32" s="700">
        <v>20</v>
      </c>
      <c r="AB32" s="700">
        <v>20</v>
      </c>
      <c r="AC32" s="700">
        <v>20</v>
      </c>
      <c r="AD32" s="700">
        <v>20</v>
      </c>
      <c r="AE32" s="700">
        <v>20</v>
      </c>
      <c r="AF32" s="700">
        <v>20</v>
      </c>
      <c r="AG32" s="700">
        <v>20</v>
      </c>
      <c r="AH32" s="700">
        <v>20</v>
      </c>
      <c r="AI32" s="700">
        <v>20</v>
      </c>
      <c r="AJ32" s="700">
        <v>20</v>
      </c>
      <c r="AK32" s="700">
        <v>20</v>
      </c>
      <c r="AL32" s="700">
        <v>20</v>
      </c>
      <c r="AM32" s="700">
        <v>20</v>
      </c>
      <c r="AN32" s="700">
        <v>18</v>
      </c>
      <c r="AO32" s="700">
        <v>0</v>
      </c>
      <c r="AP32" s="700">
        <v>0</v>
      </c>
      <c r="AQ32" s="700">
        <v>0</v>
      </c>
      <c r="AR32" s="700">
        <v>0</v>
      </c>
      <c r="AS32" s="700">
        <v>0</v>
      </c>
      <c r="AT32" s="700">
        <v>0</v>
      </c>
      <c r="AU32" s="700">
        <v>0</v>
      </c>
      <c r="AV32" s="179"/>
      <c r="AW32" s="179"/>
      <c r="AX32" s="179"/>
      <c r="AY32" s="179"/>
      <c r="AZ32" s="179"/>
      <c r="BA32" s="700">
        <v>37584</v>
      </c>
      <c r="BB32" s="700">
        <v>37584</v>
      </c>
      <c r="BC32" s="700">
        <v>37584</v>
      </c>
      <c r="BD32" s="700">
        <v>37584</v>
      </c>
      <c r="BE32" s="700">
        <v>37584</v>
      </c>
      <c r="BF32" s="700">
        <v>37584</v>
      </c>
      <c r="BG32" s="700">
        <v>37584</v>
      </c>
      <c r="BH32" s="700">
        <v>37584</v>
      </c>
      <c r="BI32" s="700">
        <v>37584</v>
      </c>
      <c r="BJ32" s="700">
        <v>37584</v>
      </c>
      <c r="BK32" s="700">
        <v>37584</v>
      </c>
      <c r="BL32" s="700">
        <v>37584</v>
      </c>
      <c r="BM32" s="700">
        <v>37584</v>
      </c>
      <c r="BN32" s="700">
        <v>37584</v>
      </c>
      <c r="BO32" s="700">
        <v>37584</v>
      </c>
      <c r="BP32" s="700">
        <v>37584</v>
      </c>
      <c r="BQ32" s="700">
        <v>37584</v>
      </c>
      <c r="BR32" s="700">
        <v>37584</v>
      </c>
      <c r="BS32" s="700">
        <v>35925</v>
      </c>
      <c r="BT32" s="700">
        <v>0</v>
      </c>
      <c r="BU32" s="700">
        <v>0</v>
      </c>
      <c r="BV32" s="700">
        <v>0</v>
      </c>
      <c r="BW32" s="700">
        <v>0</v>
      </c>
      <c r="BX32" s="700">
        <v>0</v>
      </c>
      <c r="BY32" s="700">
        <v>0</v>
      </c>
      <c r="BZ32" s="701">
        <v>0</v>
      </c>
      <c r="CA32" s="168"/>
    </row>
    <row r="33" spans="2:79" s="17" customFormat="1" ht="15.75">
      <c r="B33" s="274">
        <v>10</v>
      </c>
      <c r="C33" s="179"/>
      <c r="D33" s="179"/>
      <c r="E33" s="179" t="s">
        <v>99</v>
      </c>
      <c r="F33" s="179"/>
      <c r="G33" s="179"/>
      <c r="H33" s="179"/>
      <c r="I33" s="179" t="s">
        <v>815</v>
      </c>
      <c r="J33" s="179"/>
      <c r="K33" s="179"/>
      <c r="L33" s="179"/>
      <c r="M33" s="179"/>
      <c r="N33" s="179"/>
      <c r="O33" s="179"/>
      <c r="P33" s="179"/>
      <c r="Q33" s="179"/>
      <c r="R33" s="179"/>
      <c r="S33" s="179"/>
      <c r="T33" s="179"/>
      <c r="U33" s="179"/>
      <c r="V33" s="700">
        <v>42</v>
      </c>
      <c r="W33" s="700">
        <v>42</v>
      </c>
      <c r="X33" s="700">
        <v>42</v>
      </c>
      <c r="Y33" s="700">
        <v>42</v>
      </c>
      <c r="Z33" s="700">
        <v>42</v>
      </c>
      <c r="AA33" s="700">
        <v>42</v>
      </c>
      <c r="AB33" s="700">
        <v>42</v>
      </c>
      <c r="AC33" s="700">
        <v>42</v>
      </c>
      <c r="AD33" s="700">
        <v>42</v>
      </c>
      <c r="AE33" s="700">
        <v>42</v>
      </c>
      <c r="AF33" s="700">
        <v>42</v>
      </c>
      <c r="AG33" s="700">
        <v>42</v>
      </c>
      <c r="AH33" s="700">
        <v>42</v>
      </c>
      <c r="AI33" s="700">
        <v>42</v>
      </c>
      <c r="AJ33" s="700">
        <v>42</v>
      </c>
      <c r="AK33" s="700">
        <v>42</v>
      </c>
      <c r="AL33" s="700">
        <v>10</v>
      </c>
      <c r="AM33" s="700">
        <v>10</v>
      </c>
      <c r="AN33" s="700">
        <v>10</v>
      </c>
      <c r="AO33" s="700">
        <v>10</v>
      </c>
      <c r="AP33" s="700">
        <v>9</v>
      </c>
      <c r="AQ33" s="700">
        <v>9</v>
      </c>
      <c r="AR33" s="700">
        <v>9</v>
      </c>
      <c r="AS33" s="700">
        <v>0</v>
      </c>
      <c r="AT33" s="700">
        <v>0</v>
      </c>
      <c r="AU33" s="700">
        <v>0</v>
      </c>
      <c r="AV33" s="179"/>
      <c r="AW33" s="179"/>
      <c r="AX33" s="179"/>
      <c r="AY33" s="179"/>
      <c r="AZ33" s="179"/>
      <c r="BA33" s="700">
        <v>807475</v>
      </c>
      <c r="BB33" s="700">
        <v>807475</v>
      </c>
      <c r="BC33" s="700">
        <v>807475</v>
      </c>
      <c r="BD33" s="700">
        <v>807475</v>
      </c>
      <c r="BE33" s="700">
        <v>807475</v>
      </c>
      <c r="BF33" s="700">
        <v>807475</v>
      </c>
      <c r="BG33" s="700">
        <v>807475</v>
      </c>
      <c r="BH33" s="700">
        <v>807475</v>
      </c>
      <c r="BI33" s="700">
        <v>807475</v>
      </c>
      <c r="BJ33" s="700">
        <v>807475</v>
      </c>
      <c r="BK33" s="700">
        <v>807475</v>
      </c>
      <c r="BL33" s="700">
        <v>807475</v>
      </c>
      <c r="BM33" s="700">
        <v>807475</v>
      </c>
      <c r="BN33" s="700">
        <v>807475</v>
      </c>
      <c r="BO33" s="700">
        <v>807475</v>
      </c>
      <c r="BP33" s="700">
        <v>807475</v>
      </c>
      <c r="BQ33" s="700">
        <v>204021</v>
      </c>
      <c r="BR33" s="700">
        <v>204021</v>
      </c>
      <c r="BS33" s="700">
        <v>204021</v>
      </c>
      <c r="BT33" s="700">
        <v>204021</v>
      </c>
      <c r="BU33" s="700">
        <v>192325</v>
      </c>
      <c r="BV33" s="700">
        <v>192325</v>
      </c>
      <c r="BW33" s="700">
        <v>192325</v>
      </c>
      <c r="BX33" s="700">
        <v>0</v>
      </c>
      <c r="BY33" s="700">
        <v>0</v>
      </c>
      <c r="BZ33" s="701">
        <v>0</v>
      </c>
      <c r="CA33" s="168"/>
    </row>
    <row r="34" spans="2:79" s="17" customFormat="1" ht="15.75">
      <c r="B34" s="274">
        <v>11</v>
      </c>
      <c r="C34" s="179"/>
      <c r="D34" s="179"/>
      <c r="E34" s="179" t="s">
        <v>100</v>
      </c>
      <c r="F34" s="179"/>
      <c r="G34" s="179"/>
      <c r="H34" s="179"/>
      <c r="I34" s="179" t="s">
        <v>815</v>
      </c>
      <c r="J34" s="179"/>
      <c r="K34" s="179"/>
      <c r="L34" s="179"/>
      <c r="M34" s="179"/>
      <c r="N34" s="179"/>
      <c r="O34" s="179"/>
      <c r="P34" s="179"/>
      <c r="Q34" s="179"/>
      <c r="R34" s="179"/>
      <c r="S34" s="179"/>
      <c r="T34" s="179"/>
      <c r="U34" s="179"/>
      <c r="V34" s="700">
        <v>72</v>
      </c>
      <c r="W34" s="700">
        <v>72</v>
      </c>
      <c r="X34" s="700">
        <v>72</v>
      </c>
      <c r="Y34" s="700">
        <v>72</v>
      </c>
      <c r="Z34" s="700">
        <v>188</v>
      </c>
      <c r="AA34" s="700">
        <v>188</v>
      </c>
      <c r="AB34" s="700">
        <v>188</v>
      </c>
      <c r="AC34" s="700">
        <v>188</v>
      </c>
      <c r="AD34" s="700">
        <v>188</v>
      </c>
      <c r="AE34" s="700">
        <v>188</v>
      </c>
      <c r="AF34" s="700">
        <v>188</v>
      </c>
      <c r="AG34" s="700">
        <v>188</v>
      </c>
      <c r="AH34" s="700">
        <v>188</v>
      </c>
      <c r="AI34" s="700">
        <v>131</v>
      </c>
      <c r="AJ34" s="700">
        <v>0</v>
      </c>
      <c r="AK34" s="700">
        <v>0</v>
      </c>
      <c r="AL34" s="700">
        <v>0</v>
      </c>
      <c r="AM34" s="700">
        <v>0</v>
      </c>
      <c r="AN34" s="700">
        <v>0</v>
      </c>
      <c r="AO34" s="700">
        <v>0</v>
      </c>
      <c r="AP34" s="700">
        <v>0</v>
      </c>
      <c r="AQ34" s="700">
        <v>0</v>
      </c>
      <c r="AR34" s="700">
        <v>0</v>
      </c>
      <c r="AS34" s="700">
        <v>0</v>
      </c>
      <c r="AT34" s="700">
        <v>0</v>
      </c>
      <c r="AU34" s="700">
        <v>0</v>
      </c>
      <c r="AV34" s="179"/>
      <c r="AW34" s="179"/>
      <c r="AX34" s="179"/>
      <c r="AY34" s="179"/>
      <c r="AZ34" s="179"/>
      <c r="BA34" s="700">
        <v>338247</v>
      </c>
      <c r="BB34" s="700">
        <v>338247</v>
      </c>
      <c r="BC34" s="700">
        <v>338247</v>
      </c>
      <c r="BD34" s="700">
        <v>338247</v>
      </c>
      <c r="BE34" s="700">
        <v>837746</v>
      </c>
      <c r="BF34" s="700">
        <v>837746</v>
      </c>
      <c r="BG34" s="700">
        <v>837746</v>
      </c>
      <c r="BH34" s="700">
        <v>837746</v>
      </c>
      <c r="BI34" s="700">
        <v>837746</v>
      </c>
      <c r="BJ34" s="700">
        <v>837746</v>
      </c>
      <c r="BK34" s="700">
        <v>837746</v>
      </c>
      <c r="BL34" s="700">
        <v>837746</v>
      </c>
      <c r="BM34" s="700">
        <v>837746</v>
      </c>
      <c r="BN34" s="700">
        <v>586422</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75">
      <c r="B35" s="274">
        <v>12</v>
      </c>
      <c r="C35" s="179"/>
      <c r="D35" s="179"/>
      <c r="E35" s="179" t="s">
        <v>101</v>
      </c>
      <c r="F35" s="179"/>
      <c r="G35" s="179"/>
      <c r="H35" s="179"/>
      <c r="I35" s="179" t="s">
        <v>815</v>
      </c>
      <c r="J35" s="179"/>
      <c r="K35" s="179"/>
      <c r="L35" s="179"/>
      <c r="M35" s="179"/>
      <c r="N35" s="179"/>
      <c r="O35" s="179"/>
      <c r="P35" s="179"/>
      <c r="Q35" s="179"/>
      <c r="R35" s="179"/>
      <c r="S35" s="179"/>
      <c r="T35" s="179"/>
      <c r="U35" s="179"/>
      <c r="V35" s="700">
        <v>139</v>
      </c>
      <c r="W35" s="700">
        <v>139</v>
      </c>
      <c r="X35" s="700">
        <v>139</v>
      </c>
      <c r="Y35" s="700">
        <v>130</v>
      </c>
      <c r="Z35" s="700">
        <v>130</v>
      </c>
      <c r="AA35" s="700">
        <v>130</v>
      </c>
      <c r="AB35" s="700">
        <v>127</v>
      </c>
      <c r="AC35" s="700">
        <v>127</v>
      </c>
      <c r="AD35" s="700">
        <v>127</v>
      </c>
      <c r="AE35" s="700">
        <v>113</v>
      </c>
      <c r="AF35" s="700">
        <v>100</v>
      </c>
      <c r="AG35" s="700">
        <v>100</v>
      </c>
      <c r="AH35" s="700">
        <v>67</v>
      </c>
      <c r="AI35" s="700">
        <v>67</v>
      </c>
      <c r="AJ35" s="700">
        <v>67</v>
      </c>
      <c r="AK35" s="700">
        <v>51</v>
      </c>
      <c r="AL35" s="700">
        <v>4</v>
      </c>
      <c r="AM35" s="700">
        <v>4</v>
      </c>
      <c r="AN35" s="700">
        <v>4</v>
      </c>
      <c r="AO35" s="700">
        <v>4</v>
      </c>
      <c r="AP35" s="700">
        <v>0</v>
      </c>
      <c r="AQ35" s="700">
        <v>0</v>
      </c>
      <c r="AR35" s="700">
        <v>0</v>
      </c>
      <c r="AS35" s="700">
        <v>0</v>
      </c>
      <c r="AT35" s="700">
        <v>0</v>
      </c>
      <c r="AU35" s="700">
        <v>0</v>
      </c>
      <c r="AV35" s="179"/>
      <c r="AW35" s="179"/>
      <c r="AX35" s="179"/>
      <c r="AY35" s="179"/>
      <c r="AZ35" s="179"/>
      <c r="BA35" s="700">
        <v>679088</v>
      </c>
      <c r="BB35" s="700">
        <v>679088</v>
      </c>
      <c r="BC35" s="700">
        <v>679088</v>
      </c>
      <c r="BD35" s="700">
        <v>650499</v>
      </c>
      <c r="BE35" s="700">
        <v>650499</v>
      </c>
      <c r="BF35" s="700">
        <v>650499</v>
      </c>
      <c r="BG35" s="700">
        <v>623767</v>
      </c>
      <c r="BH35" s="700">
        <v>623767</v>
      </c>
      <c r="BI35" s="700">
        <v>623767</v>
      </c>
      <c r="BJ35" s="700">
        <v>510518</v>
      </c>
      <c r="BK35" s="700">
        <v>399681</v>
      </c>
      <c r="BL35" s="700">
        <v>399681</v>
      </c>
      <c r="BM35" s="700">
        <v>204589</v>
      </c>
      <c r="BN35" s="700">
        <v>204589</v>
      </c>
      <c r="BO35" s="700">
        <v>204589</v>
      </c>
      <c r="BP35" s="700">
        <v>155734</v>
      </c>
      <c r="BQ35" s="700">
        <v>11858</v>
      </c>
      <c r="BR35" s="700">
        <v>11858</v>
      </c>
      <c r="BS35" s="700">
        <v>11858</v>
      </c>
      <c r="BT35" s="700">
        <v>11858</v>
      </c>
      <c r="BU35" s="700">
        <v>0</v>
      </c>
      <c r="BV35" s="700">
        <v>0</v>
      </c>
      <c r="BW35" s="700">
        <v>0</v>
      </c>
      <c r="BX35" s="700">
        <v>0</v>
      </c>
      <c r="BY35" s="700">
        <v>0</v>
      </c>
      <c r="BZ35" s="701">
        <v>0</v>
      </c>
      <c r="CA35" s="168"/>
    </row>
    <row r="36" spans="2:79" s="17" customFormat="1" ht="15.75">
      <c r="B36" s="274">
        <v>13</v>
      </c>
      <c r="C36" s="179"/>
      <c r="D36" s="179"/>
      <c r="E36" s="179" t="s">
        <v>102</v>
      </c>
      <c r="F36" s="179"/>
      <c r="G36" s="179"/>
      <c r="H36" s="179"/>
      <c r="I36" s="179" t="s">
        <v>815</v>
      </c>
      <c r="J36" s="179"/>
      <c r="K36" s="179"/>
      <c r="L36" s="179"/>
      <c r="M36" s="179"/>
      <c r="N36" s="179"/>
      <c r="O36" s="179"/>
      <c r="P36" s="179"/>
      <c r="Q36" s="179"/>
      <c r="R36" s="179"/>
      <c r="S36" s="179"/>
      <c r="T36" s="179"/>
      <c r="U36" s="179"/>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179"/>
      <c r="AX36" s="179"/>
      <c r="AY36" s="179"/>
      <c r="AZ36" s="179"/>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14</v>
      </c>
      <c r="C37" s="179"/>
      <c r="D37" s="179"/>
      <c r="E37" s="179" t="s">
        <v>103</v>
      </c>
      <c r="F37" s="179"/>
      <c r="G37" s="179"/>
      <c r="H37" s="179"/>
      <c r="I37" s="179" t="s">
        <v>815</v>
      </c>
      <c r="J37" s="179"/>
      <c r="K37" s="179"/>
      <c r="L37" s="179"/>
      <c r="M37" s="179"/>
      <c r="N37" s="179"/>
      <c r="O37" s="179"/>
      <c r="P37" s="179"/>
      <c r="Q37" s="179"/>
      <c r="R37" s="179"/>
      <c r="S37" s="179"/>
      <c r="T37" s="179"/>
      <c r="U37" s="179"/>
      <c r="V37" s="700">
        <v>364</v>
      </c>
      <c r="W37" s="700">
        <v>364</v>
      </c>
      <c r="X37" s="700">
        <v>364</v>
      </c>
      <c r="Y37" s="700">
        <v>364</v>
      </c>
      <c r="Z37" s="700">
        <v>364</v>
      </c>
      <c r="AA37" s="700">
        <v>364</v>
      </c>
      <c r="AB37" s="700">
        <v>364</v>
      </c>
      <c r="AC37" s="700">
        <v>364</v>
      </c>
      <c r="AD37" s="700">
        <v>364</v>
      </c>
      <c r="AE37" s="700">
        <v>364</v>
      </c>
      <c r="AF37" s="700">
        <v>364</v>
      </c>
      <c r="AG37" s="700">
        <v>364</v>
      </c>
      <c r="AH37" s="700">
        <v>364</v>
      </c>
      <c r="AI37" s="700">
        <v>364</v>
      </c>
      <c r="AJ37" s="700">
        <v>158</v>
      </c>
      <c r="AK37" s="700">
        <v>0</v>
      </c>
      <c r="AL37" s="700">
        <v>0</v>
      </c>
      <c r="AM37" s="700">
        <v>0</v>
      </c>
      <c r="AN37" s="700">
        <v>0</v>
      </c>
      <c r="AO37" s="700">
        <v>0</v>
      </c>
      <c r="AP37" s="700">
        <v>0</v>
      </c>
      <c r="AQ37" s="700">
        <v>0</v>
      </c>
      <c r="AR37" s="700">
        <v>0</v>
      </c>
      <c r="AS37" s="700">
        <v>0</v>
      </c>
      <c r="AT37" s="700">
        <v>0</v>
      </c>
      <c r="AU37" s="700">
        <v>0</v>
      </c>
      <c r="AV37" s="179"/>
      <c r="AW37" s="179"/>
      <c r="AX37" s="179"/>
      <c r="AY37" s="179"/>
      <c r="AZ37" s="179"/>
      <c r="BA37" s="700">
        <v>878463</v>
      </c>
      <c r="BB37" s="700">
        <v>878463</v>
      </c>
      <c r="BC37" s="700">
        <v>878463</v>
      </c>
      <c r="BD37" s="700">
        <v>878463</v>
      </c>
      <c r="BE37" s="700">
        <v>878463</v>
      </c>
      <c r="BF37" s="700">
        <v>878463</v>
      </c>
      <c r="BG37" s="700">
        <v>878463</v>
      </c>
      <c r="BH37" s="700">
        <v>878463</v>
      </c>
      <c r="BI37" s="700">
        <v>878463</v>
      </c>
      <c r="BJ37" s="700">
        <v>878463</v>
      </c>
      <c r="BK37" s="700">
        <v>878463</v>
      </c>
      <c r="BL37" s="700">
        <v>878463</v>
      </c>
      <c r="BM37" s="700">
        <v>878463</v>
      </c>
      <c r="BN37" s="700">
        <v>878463</v>
      </c>
      <c r="BO37" s="700">
        <v>381173</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15</v>
      </c>
      <c r="C38" s="179"/>
      <c r="D38" s="179"/>
      <c r="E38" s="179" t="s">
        <v>104</v>
      </c>
      <c r="F38" s="179"/>
      <c r="G38" s="179"/>
      <c r="H38" s="179"/>
      <c r="I38" s="179" t="s">
        <v>815</v>
      </c>
      <c r="J38" s="179"/>
      <c r="K38" s="179"/>
      <c r="L38" s="179"/>
      <c r="M38" s="179"/>
      <c r="N38" s="179"/>
      <c r="O38" s="179"/>
      <c r="P38" s="179"/>
      <c r="Q38" s="179"/>
      <c r="R38" s="179"/>
      <c r="S38" s="179"/>
      <c r="T38" s="179"/>
      <c r="U38" s="179"/>
      <c r="V38" s="700">
        <v>0</v>
      </c>
      <c r="W38" s="700">
        <v>0</v>
      </c>
      <c r="X38" s="700">
        <v>0</v>
      </c>
      <c r="Y38" s="700">
        <v>0</v>
      </c>
      <c r="Z38" s="700">
        <v>0</v>
      </c>
      <c r="AA38" s="700">
        <v>0</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179"/>
      <c r="AX38" s="179"/>
      <c r="AY38" s="179"/>
      <c r="AZ38" s="179"/>
      <c r="BA38" s="700">
        <v>0</v>
      </c>
      <c r="BB38" s="700">
        <v>0</v>
      </c>
      <c r="BC38" s="700">
        <v>0</v>
      </c>
      <c r="BD38" s="700">
        <v>0</v>
      </c>
      <c r="BE38" s="700">
        <v>0</v>
      </c>
      <c r="BF38" s="700">
        <v>0</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16</v>
      </c>
      <c r="C39" s="179"/>
      <c r="D39" s="179"/>
      <c r="E39" s="179" t="s">
        <v>105</v>
      </c>
      <c r="F39" s="179"/>
      <c r="G39" s="179"/>
      <c r="H39" s="179"/>
      <c r="I39" s="179" t="s">
        <v>815</v>
      </c>
      <c r="J39" s="179"/>
      <c r="K39" s="179"/>
      <c r="L39" s="179"/>
      <c r="M39" s="179"/>
      <c r="N39" s="179"/>
      <c r="O39" s="179"/>
      <c r="P39" s="179"/>
      <c r="Q39" s="179"/>
      <c r="R39" s="179"/>
      <c r="S39" s="179"/>
      <c r="T39" s="179"/>
      <c r="U39" s="179"/>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179"/>
      <c r="AX39" s="179"/>
      <c r="AY39" s="179"/>
      <c r="AZ39" s="179"/>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75">
      <c r="B40" s="274">
        <v>17</v>
      </c>
      <c r="C40" s="179"/>
      <c r="D40" s="179"/>
      <c r="E40" s="179" t="s">
        <v>107</v>
      </c>
      <c r="F40" s="179"/>
      <c r="G40" s="179"/>
      <c r="H40" s="179"/>
      <c r="I40" s="179" t="s">
        <v>815</v>
      </c>
      <c r="J40" s="179"/>
      <c r="K40" s="179"/>
      <c r="L40" s="179"/>
      <c r="M40" s="179"/>
      <c r="N40" s="179"/>
      <c r="O40" s="179"/>
      <c r="P40" s="179"/>
      <c r="Q40" s="179"/>
      <c r="R40" s="179"/>
      <c r="S40" s="179"/>
      <c r="T40" s="179"/>
      <c r="U40" s="179"/>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179"/>
      <c r="AX40" s="179"/>
      <c r="AY40" s="179"/>
      <c r="AZ40" s="179"/>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75">
      <c r="B41" s="274">
        <v>18</v>
      </c>
      <c r="C41" s="179"/>
      <c r="D41" s="179"/>
      <c r="E41" s="179" t="s">
        <v>106</v>
      </c>
      <c r="F41" s="179"/>
      <c r="G41" s="179"/>
      <c r="H41" s="179"/>
      <c r="I41" s="179" t="s">
        <v>815</v>
      </c>
      <c r="J41" s="179"/>
      <c r="K41" s="179"/>
      <c r="L41" s="179"/>
      <c r="M41" s="179"/>
      <c r="N41" s="179"/>
      <c r="O41" s="179"/>
      <c r="P41" s="179"/>
      <c r="Q41" s="179"/>
      <c r="R41" s="179"/>
      <c r="S41" s="179"/>
      <c r="T41" s="179"/>
      <c r="U41" s="179"/>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179"/>
      <c r="AX41" s="179"/>
      <c r="AY41" s="179"/>
      <c r="AZ41" s="179"/>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75">
      <c r="B42" s="274">
        <v>19</v>
      </c>
      <c r="C42" s="179"/>
      <c r="D42" s="179"/>
      <c r="E42" s="179" t="s">
        <v>109</v>
      </c>
      <c r="F42" s="179"/>
      <c r="G42" s="179"/>
      <c r="H42" s="179"/>
      <c r="I42" s="179" t="s">
        <v>815</v>
      </c>
      <c r="J42" s="179"/>
      <c r="K42" s="179"/>
      <c r="L42" s="179"/>
      <c r="M42" s="179"/>
      <c r="N42" s="179"/>
      <c r="O42" s="179"/>
      <c r="P42" s="179"/>
      <c r="Q42" s="179"/>
      <c r="R42" s="179"/>
      <c r="S42" s="179"/>
      <c r="T42" s="179"/>
      <c r="U42" s="179"/>
      <c r="V42" s="700">
        <v>2</v>
      </c>
      <c r="W42" s="700">
        <v>2</v>
      </c>
      <c r="X42" s="700">
        <v>2</v>
      </c>
      <c r="Y42" s="700">
        <v>2</v>
      </c>
      <c r="Z42" s="700">
        <v>2</v>
      </c>
      <c r="AA42" s="700">
        <v>2</v>
      </c>
      <c r="AB42" s="700">
        <v>2</v>
      </c>
      <c r="AC42" s="700">
        <v>2</v>
      </c>
      <c r="AD42" s="700">
        <v>1</v>
      </c>
      <c r="AE42" s="700">
        <v>1</v>
      </c>
      <c r="AF42" s="700">
        <v>1</v>
      </c>
      <c r="AG42" s="700">
        <v>1</v>
      </c>
      <c r="AH42" s="700">
        <v>1</v>
      </c>
      <c r="AI42" s="700">
        <v>1</v>
      </c>
      <c r="AJ42" s="700">
        <v>0</v>
      </c>
      <c r="AK42" s="700">
        <v>0</v>
      </c>
      <c r="AL42" s="700">
        <v>0</v>
      </c>
      <c r="AM42" s="700">
        <v>0</v>
      </c>
      <c r="AN42" s="700">
        <v>0</v>
      </c>
      <c r="AO42" s="700">
        <v>0</v>
      </c>
      <c r="AP42" s="700">
        <v>0</v>
      </c>
      <c r="AQ42" s="700">
        <v>0</v>
      </c>
      <c r="AR42" s="700">
        <v>0</v>
      </c>
      <c r="AS42" s="700">
        <v>0</v>
      </c>
      <c r="AT42" s="700">
        <v>0</v>
      </c>
      <c r="AU42" s="700">
        <v>0</v>
      </c>
      <c r="AV42" s="179"/>
      <c r="AW42" s="179"/>
      <c r="AX42" s="179"/>
      <c r="AY42" s="179"/>
      <c r="AZ42" s="179"/>
      <c r="BA42" s="700">
        <v>21591</v>
      </c>
      <c r="BB42" s="700">
        <v>17590</v>
      </c>
      <c r="BC42" s="700">
        <v>16949</v>
      </c>
      <c r="BD42" s="700">
        <v>16308</v>
      </c>
      <c r="BE42" s="700">
        <v>16308</v>
      </c>
      <c r="BF42" s="700">
        <v>16308</v>
      </c>
      <c r="BG42" s="700">
        <v>15788</v>
      </c>
      <c r="BH42" s="700">
        <v>15788</v>
      </c>
      <c r="BI42" s="700">
        <v>9881</v>
      </c>
      <c r="BJ42" s="700">
        <v>9881</v>
      </c>
      <c r="BK42" s="700">
        <v>9408</v>
      </c>
      <c r="BL42" s="700">
        <v>9408</v>
      </c>
      <c r="BM42" s="700">
        <v>9408</v>
      </c>
      <c r="BN42" s="700">
        <v>9408</v>
      </c>
      <c r="BO42" s="700">
        <v>1917</v>
      </c>
      <c r="BP42" s="700">
        <v>1917</v>
      </c>
      <c r="BQ42" s="700">
        <v>1917</v>
      </c>
      <c r="BR42" s="700">
        <v>1917</v>
      </c>
      <c r="BS42" s="700">
        <v>1917</v>
      </c>
      <c r="BT42" s="700">
        <v>1917</v>
      </c>
      <c r="BU42" s="700">
        <v>1917</v>
      </c>
      <c r="BV42" s="700">
        <v>0</v>
      </c>
      <c r="BW42" s="700">
        <v>0</v>
      </c>
      <c r="BX42" s="700">
        <v>0</v>
      </c>
      <c r="BY42" s="700">
        <v>0</v>
      </c>
      <c r="BZ42" s="701">
        <v>0</v>
      </c>
      <c r="CA42" s="168"/>
    </row>
    <row r="43" spans="2:79" s="17" customFormat="1" ht="15.75">
      <c r="B43" s="274">
        <v>20</v>
      </c>
      <c r="C43" s="179"/>
      <c r="D43" s="179"/>
      <c r="E43" s="179" t="s">
        <v>114</v>
      </c>
      <c r="F43" s="179"/>
      <c r="G43" s="179"/>
      <c r="H43" s="179"/>
      <c r="I43" s="893">
        <v>2016</v>
      </c>
      <c r="J43" s="179"/>
      <c r="K43" s="179"/>
      <c r="L43" s="179"/>
      <c r="M43" s="179"/>
      <c r="N43" s="179"/>
      <c r="O43" s="179"/>
      <c r="P43" s="179"/>
      <c r="Q43" s="179"/>
      <c r="R43" s="179"/>
      <c r="S43" s="179"/>
      <c r="T43" s="179"/>
      <c r="U43" s="179"/>
      <c r="V43" s="700"/>
      <c r="W43" s="700">
        <v>1031</v>
      </c>
      <c r="X43" s="700">
        <v>1031</v>
      </c>
      <c r="Y43" s="700">
        <v>1031</v>
      </c>
      <c r="Z43" s="700">
        <v>1031</v>
      </c>
      <c r="AA43" s="700">
        <v>1031</v>
      </c>
      <c r="AB43" s="700">
        <v>1031</v>
      </c>
      <c r="AC43" s="700">
        <v>1031</v>
      </c>
      <c r="AD43" s="700">
        <v>1031</v>
      </c>
      <c r="AE43" s="700">
        <v>1031</v>
      </c>
      <c r="AF43" s="700">
        <v>1027</v>
      </c>
      <c r="AG43" s="700">
        <v>984</v>
      </c>
      <c r="AH43" s="700">
        <v>984</v>
      </c>
      <c r="AI43" s="700">
        <v>984</v>
      </c>
      <c r="AJ43" s="700">
        <v>983</v>
      </c>
      <c r="AK43" s="700">
        <v>853</v>
      </c>
      <c r="AL43" s="700">
        <v>853</v>
      </c>
      <c r="AM43" s="700">
        <v>368</v>
      </c>
      <c r="AN43" s="700">
        <v>0</v>
      </c>
      <c r="AO43" s="700">
        <v>0</v>
      </c>
      <c r="AP43" s="700">
        <v>0</v>
      </c>
      <c r="AQ43" s="700">
        <v>0</v>
      </c>
      <c r="AR43" s="700">
        <v>0</v>
      </c>
      <c r="AS43" s="700">
        <v>0</v>
      </c>
      <c r="AT43" s="700">
        <v>0</v>
      </c>
      <c r="AU43" s="700">
        <v>0</v>
      </c>
      <c r="AV43" s="179"/>
      <c r="AW43" s="179"/>
      <c r="AX43" s="179"/>
      <c r="AY43" s="179"/>
      <c r="AZ43" s="179"/>
      <c r="BA43" s="700"/>
      <c r="BB43" s="700">
        <v>15788572</v>
      </c>
      <c r="BC43" s="700">
        <v>15788572</v>
      </c>
      <c r="BD43" s="700">
        <v>15788572</v>
      </c>
      <c r="BE43" s="700">
        <v>15788572</v>
      </c>
      <c r="BF43" s="700">
        <v>15788572</v>
      </c>
      <c r="BG43" s="700">
        <v>15788572</v>
      </c>
      <c r="BH43" s="700">
        <v>15788572</v>
      </c>
      <c r="BI43" s="700">
        <v>15786158</v>
      </c>
      <c r="BJ43" s="700">
        <v>15786158</v>
      </c>
      <c r="BK43" s="700">
        <v>15715829</v>
      </c>
      <c r="BL43" s="700">
        <v>15495884</v>
      </c>
      <c r="BM43" s="700">
        <v>15486648</v>
      </c>
      <c r="BN43" s="700">
        <v>15486648</v>
      </c>
      <c r="BO43" s="700">
        <v>15404325</v>
      </c>
      <c r="BP43" s="700">
        <v>13341553</v>
      </c>
      <c r="BQ43" s="700">
        <v>13341553</v>
      </c>
      <c r="BR43" s="700">
        <v>5859918</v>
      </c>
      <c r="BS43" s="700">
        <v>0</v>
      </c>
      <c r="BT43" s="700">
        <v>0</v>
      </c>
      <c r="BU43" s="700">
        <v>0</v>
      </c>
      <c r="BV43" s="700">
        <v>0</v>
      </c>
      <c r="BW43" s="700">
        <v>0</v>
      </c>
      <c r="BX43" s="700">
        <v>0</v>
      </c>
      <c r="BY43" s="700">
        <v>0</v>
      </c>
      <c r="BZ43" s="701">
        <v>0</v>
      </c>
      <c r="CA43" s="168"/>
    </row>
    <row r="44" spans="2:79" s="17" customFormat="1" ht="15.75">
      <c r="B44" s="274">
        <v>21</v>
      </c>
      <c r="C44" s="179"/>
      <c r="D44" s="179"/>
      <c r="E44" s="179" t="s">
        <v>770</v>
      </c>
      <c r="F44" s="179"/>
      <c r="G44" s="179"/>
      <c r="H44" s="179"/>
      <c r="I44" s="893">
        <v>2016</v>
      </c>
      <c r="J44" s="179"/>
      <c r="K44" s="179"/>
      <c r="L44" s="179"/>
      <c r="M44" s="179"/>
      <c r="N44" s="179"/>
      <c r="O44" s="179"/>
      <c r="P44" s="179"/>
      <c r="Q44" s="179"/>
      <c r="R44" s="179"/>
      <c r="S44" s="179"/>
      <c r="T44" s="179"/>
      <c r="U44" s="179"/>
      <c r="V44" s="700"/>
      <c r="W44" s="700">
        <v>1138</v>
      </c>
      <c r="X44" s="700">
        <v>1138</v>
      </c>
      <c r="Y44" s="700">
        <v>1138</v>
      </c>
      <c r="Z44" s="700">
        <v>1138</v>
      </c>
      <c r="AA44" s="700">
        <v>1138</v>
      </c>
      <c r="AB44" s="700">
        <v>1138</v>
      </c>
      <c r="AC44" s="700">
        <v>1138</v>
      </c>
      <c r="AD44" s="700">
        <v>1138</v>
      </c>
      <c r="AE44" s="700">
        <v>1138</v>
      </c>
      <c r="AF44" s="700">
        <v>1138</v>
      </c>
      <c r="AG44" s="700">
        <v>1138</v>
      </c>
      <c r="AH44" s="700">
        <v>1138</v>
      </c>
      <c r="AI44" s="700">
        <v>1138</v>
      </c>
      <c r="AJ44" s="700">
        <v>1138</v>
      </c>
      <c r="AK44" s="700">
        <v>1138</v>
      </c>
      <c r="AL44" s="700">
        <v>1138</v>
      </c>
      <c r="AM44" s="700">
        <v>1138</v>
      </c>
      <c r="AN44" s="700">
        <v>1138</v>
      </c>
      <c r="AO44" s="700">
        <v>1018</v>
      </c>
      <c r="AP44" s="700">
        <v>0</v>
      </c>
      <c r="AQ44" s="700">
        <v>0</v>
      </c>
      <c r="AR44" s="700">
        <v>0</v>
      </c>
      <c r="AS44" s="700">
        <v>0</v>
      </c>
      <c r="AT44" s="700">
        <v>0</v>
      </c>
      <c r="AU44" s="700">
        <v>0</v>
      </c>
      <c r="AV44" s="179"/>
      <c r="AW44" s="179"/>
      <c r="AX44" s="179"/>
      <c r="AY44" s="179"/>
      <c r="AZ44" s="179"/>
      <c r="BA44" s="700"/>
      <c r="BB44" s="700">
        <v>3798500</v>
      </c>
      <c r="BC44" s="700">
        <v>3798500</v>
      </c>
      <c r="BD44" s="700">
        <v>3798500</v>
      </c>
      <c r="BE44" s="700">
        <v>3798500</v>
      </c>
      <c r="BF44" s="700">
        <v>3798500</v>
      </c>
      <c r="BG44" s="700">
        <v>3798500</v>
      </c>
      <c r="BH44" s="700">
        <v>3798500</v>
      </c>
      <c r="BI44" s="700">
        <v>3798500</v>
      </c>
      <c r="BJ44" s="700">
        <v>3798500</v>
      </c>
      <c r="BK44" s="700">
        <v>3798500</v>
      </c>
      <c r="BL44" s="700">
        <v>3798500</v>
      </c>
      <c r="BM44" s="700">
        <v>3798500</v>
      </c>
      <c r="BN44" s="700">
        <v>3798500</v>
      </c>
      <c r="BO44" s="700">
        <v>3798500</v>
      </c>
      <c r="BP44" s="700">
        <v>3798500</v>
      </c>
      <c r="BQ44" s="700">
        <v>3798500</v>
      </c>
      <c r="BR44" s="700">
        <v>3798500</v>
      </c>
      <c r="BS44" s="700">
        <v>3798500</v>
      </c>
      <c r="BT44" s="700">
        <v>3691334</v>
      </c>
      <c r="BU44" s="700">
        <v>0</v>
      </c>
      <c r="BV44" s="700">
        <v>0</v>
      </c>
      <c r="BW44" s="700">
        <v>0</v>
      </c>
      <c r="BX44" s="700">
        <v>0</v>
      </c>
      <c r="BY44" s="700">
        <v>0</v>
      </c>
      <c r="BZ44" s="701">
        <v>0</v>
      </c>
      <c r="CA44" s="168"/>
    </row>
    <row r="45" spans="2:79" s="17" customFormat="1" ht="15.75">
      <c r="B45" s="274">
        <v>22</v>
      </c>
      <c r="C45" s="179"/>
      <c r="D45" s="179"/>
      <c r="E45" s="179" t="s">
        <v>116</v>
      </c>
      <c r="F45" s="179"/>
      <c r="G45" s="179"/>
      <c r="H45" s="179"/>
      <c r="I45" s="893">
        <v>2016</v>
      </c>
      <c r="J45" s="179"/>
      <c r="K45" s="179"/>
      <c r="L45" s="179"/>
      <c r="M45" s="179"/>
      <c r="N45" s="179"/>
      <c r="O45" s="179"/>
      <c r="P45" s="179"/>
      <c r="Q45" s="179"/>
      <c r="R45" s="179"/>
      <c r="S45" s="179"/>
      <c r="T45" s="179"/>
      <c r="U45" s="179"/>
      <c r="V45" s="700"/>
      <c r="W45" s="700">
        <v>4</v>
      </c>
      <c r="X45" s="700">
        <v>4</v>
      </c>
      <c r="Y45" s="700">
        <v>4</v>
      </c>
      <c r="Z45" s="700">
        <v>4</v>
      </c>
      <c r="AA45" s="700">
        <v>4</v>
      </c>
      <c r="AB45" s="700">
        <v>4</v>
      </c>
      <c r="AC45" s="700">
        <v>4</v>
      </c>
      <c r="AD45" s="700">
        <v>4</v>
      </c>
      <c r="AE45" s="700">
        <v>4</v>
      </c>
      <c r="AF45" s="700">
        <v>4</v>
      </c>
      <c r="AG45" s="700">
        <v>4</v>
      </c>
      <c r="AH45" s="700">
        <v>4</v>
      </c>
      <c r="AI45" s="700">
        <v>4</v>
      </c>
      <c r="AJ45" s="700">
        <v>4</v>
      </c>
      <c r="AK45" s="700">
        <v>4</v>
      </c>
      <c r="AL45" s="700">
        <v>0</v>
      </c>
      <c r="AM45" s="700">
        <v>0</v>
      </c>
      <c r="AN45" s="700">
        <v>0</v>
      </c>
      <c r="AO45" s="700">
        <v>0</v>
      </c>
      <c r="AP45" s="700">
        <v>0</v>
      </c>
      <c r="AQ45" s="700">
        <v>0</v>
      </c>
      <c r="AR45" s="700">
        <v>0</v>
      </c>
      <c r="AS45" s="700">
        <v>0</v>
      </c>
      <c r="AT45" s="700">
        <v>0</v>
      </c>
      <c r="AU45" s="700">
        <v>0</v>
      </c>
      <c r="AV45" s="179"/>
      <c r="AW45" s="179"/>
      <c r="AX45" s="179"/>
      <c r="AY45" s="179"/>
      <c r="AZ45" s="179"/>
      <c r="BA45" s="700"/>
      <c r="BB45" s="700">
        <v>18591</v>
      </c>
      <c r="BC45" s="700">
        <v>18591</v>
      </c>
      <c r="BD45" s="700">
        <v>18591</v>
      </c>
      <c r="BE45" s="700">
        <v>18591</v>
      </c>
      <c r="BF45" s="700">
        <v>18591</v>
      </c>
      <c r="BG45" s="700">
        <v>18591</v>
      </c>
      <c r="BH45" s="700">
        <v>18591</v>
      </c>
      <c r="BI45" s="700">
        <v>18591</v>
      </c>
      <c r="BJ45" s="700">
        <v>18591</v>
      </c>
      <c r="BK45" s="700">
        <v>18591</v>
      </c>
      <c r="BL45" s="700">
        <v>17929</v>
      </c>
      <c r="BM45" s="700">
        <v>17929</v>
      </c>
      <c r="BN45" s="700">
        <v>17929</v>
      </c>
      <c r="BO45" s="700">
        <v>17929</v>
      </c>
      <c r="BP45" s="700">
        <v>17929</v>
      </c>
      <c r="BQ45" s="700">
        <v>5463</v>
      </c>
      <c r="BR45" s="700">
        <v>0</v>
      </c>
      <c r="BS45" s="700">
        <v>0</v>
      </c>
      <c r="BT45" s="700">
        <v>0</v>
      </c>
      <c r="BU45" s="700">
        <v>0</v>
      </c>
      <c r="BV45" s="700">
        <v>0</v>
      </c>
      <c r="BW45" s="700">
        <v>0</v>
      </c>
      <c r="BX45" s="700">
        <v>0</v>
      </c>
      <c r="BY45" s="700">
        <v>0</v>
      </c>
      <c r="BZ45" s="701">
        <v>0</v>
      </c>
      <c r="CA45" s="168"/>
    </row>
    <row r="46" spans="2:79" s="17" customFormat="1" ht="15.75">
      <c r="B46" s="274">
        <v>23</v>
      </c>
      <c r="C46" s="179"/>
      <c r="D46" s="179"/>
      <c r="E46" s="179" t="s">
        <v>117</v>
      </c>
      <c r="F46" s="179"/>
      <c r="G46" s="179"/>
      <c r="H46" s="179"/>
      <c r="I46" s="893">
        <v>2016</v>
      </c>
      <c r="J46" s="179"/>
      <c r="K46" s="179"/>
      <c r="L46" s="179"/>
      <c r="M46" s="179"/>
      <c r="N46" s="179"/>
      <c r="O46" s="179"/>
      <c r="P46" s="179"/>
      <c r="Q46" s="179"/>
      <c r="R46" s="179"/>
      <c r="S46" s="179"/>
      <c r="T46" s="179"/>
      <c r="U46" s="179"/>
      <c r="V46" s="700"/>
      <c r="W46" s="700">
        <v>58</v>
      </c>
      <c r="X46" s="700">
        <v>58</v>
      </c>
      <c r="Y46" s="700">
        <v>58</v>
      </c>
      <c r="Z46" s="700">
        <v>58</v>
      </c>
      <c r="AA46" s="700">
        <v>58</v>
      </c>
      <c r="AB46" s="700">
        <v>57</v>
      </c>
      <c r="AC46" s="700">
        <v>57</v>
      </c>
      <c r="AD46" s="700">
        <v>57</v>
      </c>
      <c r="AE46" s="700">
        <v>57</v>
      </c>
      <c r="AF46" s="700">
        <v>45</v>
      </c>
      <c r="AG46" s="700">
        <v>44</v>
      </c>
      <c r="AH46" s="700">
        <v>44</v>
      </c>
      <c r="AI46" s="700">
        <v>43</v>
      </c>
      <c r="AJ46" s="700">
        <v>43</v>
      </c>
      <c r="AK46" s="700">
        <v>43</v>
      </c>
      <c r="AL46" s="700">
        <v>43</v>
      </c>
      <c r="AM46" s="700">
        <v>43</v>
      </c>
      <c r="AN46" s="700">
        <v>43</v>
      </c>
      <c r="AO46" s="700">
        <v>43</v>
      </c>
      <c r="AP46" s="700">
        <v>43</v>
      </c>
      <c r="AQ46" s="700">
        <v>0</v>
      </c>
      <c r="AR46" s="700">
        <v>0</v>
      </c>
      <c r="AS46" s="700">
        <v>0</v>
      </c>
      <c r="AT46" s="700">
        <v>0</v>
      </c>
      <c r="AU46" s="700">
        <v>0</v>
      </c>
      <c r="AV46" s="179"/>
      <c r="AW46" s="179"/>
      <c r="AX46" s="179"/>
      <c r="AY46" s="179"/>
      <c r="AZ46" s="179"/>
      <c r="BA46" s="700"/>
      <c r="BB46" s="700">
        <v>747287</v>
      </c>
      <c r="BC46" s="700">
        <v>747287</v>
      </c>
      <c r="BD46" s="700">
        <v>747287</v>
      </c>
      <c r="BE46" s="700">
        <v>747287</v>
      </c>
      <c r="BF46" s="700">
        <v>747287</v>
      </c>
      <c r="BG46" s="700">
        <v>745739</v>
      </c>
      <c r="BH46" s="700">
        <v>745739</v>
      </c>
      <c r="BI46" s="700">
        <v>745739</v>
      </c>
      <c r="BJ46" s="700">
        <v>745739</v>
      </c>
      <c r="BK46" s="700">
        <v>656028</v>
      </c>
      <c r="BL46" s="700">
        <v>636258</v>
      </c>
      <c r="BM46" s="700">
        <v>636258</v>
      </c>
      <c r="BN46" s="700">
        <v>630946</v>
      </c>
      <c r="BO46" s="700">
        <v>630946</v>
      </c>
      <c r="BP46" s="700">
        <v>630946</v>
      </c>
      <c r="BQ46" s="700">
        <v>630946</v>
      </c>
      <c r="BR46" s="700">
        <v>630946</v>
      </c>
      <c r="BS46" s="700">
        <v>630946</v>
      </c>
      <c r="BT46" s="700">
        <v>630946</v>
      </c>
      <c r="BU46" s="700">
        <v>630946</v>
      </c>
      <c r="BV46" s="700">
        <v>0</v>
      </c>
      <c r="BW46" s="700">
        <v>0</v>
      </c>
      <c r="BX46" s="700">
        <v>0</v>
      </c>
      <c r="BY46" s="700">
        <v>0</v>
      </c>
      <c r="BZ46" s="701">
        <v>0</v>
      </c>
      <c r="CA46" s="168"/>
    </row>
    <row r="47" spans="2:79" s="17" customFormat="1" ht="15.75">
      <c r="B47" s="274">
        <v>24</v>
      </c>
      <c r="C47" s="179"/>
      <c r="D47" s="179"/>
      <c r="E47" s="179" t="s">
        <v>118</v>
      </c>
      <c r="F47" s="179"/>
      <c r="G47" s="179"/>
      <c r="H47" s="179"/>
      <c r="I47" s="893">
        <v>2016</v>
      </c>
      <c r="J47" s="179"/>
      <c r="K47" s="179"/>
      <c r="L47" s="179"/>
      <c r="M47" s="179"/>
      <c r="N47" s="179"/>
      <c r="O47" s="179"/>
      <c r="P47" s="179"/>
      <c r="Q47" s="179"/>
      <c r="R47" s="179"/>
      <c r="S47" s="179"/>
      <c r="T47" s="179"/>
      <c r="U47" s="179"/>
      <c r="V47" s="700"/>
      <c r="W47" s="700">
        <v>21</v>
      </c>
      <c r="X47" s="700">
        <v>21</v>
      </c>
      <c r="Y47" s="700">
        <v>21</v>
      </c>
      <c r="Z47" s="700">
        <v>21</v>
      </c>
      <c r="AA47" s="700">
        <v>21</v>
      </c>
      <c r="AB47" s="700">
        <v>21</v>
      </c>
      <c r="AC47" s="700">
        <v>21</v>
      </c>
      <c r="AD47" s="700">
        <v>21</v>
      </c>
      <c r="AE47" s="700">
        <v>21</v>
      </c>
      <c r="AF47" s="700">
        <v>21</v>
      </c>
      <c r="AG47" s="700">
        <v>5</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179"/>
      <c r="AX47" s="179"/>
      <c r="AY47" s="179"/>
      <c r="AZ47" s="179"/>
      <c r="BA47" s="700"/>
      <c r="BB47" s="700">
        <v>157712</v>
      </c>
      <c r="BC47" s="700">
        <v>157712</v>
      </c>
      <c r="BD47" s="700">
        <v>157712</v>
      </c>
      <c r="BE47" s="700">
        <v>157712</v>
      </c>
      <c r="BF47" s="700">
        <v>157712</v>
      </c>
      <c r="BG47" s="700">
        <v>157712</v>
      </c>
      <c r="BH47" s="700">
        <v>157712</v>
      </c>
      <c r="BI47" s="700">
        <v>157712</v>
      </c>
      <c r="BJ47" s="700">
        <v>157712</v>
      </c>
      <c r="BK47" s="700">
        <v>157712</v>
      </c>
      <c r="BL47" s="700">
        <v>38937</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75">
      <c r="B48" s="274">
        <v>25</v>
      </c>
      <c r="C48" s="179"/>
      <c r="D48" s="179"/>
      <c r="E48" s="179" t="s">
        <v>119</v>
      </c>
      <c r="F48" s="179"/>
      <c r="G48" s="179"/>
      <c r="H48" s="179"/>
      <c r="I48" s="893">
        <v>2016</v>
      </c>
      <c r="J48" s="179"/>
      <c r="K48" s="179"/>
      <c r="L48" s="179"/>
      <c r="M48" s="179"/>
      <c r="N48" s="179"/>
      <c r="O48" s="179"/>
      <c r="P48" s="179"/>
      <c r="Q48" s="179"/>
      <c r="R48" s="179"/>
      <c r="S48" s="179"/>
      <c r="T48" s="179"/>
      <c r="U48" s="179"/>
      <c r="V48" s="700"/>
      <c r="W48" s="700">
        <v>3341</v>
      </c>
      <c r="X48" s="700">
        <v>3203</v>
      </c>
      <c r="Y48" s="700">
        <v>3203</v>
      </c>
      <c r="Z48" s="700">
        <v>3203</v>
      </c>
      <c r="AA48" s="700">
        <v>3203</v>
      </c>
      <c r="AB48" s="700">
        <v>3185</v>
      </c>
      <c r="AC48" s="700">
        <v>3185</v>
      </c>
      <c r="AD48" s="700">
        <v>3185</v>
      </c>
      <c r="AE48" s="700">
        <v>3172</v>
      </c>
      <c r="AF48" s="700">
        <v>3172</v>
      </c>
      <c r="AG48" s="700">
        <v>3142</v>
      </c>
      <c r="AH48" s="700">
        <v>2190</v>
      </c>
      <c r="AI48" s="700">
        <v>605</v>
      </c>
      <c r="AJ48" s="700">
        <v>605</v>
      </c>
      <c r="AK48" s="700">
        <v>324</v>
      </c>
      <c r="AL48" s="700">
        <v>113</v>
      </c>
      <c r="AM48" s="700">
        <v>113</v>
      </c>
      <c r="AN48" s="700">
        <v>113</v>
      </c>
      <c r="AO48" s="700">
        <v>113</v>
      </c>
      <c r="AP48" s="700">
        <v>113</v>
      </c>
      <c r="AQ48" s="700">
        <v>0</v>
      </c>
      <c r="AR48" s="700">
        <v>0</v>
      </c>
      <c r="AS48" s="700">
        <v>0</v>
      </c>
      <c r="AT48" s="700">
        <v>0</v>
      </c>
      <c r="AU48" s="700">
        <v>0</v>
      </c>
      <c r="AV48" s="179"/>
      <c r="AW48" s="179"/>
      <c r="AX48" s="179"/>
      <c r="AY48" s="179"/>
      <c r="AZ48" s="179"/>
      <c r="BA48" s="700"/>
      <c r="BB48" s="700">
        <v>24740964</v>
      </c>
      <c r="BC48" s="700">
        <v>23977370</v>
      </c>
      <c r="BD48" s="700">
        <v>23977370</v>
      </c>
      <c r="BE48" s="700">
        <v>23977370</v>
      </c>
      <c r="BF48" s="700">
        <v>23977370</v>
      </c>
      <c r="BG48" s="700">
        <v>23855235</v>
      </c>
      <c r="BH48" s="700">
        <v>23855235</v>
      </c>
      <c r="BI48" s="700">
        <v>23855235</v>
      </c>
      <c r="BJ48" s="700">
        <v>23799097</v>
      </c>
      <c r="BK48" s="700">
        <v>23799097</v>
      </c>
      <c r="BL48" s="700">
        <v>23572348</v>
      </c>
      <c r="BM48" s="700">
        <v>17818087</v>
      </c>
      <c r="BN48" s="700">
        <v>4351452</v>
      </c>
      <c r="BO48" s="700">
        <v>4351452</v>
      </c>
      <c r="BP48" s="700">
        <v>1486326</v>
      </c>
      <c r="BQ48" s="700">
        <v>96302</v>
      </c>
      <c r="BR48" s="700">
        <v>96302</v>
      </c>
      <c r="BS48" s="700">
        <v>96302</v>
      </c>
      <c r="BT48" s="700">
        <v>96302</v>
      </c>
      <c r="BU48" s="700">
        <v>96302</v>
      </c>
      <c r="BV48" s="700">
        <v>0</v>
      </c>
      <c r="BW48" s="700">
        <v>0</v>
      </c>
      <c r="BX48" s="700">
        <v>0</v>
      </c>
      <c r="BY48" s="700">
        <v>0</v>
      </c>
      <c r="BZ48" s="701">
        <v>0</v>
      </c>
      <c r="CA48" s="168"/>
    </row>
    <row r="49" spans="2:79" s="17" customFormat="1" ht="15.75">
      <c r="B49" s="274">
        <v>26</v>
      </c>
      <c r="C49" s="179"/>
      <c r="D49" s="179"/>
      <c r="E49" s="179" t="s">
        <v>120</v>
      </c>
      <c r="F49" s="179"/>
      <c r="G49" s="179"/>
      <c r="H49" s="179"/>
      <c r="I49" s="893">
        <v>2016</v>
      </c>
      <c r="J49" s="179"/>
      <c r="K49" s="179"/>
      <c r="L49" s="179"/>
      <c r="M49" s="179"/>
      <c r="N49" s="179"/>
      <c r="O49" s="179"/>
      <c r="P49" s="179"/>
      <c r="Q49" s="179"/>
      <c r="R49" s="179"/>
      <c r="S49" s="179"/>
      <c r="T49" s="179"/>
      <c r="U49" s="179"/>
      <c r="V49" s="700"/>
      <c r="W49" s="700">
        <v>12</v>
      </c>
      <c r="X49" s="700">
        <v>12</v>
      </c>
      <c r="Y49" s="700">
        <v>12</v>
      </c>
      <c r="Z49" s="700">
        <v>11</v>
      </c>
      <c r="AA49" s="700">
        <v>11</v>
      </c>
      <c r="AB49" s="700">
        <v>10</v>
      </c>
      <c r="AC49" s="700">
        <v>9</v>
      </c>
      <c r="AD49" s="700">
        <v>8</v>
      </c>
      <c r="AE49" s="700">
        <v>7</v>
      </c>
      <c r="AF49" s="700">
        <v>6</v>
      </c>
      <c r="AG49" s="700">
        <v>4</v>
      </c>
      <c r="AH49" s="700">
        <v>3</v>
      </c>
      <c r="AI49" s="700">
        <v>1</v>
      </c>
      <c r="AJ49" s="700">
        <v>1</v>
      </c>
      <c r="AK49" s="700">
        <v>1</v>
      </c>
      <c r="AL49" s="700">
        <v>1</v>
      </c>
      <c r="AM49" s="700">
        <v>0</v>
      </c>
      <c r="AN49" s="700">
        <v>0</v>
      </c>
      <c r="AO49" s="700">
        <v>0</v>
      </c>
      <c r="AP49" s="700">
        <v>0</v>
      </c>
      <c r="AQ49" s="700">
        <v>0</v>
      </c>
      <c r="AR49" s="700">
        <v>0</v>
      </c>
      <c r="AS49" s="700">
        <v>0</v>
      </c>
      <c r="AT49" s="700">
        <v>0</v>
      </c>
      <c r="AU49" s="700">
        <v>0</v>
      </c>
      <c r="AV49" s="179"/>
      <c r="AW49" s="179"/>
      <c r="AX49" s="179"/>
      <c r="AY49" s="179"/>
      <c r="AZ49" s="179"/>
      <c r="BA49" s="700"/>
      <c r="BB49" s="700">
        <v>65908</v>
      </c>
      <c r="BC49" s="700">
        <v>65908</v>
      </c>
      <c r="BD49" s="700">
        <v>62249</v>
      </c>
      <c r="BE49" s="700">
        <v>56749</v>
      </c>
      <c r="BF49" s="700">
        <v>53584</v>
      </c>
      <c r="BG49" s="700">
        <v>44903</v>
      </c>
      <c r="BH49" s="700">
        <v>42087</v>
      </c>
      <c r="BI49" s="700">
        <v>33654</v>
      </c>
      <c r="BJ49" s="700">
        <v>27309</v>
      </c>
      <c r="BK49" s="700">
        <v>22379</v>
      </c>
      <c r="BL49" s="700">
        <v>13657</v>
      </c>
      <c r="BM49" s="700">
        <v>9898</v>
      </c>
      <c r="BN49" s="700">
        <v>5288</v>
      </c>
      <c r="BO49" s="700">
        <v>3846</v>
      </c>
      <c r="BP49" s="700">
        <v>3846</v>
      </c>
      <c r="BQ49" s="700">
        <v>3846</v>
      </c>
      <c r="BR49" s="700">
        <v>0</v>
      </c>
      <c r="BS49" s="700">
        <v>0</v>
      </c>
      <c r="BT49" s="700">
        <v>0</v>
      </c>
      <c r="BU49" s="700">
        <v>0</v>
      </c>
      <c r="BV49" s="700">
        <v>0</v>
      </c>
      <c r="BW49" s="700">
        <v>0</v>
      </c>
      <c r="BX49" s="700">
        <v>0</v>
      </c>
      <c r="BY49" s="700">
        <v>0</v>
      </c>
      <c r="BZ49" s="701">
        <v>0</v>
      </c>
      <c r="CA49" s="168"/>
    </row>
    <row r="50" spans="2:79" s="17" customFormat="1" ht="15.75">
      <c r="B50" s="274">
        <v>27</v>
      </c>
      <c r="C50" s="179"/>
      <c r="D50" s="179"/>
      <c r="E50" s="179" t="s">
        <v>121</v>
      </c>
      <c r="F50" s="179"/>
      <c r="G50" s="179"/>
      <c r="H50" s="179"/>
      <c r="I50" s="893">
        <v>2016</v>
      </c>
      <c r="J50" s="179"/>
      <c r="K50" s="179"/>
      <c r="L50" s="179"/>
      <c r="M50" s="179"/>
      <c r="N50" s="179"/>
      <c r="O50" s="179"/>
      <c r="P50" s="179"/>
      <c r="Q50" s="179"/>
      <c r="R50" s="179"/>
      <c r="S50" s="179"/>
      <c r="T50" s="179"/>
      <c r="U50" s="179"/>
      <c r="V50" s="700"/>
      <c r="W50" s="700">
        <v>64</v>
      </c>
      <c r="X50" s="700">
        <v>64</v>
      </c>
      <c r="Y50" s="700">
        <v>64</v>
      </c>
      <c r="Z50" s="700">
        <v>64</v>
      </c>
      <c r="AA50" s="700">
        <v>64</v>
      </c>
      <c r="AB50" s="700">
        <v>64</v>
      </c>
      <c r="AC50" s="700">
        <v>64</v>
      </c>
      <c r="AD50" s="700">
        <v>64</v>
      </c>
      <c r="AE50" s="700">
        <v>64</v>
      </c>
      <c r="AF50" s="700">
        <v>64</v>
      </c>
      <c r="AG50" s="700">
        <v>64</v>
      </c>
      <c r="AH50" s="700">
        <v>64</v>
      </c>
      <c r="AI50" s="700">
        <v>64</v>
      </c>
      <c r="AJ50" s="700">
        <v>64</v>
      </c>
      <c r="AK50" s="700">
        <v>64</v>
      </c>
      <c r="AL50" s="700">
        <v>23</v>
      </c>
      <c r="AM50" s="700">
        <v>0</v>
      </c>
      <c r="AN50" s="700">
        <v>0</v>
      </c>
      <c r="AO50" s="700">
        <v>0</v>
      </c>
      <c r="AP50" s="700">
        <v>0</v>
      </c>
      <c r="AQ50" s="700">
        <v>0</v>
      </c>
      <c r="AR50" s="700">
        <v>0</v>
      </c>
      <c r="AS50" s="700">
        <v>0</v>
      </c>
      <c r="AT50" s="700">
        <v>0</v>
      </c>
      <c r="AU50" s="700">
        <v>0</v>
      </c>
      <c r="AV50" s="179"/>
      <c r="AW50" s="179"/>
      <c r="AX50" s="179"/>
      <c r="AY50" s="179"/>
      <c r="AZ50" s="179"/>
      <c r="BA50" s="700"/>
      <c r="BB50" s="700">
        <v>339878</v>
      </c>
      <c r="BC50" s="700">
        <v>339878</v>
      </c>
      <c r="BD50" s="700">
        <v>339878</v>
      </c>
      <c r="BE50" s="700">
        <v>339878</v>
      </c>
      <c r="BF50" s="700">
        <v>339878</v>
      </c>
      <c r="BG50" s="700">
        <v>339878</v>
      </c>
      <c r="BH50" s="700">
        <v>339878</v>
      </c>
      <c r="BI50" s="700">
        <v>339878</v>
      </c>
      <c r="BJ50" s="700">
        <v>339878</v>
      </c>
      <c r="BK50" s="700">
        <v>339878</v>
      </c>
      <c r="BL50" s="700">
        <v>339878</v>
      </c>
      <c r="BM50" s="700">
        <v>339878</v>
      </c>
      <c r="BN50" s="700">
        <v>339878</v>
      </c>
      <c r="BO50" s="700">
        <v>339878</v>
      </c>
      <c r="BP50" s="700">
        <v>339878</v>
      </c>
      <c r="BQ50" s="700">
        <v>122121</v>
      </c>
      <c r="BR50" s="700">
        <v>0</v>
      </c>
      <c r="BS50" s="700">
        <v>0</v>
      </c>
      <c r="BT50" s="700">
        <v>0</v>
      </c>
      <c r="BU50" s="700">
        <v>0</v>
      </c>
      <c r="BV50" s="700">
        <v>0</v>
      </c>
      <c r="BW50" s="700">
        <v>0</v>
      </c>
      <c r="BX50" s="700">
        <v>0</v>
      </c>
      <c r="BY50" s="700">
        <v>0</v>
      </c>
      <c r="BZ50" s="701">
        <v>0</v>
      </c>
      <c r="CA50" s="168"/>
    </row>
    <row r="51" spans="2:79" s="17" customFormat="1" ht="15.75">
      <c r="B51" s="274">
        <v>28</v>
      </c>
      <c r="C51" s="179"/>
      <c r="D51" s="179"/>
      <c r="E51" s="179" t="s">
        <v>809</v>
      </c>
      <c r="F51" s="179"/>
      <c r="G51" s="179"/>
      <c r="H51" s="179"/>
      <c r="I51" s="893">
        <v>2016</v>
      </c>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700"/>
      <c r="BB51" s="700">
        <v>2781</v>
      </c>
      <c r="BC51" s="700">
        <v>2781</v>
      </c>
      <c r="BD51" s="700">
        <v>2781</v>
      </c>
      <c r="BE51" s="700">
        <v>2781</v>
      </c>
      <c r="BF51" s="700">
        <v>2781</v>
      </c>
      <c r="BG51" s="700">
        <v>2781</v>
      </c>
      <c r="BH51" s="700">
        <v>2781</v>
      </c>
      <c r="BI51" s="700">
        <v>2781</v>
      </c>
      <c r="BJ51" s="700">
        <v>2781</v>
      </c>
      <c r="BK51" s="700">
        <v>2781</v>
      </c>
      <c r="BL51" s="700">
        <v>2781</v>
      </c>
      <c r="BM51" s="700">
        <v>2781</v>
      </c>
      <c r="BN51" s="700">
        <v>2781</v>
      </c>
      <c r="BO51" s="700">
        <v>2781</v>
      </c>
      <c r="BP51" s="700">
        <v>1738</v>
      </c>
      <c r="BQ51" s="700">
        <v>1738</v>
      </c>
      <c r="BR51" s="700">
        <v>1738</v>
      </c>
      <c r="BS51" s="700">
        <v>1738</v>
      </c>
      <c r="BT51" s="700">
        <v>0</v>
      </c>
      <c r="BU51" s="700">
        <v>0</v>
      </c>
      <c r="BV51" s="700">
        <v>0</v>
      </c>
      <c r="BW51" s="700">
        <v>0</v>
      </c>
      <c r="BX51" s="700">
        <v>0</v>
      </c>
      <c r="BY51" s="700">
        <v>0</v>
      </c>
      <c r="BZ51" s="701">
        <v>0</v>
      </c>
      <c r="CA51" s="168"/>
    </row>
    <row r="52" spans="2:79" s="17" customFormat="1" ht="15.75">
      <c r="B52" s="274"/>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79"/>
      <c r="BR52" s="179"/>
      <c r="BS52" s="179"/>
      <c r="BT52" s="179"/>
      <c r="BU52" s="179"/>
      <c r="BV52" s="179"/>
      <c r="BW52" s="179"/>
      <c r="BX52" s="179"/>
      <c r="BY52" s="179"/>
      <c r="BZ52" s="276"/>
      <c r="CA52" s="168"/>
    </row>
    <row r="53" spans="2:79" s="17" customFormat="1" ht="15.75">
      <c r="B53" s="274"/>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79"/>
      <c r="BQ53" s="179"/>
      <c r="BR53" s="179"/>
      <c r="BS53" s="179"/>
      <c r="BT53" s="179"/>
      <c r="BU53" s="179"/>
      <c r="BV53" s="179"/>
      <c r="BW53" s="179"/>
      <c r="BX53" s="179"/>
      <c r="BY53" s="179"/>
      <c r="BZ53" s="276"/>
      <c r="CA53" s="168"/>
    </row>
    <row r="54" spans="2:79" s="17" customFormat="1" ht="15.75">
      <c r="B54" s="274"/>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79"/>
      <c r="BQ54" s="179"/>
      <c r="BR54" s="179"/>
      <c r="BS54" s="179"/>
      <c r="BT54" s="179"/>
      <c r="BU54" s="179"/>
      <c r="BV54" s="179"/>
      <c r="BW54" s="179"/>
      <c r="BX54" s="179"/>
      <c r="BY54" s="179"/>
      <c r="BZ54" s="276"/>
      <c r="CA54" s="168"/>
    </row>
    <row r="55" spans="2:79" s="17" customFormat="1" ht="15.75">
      <c r="B55" s="274"/>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79"/>
      <c r="BO55" s="179"/>
      <c r="BP55" s="179"/>
      <c r="BQ55" s="179"/>
      <c r="BR55" s="179"/>
      <c r="BS55" s="179"/>
      <c r="BT55" s="179"/>
      <c r="BU55" s="179"/>
      <c r="BV55" s="179"/>
      <c r="BW55" s="179"/>
      <c r="BX55" s="179"/>
      <c r="BY55" s="179"/>
      <c r="BZ55" s="276"/>
      <c r="CA55" s="168"/>
    </row>
    <row r="56" spans="2:79" s="17" customFormat="1" ht="15.75">
      <c r="B56" s="274"/>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c r="BW56" s="179"/>
      <c r="BX56" s="179"/>
      <c r="BY56" s="179"/>
      <c r="BZ56" s="276"/>
      <c r="CA56" s="168"/>
    </row>
    <row r="57" spans="2:79" s="17" customFormat="1" ht="15.75">
      <c r="B57" s="274"/>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79"/>
      <c r="BR57" s="179"/>
      <c r="BS57" s="179"/>
      <c r="BT57" s="179"/>
      <c r="BU57" s="179"/>
      <c r="BV57" s="179"/>
      <c r="BW57" s="179"/>
      <c r="BX57" s="179"/>
      <c r="BY57" s="179"/>
      <c r="BZ57" s="276"/>
      <c r="CA57" s="168"/>
    </row>
    <row r="58" spans="2:79" s="17" customFormat="1" ht="15.75">
      <c r="B58" s="274"/>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c r="BU58" s="179"/>
      <c r="BV58" s="179"/>
      <c r="BW58" s="179"/>
      <c r="BX58" s="179"/>
      <c r="BY58" s="179"/>
      <c r="BZ58" s="276"/>
      <c r="CA58" s="168"/>
    </row>
    <row r="59" spans="2:79" s="17" customFormat="1" ht="15.75">
      <c r="B59" s="274"/>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179"/>
      <c r="BJ59" s="179"/>
      <c r="BK59" s="179"/>
      <c r="BL59" s="179"/>
      <c r="BM59" s="179"/>
      <c r="BN59" s="179"/>
      <c r="BO59" s="179"/>
      <c r="BP59" s="179"/>
      <c r="BQ59" s="179"/>
      <c r="BR59" s="179"/>
      <c r="BS59" s="179"/>
      <c r="BT59" s="179"/>
      <c r="BU59" s="179"/>
      <c r="BV59" s="179"/>
      <c r="BW59" s="179"/>
      <c r="BX59" s="179"/>
      <c r="BY59" s="179"/>
      <c r="BZ59" s="276"/>
      <c r="CA59" s="168"/>
    </row>
    <row r="60" spans="2:79" s="17" customFormat="1" ht="15.75">
      <c r="B60" s="274"/>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179"/>
      <c r="BJ60" s="179"/>
      <c r="BK60" s="179"/>
      <c r="BL60" s="179"/>
      <c r="BM60" s="179"/>
      <c r="BN60" s="179"/>
      <c r="BO60" s="179"/>
      <c r="BP60" s="179"/>
      <c r="BQ60" s="179"/>
      <c r="BR60" s="179"/>
      <c r="BS60" s="179"/>
      <c r="BT60" s="179"/>
      <c r="BU60" s="179"/>
      <c r="BV60" s="179"/>
      <c r="BW60" s="179"/>
      <c r="BX60" s="179"/>
      <c r="BY60" s="179"/>
      <c r="BZ60" s="276"/>
      <c r="CA60" s="168"/>
    </row>
    <row r="61" spans="2:79" s="17" customFormat="1" ht="15.75">
      <c r="B61" s="274"/>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79"/>
      <c r="BT61" s="179"/>
      <c r="BU61" s="179"/>
      <c r="BV61" s="179"/>
      <c r="BW61" s="179"/>
      <c r="BX61" s="179"/>
      <c r="BY61" s="179"/>
      <c r="BZ61" s="276"/>
      <c r="CA61" s="168"/>
    </row>
    <row r="62" spans="2:79" s="17" customFormat="1" ht="15.75">
      <c r="B62" s="274"/>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79"/>
      <c r="BB62" s="179"/>
      <c r="BC62" s="179"/>
      <c r="BD62" s="179"/>
      <c r="BE62" s="179"/>
      <c r="BF62" s="179"/>
      <c r="BG62" s="179"/>
      <c r="BH62" s="179"/>
      <c r="BI62" s="179"/>
      <c r="BJ62" s="179"/>
      <c r="BK62" s="179"/>
      <c r="BL62" s="179"/>
      <c r="BM62" s="179"/>
      <c r="BN62" s="179"/>
      <c r="BO62" s="179"/>
      <c r="BP62" s="179"/>
      <c r="BQ62" s="179"/>
      <c r="BR62" s="179"/>
      <c r="BS62" s="179"/>
      <c r="BT62" s="179"/>
      <c r="BU62" s="179"/>
      <c r="BV62" s="179"/>
      <c r="BW62" s="179"/>
      <c r="BX62" s="179"/>
      <c r="BY62" s="179"/>
      <c r="BZ62" s="276"/>
      <c r="CA62" s="168"/>
    </row>
    <row r="63" spans="2:79" s="17" customFormat="1" ht="15.75">
      <c r="B63" s="274"/>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179"/>
      <c r="BY63" s="179"/>
      <c r="BZ63" s="276"/>
      <c r="CA63" s="168"/>
    </row>
    <row r="64" spans="2:79" s="17" customFormat="1" ht="15.75">
      <c r="B64" s="274"/>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276"/>
      <c r="CA64" s="168"/>
    </row>
    <row r="65" spans="2:79" s="17" customFormat="1" ht="15.75">
      <c r="B65" s="274"/>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79"/>
      <c r="BR65" s="179"/>
      <c r="BS65" s="179"/>
      <c r="BT65" s="179"/>
      <c r="BU65" s="179"/>
      <c r="BV65" s="179"/>
      <c r="BW65" s="179"/>
      <c r="BX65" s="179"/>
      <c r="BY65" s="179"/>
      <c r="BZ65" s="276"/>
      <c r="CA65" s="168"/>
    </row>
    <row r="66" spans="2:79" s="17" customFormat="1" ht="15.75">
      <c r="B66" s="274"/>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276"/>
      <c r="CA66" s="168"/>
    </row>
    <row r="67" spans="2:79" s="17" customFormat="1" ht="15.75">
      <c r="B67" s="274"/>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75">
      <c r="B68" s="274"/>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276"/>
      <c r="CA68" s="168"/>
    </row>
    <row r="69" spans="2:79" s="17" customFormat="1" ht="15.75">
      <c r="B69" s="274"/>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276"/>
      <c r="CA69" s="168"/>
    </row>
    <row r="70" spans="2:79" s="17" customFormat="1" ht="15.75">
      <c r="B70" s="274"/>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79"/>
      <c r="BB70" s="179"/>
      <c r="BC70" s="179"/>
      <c r="BD70" s="179"/>
      <c r="BE70" s="179"/>
      <c r="BF70" s="179"/>
      <c r="BG70" s="179"/>
      <c r="BH70" s="179"/>
      <c r="BI70" s="179"/>
      <c r="BJ70" s="179"/>
      <c r="BK70" s="179"/>
      <c r="BL70" s="179"/>
      <c r="BM70" s="179"/>
      <c r="BN70" s="179"/>
      <c r="BO70" s="179"/>
      <c r="BP70" s="179"/>
      <c r="BQ70" s="179"/>
      <c r="BR70" s="179"/>
      <c r="BS70" s="179"/>
      <c r="BT70" s="179"/>
      <c r="BU70" s="179"/>
      <c r="BV70" s="179"/>
      <c r="BW70" s="179"/>
      <c r="BX70" s="179"/>
      <c r="BY70" s="179"/>
      <c r="BZ70" s="276"/>
      <c r="CA70" s="168"/>
    </row>
    <row r="71" spans="2:79" s="17" customFormat="1" ht="15.75">
      <c r="B71" s="274"/>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79"/>
      <c r="BB71" s="179"/>
      <c r="BC71" s="179"/>
      <c r="BD71" s="179"/>
      <c r="BE71" s="179"/>
      <c r="BF71" s="179"/>
      <c r="BG71" s="179"/>
      <c r="BH71" s="179"/>
      <c r="BI71" s="179"/>
      <c r="BJ71" s="179"/>
      <c r="BK71" s="179"/>
      <c r="BL71" s="179"/>
      <c r="BM71" s="179"/>
      <c r="BN71" s="179"/>
      <c r="BO71" s="179"/>
      <c r="BP71" s="179"/>
      <c r="BQ71" s="179"/>
      <c r="BR71" s="179"/>
      <c r="BS71" s="179"/>
      <c r="BT71" s="179"/>
      <c r="BU71" s="179"/>
      <c r="BV71" s="179"/>
      <c r="BW71" s="179"/>
      <c r="BX71" s="179"/>
      <c r="BY71" s="179"/>
      <c r="BZ71" s="276"/>
      <c r="CA71" s="168"/>
    </row>
    <row r="72" spans="2:79" s="17" customFormat="1" ht="15.75">
      <c r="B72" s="274"/>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179"/>
      <c r="BF72" s="179"/>
      <c r="BG72" s="179"/>
      <c r="BH72" s="179"/>
      <c r="BI72" s="179"/>
      <c r="BJ72" s="179"/>
      <c r="BK72" s="179"/>
      <c r="BL72" s="179"/>
      <c r="BM72" s="179"/>
      <c r="BN72" s="179"/>
      <c r="BO72" s="179"/>
      <c r="BP72" s="179"/>
      <c r="BQ72" s="179"/>
      <c r="BR72" s="179"/>
      <c r="BS72" s="179"/>
      <c r="BT72" s="179"/>
      <c r="BU72" s="179"/>
      <c r="BV72" s="179"/>
      <c r="BW72" s="179"/>
      <c r="BX72" s="179"/>
      <c r="BY72" s="179"/>
      <c r="BZ72" s="276"/>
      <c r="CA72" s="168"/>
    </row>
    <row r="73" spans="2:79" s="17" customFormat="1" ht="15.75">
      <c r="B73" s="274"/>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179"/>
      <c r="BD73" s="179"/>
      <c r="BE73" s="179"/>
      <c r="BF73" s="179"/>
      <c r="BG73" s="179"/>
      <c r="BH73" s="179"/>
      <c r="BI73" s="179"/>
      <c r="BJ73" s="179"/>
      <c r="BK73" s="179"/>
      <c r="BL73" s="179"/>
      <c r="BM73" s="179"/>
      <c r="BN73" s="179"/>
      <c r="BO73" s="179"/>
      <c r="BP73" s="179"/>
      <c r="BQ73" s="179"/>
      <c r="BR73" s="179"/>
      <c r="BS73" s="179"/>
      <c r="BT73" s="179"/>
      <c r="BU73" s="179"/>
      <c r="BV73" s="179"/>
      <c r="BW73" s="179"/>
      <c r="BX73" s="179"/>
      <c r="BY73" s="179"/>
      <c r="BZ73" s="276"/>
      <c r="CA73" s="168"/>
    </row>
    <row r="74" spans="2:79" s="17" customFormat="1" ht="15.75">
      <c r="B74" s="274"/>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179"/>
      <c r="BD74" s="179"/>
      <c r="BE74" s="179"/>
      <c r="BF74" s="179"/>
      <c r="BG74" s="179"/>
      <c r="BH74" s="179"/>
      <c r="BI74" s="179"/>
      <c r="BJ74" s="179"/>
      <c r="BK74" s="179"/>
      <c r="BL74" s="179"/>
      <c r="BM74" s="179"/>
      <c r="BN74" s="179"/>
      <c r="BO74" s="179"/>
      <c r="BP74" s="179"/>
      <c r="BQ74" s="179"/>
      <c r="BR74" s="179"/>
      <c r="BS74" s="179"/>
      <c r="BT74" s="179"/>
      <c r="BU74" s="179"/>
      <c r="BV74" s="179"/>
      <c r="BW74" s="179"/>
      <c r="BX74" s="179"/>
      <c r="BY74" s="179"/>
      <c r="BZ74" s="276"/>
      <c r="CA74" s="168"/>
    </row>
    <row r="75" spans="2:79" s="17" customFormat="1" ht="15.75">
      <c r="B75" s="274"/>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H75" s="179"/>
      <c r="BI75" s="179"/>
      <c r="BJ75" s="179"/>
      <c r="BK75" s="179"/>
      <c r="BL75" s="179"/>
      <c r="BM75" s="179"/>
      <c r="BN75" s="179"/>
      <c r="BO75" s="179"/>
      <c r="BP75" s="179"/>
      <c r="BQ75" s="179"/>
      <c r="BR75" s="179"/>
      <c r="BS75" s="179"/>
      <c r="BT75" s="179"/>
      <c r="BU75" s="179"/>
      <c r="BV75" s="179"/>
      <c r="BW75" s="179"/>
      <c r="BX75" s="179"/>
      <c r="BY75" s="179"/>
      <c r="BZ75" s="276"/>
      <c r="CA75" s="168"/>
    </row>
    <row r="76" spans="2:79" s="17" customFormat="1" ht="15.75">
      <c r="B76" s="274"/>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179"/>
      <c r="BF76" s="179"/>
      <c r="BG76" s="179"/>
      <c r="BH76" s="179"/>
      <c r="BI76" s="179"/>
      <c r="BJ76" s="179"/>
      <c r="BK76" s="179"/>
      <c r="BL76" s="179"/>
      <c r="BM76" s="179"/>
      <c r="BN76" s="179"/>
      <c r="BO76" s="179"/>
      <c r="BP76" s="179"/>
      <c r="BQ76" s="179"/>
      <c r="BR76" s="179"/>
      <c r="BS76" s="179"/>
      <c r="BT76" s="179"/>
      <c r="BU76" s="179"/>
      <c r="BV76" s="179"/>
      <c r="BW76" s="179"/>
      <c r="BX76" s="179"/>
      <c r="BY76" s="179"/>
      <c r="BZ76" s="276"/>
      <c r="CA76" s="168"/>
    </row>
    <row r="77" spans="2:79" s="17" customFormat="1" ht="15.75">
      <c r="B77" s="274">
        <v>20</v>
      </c>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79"/>
      <c r="BB77" s="179"/>
      <c r="BC77" s="179"/>
      <c r="BD77" s="179"/>
      <c r="BE77" s="179"/>
      <c r="BF77" s="179"/>
      <c r="BG77" s="179"/>
      <c r="BH77" s="179"/>
      <c r="BI77" s="179"/>
      <c r="BJ77" s="179"/>
      <c r="BK77" s="179"/>
      <c r="BL77" s="179"/>
      <c r="BM77" s="179"/>
      <c r="BN77" s="179"/>
      <c r="BO77" s="179"/>
      <c r="BP77" s="179"/>
      <c r="BQ77" s="179"/>
      <c r="BR77" s="179"/>
      <c r="BS77" s="179"/>
      <c r="BT77" s="179"/>
      <c r="BU77" s="179"/>
      <c r="BV77" s="179"/>
      <c r="BW77" s="179"/>
      <c r="BX77" s="179"/>
      <c r="BY77" s="179"/>
      <c r="BZ77" s="276"/>
      <c r="CA77" s="168"/>
    </row>
    <row r="78" spans="2:79" s="17" customFormat="1" ht="15.75">
      <c r="B78" s="274">
        <v>21</v>
      </c>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79"/>
      <c r="BQ78" s="179"/>
      <c r="BR78" s="179"/>
      <c r="BS78" s="179"/>
      <c r="BT78" s="179"/>
      <c r="BU78" s="179"/>
      <c r="BV78" s="179"/>
      <c r="BW78" s="179"/>
      <c r="BX78" s="179"/>
      <c r="BY78" s="179"/>
      <c r="BZ78" s="276"/>
      <c r="CA78" s="168"/>
    </row>
    <row r="79" spans="2:79" s="17" customFormat="1" ht="15.75">
      <c r="B79" s="274">
        <v>22</v>
      </c>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H79" s="179"/>
      <c r="BI79" s="179"/>
      <c r="BJ79" s="179"/>
      <c r="BK79" s="179"/>
      <c r="BL79" s="179"/>
      <c r="BM79" s="179"/>
      <c r="BN79" s="179"/>
      <c r="BO79" s="179"/>
      <c r="BP79" s="179"/>
      <c r="BQ79" s="179"/>
      <c r="BR79" s="179"/>
      <c r="BS79" s="179"/>
      <c r="BT79" s="179"/>
      <c r="BU79" s="179"/>
      <c r="BV79" s="179"/>
      <c r="BW79" s="179"/>
      <c r="BX79" s="179"/>
      <c r="BY79" s="179"/>
      <c r="BZ79" s="276"/>
      <c r="CA79" s="168"/>
    </row>
    <row r="80" spans="2:79" s="17" customFormat="1" ht="15.75">
      <c r="B80" s="274">
        <v>23</v>
      </c>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H80" s="179"/>
      <c r="BI80" s="179"/>
      <c r="BJ80" s="179"/>
      <c r="BK80" s="179"/>
      <c r="BL80" s="179"/>
      <c r="BM80" s="179"/>
      <c r="BN80" s="179"/>
      <c r="BO80" s="179"/>
      <c r="BP80" s="179"/>
      <c r="BQ80" s="179"/>
      <c r="BR80" s="179"/>
      <c r="BS80" s="179"/>
      <c r="BT80" s="179"/>
      <c r="BU80" s="179"/>
      <c r="BV80" s="179"/>
      <c r="BW80" s="179"/>
      <c r="BX80" s="179"/>
      <c r="BY80" s="179"/>
      <c r="BZ80" s="276"/>
      <c r="CA80" s="168"/>
    </row>
    <row r="81" spans="2:79" s="17" customFormat="1" ht="15.75">
      <c r="B81" s="274">
        <v>24</v>
      </c>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c r="BZ81" s="276"/>
      <c r="CA81" s="168"/>
    </row>
    <row r="82" spans="2:79" s="17" customFormat="1" ht="15.75">
      <c r="B82" s="274">
        <v>25</v>
      </c>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c r="BZ82" s="276"/>
      <c r="CA82" s="168"/>
    </row>
    <row r="83" spans="2:79" s="17" customFormat="1" ht="15.75">
      <c r="B83" s="275" t="s">
        <v>493</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9"/>
      <c r="CA83" s="168"/>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T232"/>
  <sheetViews>
    <sheetView zoomScaleNormal="100" workbookViewId="0">
      <pane xSplit="5" ySplit="6" topLeftCell="BL110" activePane="bottomRight" state="frozen"/>
      <selection activeCell="A120" sqref="A120:TI120"/>
      <selection pane="topRight" activeCell="A120" sqref="A120:TI120"/>
      <selection pane="bottomLeft" activeCell="A120" sqref="A120:TI120"/>
      <selection pane="bottomRight" activeCell="BN142" sqref="BN142"/>
    </sheetView>
  </sheetViews>
  <sheetFormatPr defaultRowHeight="11.25" outlineLevelRow="1" outlineLevelCol="2"/>
  <cols>
    <col min="1" max="1" width="2.7109375" style="714" customWidth="1"/>
    <col min="2" max="2" width="3.5703125" style="714" customWidth="1"/>
    <col min="3" max="3" width="43.140625" style="714" customWidth="1"/>
    <col min="4" max="4" width="13.42578125" style="714" customWidth="1"/>
    <col min="5" max="5" width="0.85546875" style="714" customWidth="1"/>
    <col min="6" max="21" width="10.85546875" style="714" hidden="1" customWidth="1" outlineLevel="2"/>
    <col min="22" max="25" width="9.5703125" style="714" hidden="1" customWidth="1" outlineLevel="2"/>
    <col min="26" max="31" width="8.7109375" style="714" hidden="1" customWidth="1" outlineLevel="2"/>
    <col min="32" max="32" width="1.140625" style="714" hidden="1" customWidth="1" outlineLevel="2"/>
    <col min="33" max="33" width="3.7109375" style="714" hidden="1" customWidth="1" outlineLevel="1" collapsed="1"/>
    <col min="34" max="34" width="0.85546875" style="714" hidden="1" customWidth="1" outlineLevel="1"/>
    <col min="35" max="53" width="6.5703125" style="714" hidden="1" customWidth="1" outlineLevel="2"/>
    <col min="54" max="54" width="5.7109375" style="714" hidden="1" customWidth="1" outlineLevel="2"/>
    <col min="55" max="60" width="4.85546875" style="714" hidden="1" customWidth="1" outlineLevel="2"/>
    <col min="61" max="61" width="1.140625" style="714" hidden="1" customWidth="1" outlineLevel="2"/>
    <col min="62" max="62" width="3.7109375" style="714" hidden="1" customWidth="1" outlineLevel="1" collapsed="1"/>
    <col min="63" max="63" width="0.85546875" style="714" hidden="1" customWidth="1" outlineLevel="1"/>
    <col min="64" max="64" width="3.7109375" style="714" customWidth="1" collapsed="1"/>
    <col min="65" max="65" width="0.85546875" style="714" customWidth="1"/>
    <col min="66" max="81" width="10.85546875" style="714" customWidth="1" outlineLevel="2"/>
    <col min="82" max="85" width="9.5703125" style="714" customWidth="1" outlineLevel="2"/>
    <col min="86" max="88" width="8.7109375" style="714" customWidth="1" outlineLevel="2"/>
    <col min="89" max="91" width="7.85546875" style="714" customWidth="1" outlineLevel="2"/>
    <col min="92" max="92" width="1.140625" style="714" customWidth="1" outlineLevel="2"/>
    <col min="93" max="93" width="3.7109375" style="714" customWidth="1" outlineLevel="1"/>
    <col min="94" max="94" width="0.85546875" style="714" customWidth="1" outlineLevel="1"/>
    <col min="95" max="113" width="6.5703125" style="714" hidden="1" customWidth="1" outlineLevel="2"/>
    <col min="114" max="114" width="5.7109375" style="714" hidden="1" customWidth="1" outlineLevel="2"/>
    <col min="115" max="120" width="4.85546875" style="714" hidden="1" customWidth="1" outlineLevel="2"/>
    <col min="121" max="121" width="1.140625" style="714" hidden="1" customWidth="1" outlineLevel="2"/>
    <col min="122" max="122" width="3.7109375" style="714" customWidth="1" outlineLevel="1" collapsed="1"/>
    <col min="123" max="123" width="0.85546875" style="714" customWidth="1" outlineLevel="1"/>
    <col min="124" max="124" width="3.7109375" style="714" customWidth="1"/>
    <col min="125" max="125" width="0.85546875" style="714" customWidth="1"/>
    <col min="126" max="16384" width="9.140625" style="714"/>
  </cols>
  <sheetData>
    <row r="1" spans="2:124" ht="15.75" customHeight="1">
      <c r="B1" s="713" t="s">
        <v>755</v>
      </c>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963" t="s">
        <v>756</v>
      </c>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965" t="s">
        <v>757</v>
      </c>
      <c r="BK1" s="715"/>
      <c r="BL1" s="951" t="s">
        <v>758</v>
      </c>
      <c r="BM1" s="715"/>
      <c r="BN1" s="715"/>
      <c r="BO1" s="715"/>
      <c r="BP1" s="715"/>
      <c r="BQ1" s="715"/>
      <c r="BR1" s="715"/>
      <c r="BS1" s="715"/>
      <c r="BT1" s="715"/>
      <c r="BU1" s="715"/>
      <c r="BV1" s="715"/>
      <c r="BW1" s="715"/>
      <c r="BX1" s="715"/>
      <c r="BY1" s="715"/>
      <c r="BZ1" s="715"/>
      <c r="CA1" s="715"/>
      <c r="CB1" s="715"/>
      <c r="CC1" s="715"/>
      <c r="CD1" s="715"/>
      <c r="CE1" s="715"/>
      <c r="CF1" s="715"/>
      <c r="CG1" s="715"/>
      <c r="CH1" s="715"/>
      <c r="CI1" s="715"/>
      <c r="CJ1" s="715"/>
      <c r="CK1" s="715"/>
      <c r="CL1" s="715"/>
      <c r="CM1" s="715"/>
      <c r="CN1" s="715"/>
      <c r="CO1" s="953" t="s">
        <v>759</v>
      </c>
      <c r="CP1" s="715"/>
      <c r="CQ1" s="715"/>
      <c r="CR1" s="715"/>
      <c r="CS1" s="715"/>
      <c r="CT1" s="715"/>
      <c r="CU1" s="715"/>
      <c r="CV1" s="715"/>
      <c r="CW1" s="715"/>
      <c r="CX1" s="715"/>
      <c r="CY1" s="715"/>
      <c r="CZ1" s="715"/>
      <c r="DA1" s="715"/>
      <c r="DB1" s="715"/>
      <c r="DC1" s="715"/>
      <c r="DD1" s="715"/>
      <c r="DE1" s="715"/>
      <c r="DF1" s="715"/>
      <c r="DG1" s="715"/>
      <c r="DH1" s="715"/>
      <c r="DI1" s="715"/>
      <c r="DJ1" s="715"/>
      <c r="DK1" s="715"/>
      <c r="DL1" s="715"/>
      <c r="DM1" s="715"/>
      <c r="DN1" s="715"/>
      <c r="DO1" s="715"/>
      <c r="DP1" s="715"/>
      <c r="DQ1" s="715"/>
      <c r="DR1" s="955" t="s">
        <v>760</v>
      </c>
      <c r="DS1" s="715"/>
      <c r="DT1" s="957" t="s">
        <v>761</v>
      </c>
    </row>
    <row r="2" spans="2:124" ht="12.75">
      <c r="B2" s="716" t="s">
        <v>762</v>
      </c>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963"/>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715"/>
      <c r="BH2" s="715"/>
      <c r="BI2" s="715"/>
      <c r="BJ2" s="965"/>
      <c r="BK2" s="715"/>
      <c r="BL2" s="951"/>
      <c r="BM2" s="715"/>
      <c r="BN2" s="715"/>
      <c r="BO2" s="715"/>
      <c r="BP2" s="715"/>
      <c r="BQ2" s="715"/>
      <c r="BR2" s="715"/>
      <c r="BS2" s="715"/>
      <c r="BT2" s="715"/>
      <c r="BU2" s="715"/>
      <c r="BV2" s="715"/>
      <c r="BW2" s="715"/>
      <c r="BX2" s="715"/>
      <c r="BY2" s="715"/>
      <c r="BZ2" s="715"/>
      <c r="CA2" s="715"/>
      <c r="CB2" s="715"/>
      <c r="CC2" s="715"/>
      <c r="CD2" s="715"/>
      <c r="CE2" s="715"/>
      <c r="CF2" s="715"/>
      <c r="CG2" s="715"/>
      <c r="CH2" s="715"/>
      <c r="CI2" s="715"/>
      <c r="CJ2" s="715"/>
      <c r="CK2" s="715"/>
      <c r="CL2" s="715"/>
      <c r="CM2" s="715"/>
      <c r="CN2" s="715"/>
      <c r="CO2" s="953"/>
      <c r="CP2" s="715"/>
      <c r="CQ2" s="715"/>
      <c r="CR2" s="715"/>
      <c r="CS2" s="715"/>
      <c r="CT2" s="715"/>
      <c r="CU2" s="715"/>
      <c r="CV2" s="715"/>
      <c r="CW2" s="715"/>
      <c r="CX2" s="715"/>
      <c r="CY2" s="715"/>
      <c r="CZ2" s="715"/>
      <c r="DA2" s="715"/>
      <c r="DB2" s="715"/>
      <c r="DC2" s="715"/>
      <c r="DD2" s="715"/>
      <c r="DE2" s="715"/>
      <c r="DF2" s="715"/>
      <c r="DG2" s="715"/>
      <c r="DH2" s="715"/>
      <c r="DI2" s="715"/>
      <c r="DJ2" s="715"/>
      <c r="DK2" s="715"/>
      <c r="DL2" s="715"/>
      <c r="DM2" s="715"/>
      <c r="DN2" s="715"/>
      <c r="DO2" s="715"/>
      <c r="DP2" s="715"/>
      <c r="DQ2" s="715"/>
      <c r="DR2" s="955"/>
      <c r="DS2" s="715"/>
      <c r="DT2" s="957"/>
    </row>
    <row r="3" spans="2:124" ht="5.0999999999999996" customHeight="1">
      <c r="F3" s="715"/>
      <c r="G3" s="715"/>
      <c r="H3" s="715"/>
      <c r="I3" s="715"/>
      <c r="J3" s="715"/>
      <c r="K3" s="715"/>
      <c r="L3" s="715"/>
      <c r="M3" s="715"/>
      <c r="N3" s="715"/>
      <c r="O3" s="715"/>
      <c r="P3" s="715"/>
      <c r="Q3" s="715"/>
      <c r="R3" s="715"/>
      <c r="S3" s="715"/>
      <c r="T3" s="715"/>
      <c r="U3" s="715"/>
      <c r="V3" s="715"/>
      <c r="W3" s="715"/>
      <c r="X3" s="715"/>
      <c r="Y3" s="715"/>
      <c r="Z3" s="715"/>
      <c r="AA3" s="715"/>
      <c r="AB3" s="715"/>
      <c r="AC3" s="715"/>
      <c r="AD3" s="715"/>
      <c r="AE3" s="715"/>
      <c r="AF3" s="715"/>
      <c r="AG3" s="963"/>
      <c r="AH3" s="715"/>
      <c r="AI3" s="715"/>
      <c r="AJ3" s="715"/>
      <c r="AK3" s="715"/>
      <c r="AL3" s="715"/>
      <c r="AM3" s="715"/>
      <c r="AN3" s="715"/>
      <c r="AO3" s="715"/>
      <c r="AP3" s="715"/>
      <c r="AQ3" s="715"/>
      <c r="AR3" s="715"/>
      <c r="AS3" s="715"/>
      <c r="AT3" s="715"/>
      <c r="AU3" s="715"/>
      <c r="AV3" s="715"/>
      <c r="AW3" s="715"/>
      <c r="AX3" s="715"/>
      <c r="AY3" s="715"/>
      <c r="AZ3" s="715"/>
      <c r="BA3" s="715"/>
      <c r="BB3" s="715"/>
      <c r="BC3" s="715"/>
      <c r="BD3" s="715"/>
      <c r="BE3" s="715"/>
      <c r="BF3" s="715"/>
      <c r="BG3" s="715"/>
      <c r="BH3" s="715"/>
      <c r="BI3" s="715"/>
      <c r="BJ3" s="965"/>
      <c r="BK3" s="715"/>
      <c r="BL3" s="951"/>
      <c r="BM3" s="715"/>
      <c r="BN3" s="715"/>
      <c r="BO3" s="715"/>
      <c r="BP3" s="715"/>
      <c r="BQ3" s="715"/>
      <c r="BR3" s="715"/>
      <c r="BS3" s="715"/>
      <c r="BT3" s="715"/>
      <c r="BU3" s="715"/>
      <c r="BV3" s="715"/>
      <c r="BW3" s="715"/>
      <c r="BX3" s="715"/>
      <c r="BY3" s="715"/>
      <c r="BZ3" s="715"/>
      <c r="CA3" s="715"/>
      <c r="CB3" s="715"/>
      <c r="CC3" s="715"/>
      <c r="CD3" s="715"/>
      <c r="CE3" s="715"/>
      <c r="CF3" s="715"/>
      <c r="CG3" s="715"/>
      <c r="CH3" s="715"/>
      <c r="CI3" s="715"/>
      <c r="CJ3" s="715"/>
      <c r="CK3" s="715"/>
      <c r="CL3" s="715"/>
      <c r="CM3" s="715"/>
      <c r="CN3" s="715"/>
      <c r="CO3" s="953"/>
      <c r="CP3" s="715"/>
      <c r="CQ3" s="715"/>
      <c r="CR3" s="715"/>
      <c r="CS3" s="715"/>
      <c r="CT3" s="715"/>
      <c r="CU3" s="715"/>
      <c r="CV3" s="715"/>
      <c r="CW3" s="715"/>
      <c r="CX3" s="715"/>
      <c r="CY3" s="715"/>
      <c r="CZ3" s="715"/>
      <c r="DA3" s="715"/>
      <c r="DB3" s="715"/>
      <c r="DC3" s="715"/>
      <c r="DD3" s="715"/>
      <c r="DE3" s="715"/>
      <c r="DF3" s="715"/>
      <c r="DG3" s="715"/>
      <c r="DH3" s="715"/>
      <c r="DI3" s="715"/>
      <c r="DJ3" s="715"/>
      <c r="DK3" s="715"/>
      <c r="DL3" s="715"/>
      <c r="DM3" s="715"/>
      <c r="DN3" s="715"/>
      <c r="DO3" s="715"/>
      <c r="DP3" s="715"/>
      <c r="DQ3" s="715"/>
      <c r="DR3" s="955"/>
      <c r="DS3" s="715"/>
      <c r="DT3" s="957"/>
    </row>
    <row r="4" spans="2:124" ht="11.25" customHeight="1">
      <c r="B4" s="959" t="s">
        <v>478</v>
      </c>
      <c r="C4" s="961" t="s">
        <v>763</v>
      </c>
      <c r="D4" s="961" t="s">
        <v>764</v>
      </c>
      <c r="F4" s="717" t="s">
        <v>765</v>
      </c>
      <c r="G4" s="718"/>
      <c r="H4" s="718"/>
      <c r="I4" s="718"/>
      <c r="J4" s="718"/>
      <c r="K4" s="718"/>
      <c r="L4" s="718"/>
      <c r="M4" s="718"/>
      <c r="N4" s="718"/>
      <c r="O4" s="718"/>
      <c r="P4" s="718"/>
      <c r="Q4" s="718"/>
      <c r="R4" s="718"/>
      <c r="S4" s="718"/>
      <c r="T4" s="718"/>
      <c r="U4" s="718"/>
      <c r="V4" s="718"/>
      <c r="W4" s="718"/>
      <c r="X4" s="718"/>
      <c r="Y4" s="718"/>
      <c r="Z4" s="718"/>
      <c r="AA4" s="718"/>
      <c r="AB4" s="718"/>
      <c r="AC4" s="718"/>
      <c r="AD4" s="718"/>
      <c r="AE4" s="719"/>
      <c r="AF4" s="715"/>
      <c r="AG4" s="963"/>
      <c r="AH4" s="715"/>
      <c r="AI4" s="720" t="s">
        <v>766</v>
      </c>
      <c r="AJ4" s="721"/>
      <c r="AK4" s="721"/>
      <c r="AL4" s="721"/>
      <c r="AM4" s="721"/>
      <c r="AN4" s="721"/>
      <c r="AO4" s="721"/>
      <c r="AP4" s="721"/>
      <c r="AQ4" s="721"/>
      <c r="AR4" s="721"/>
      <c r="AS4" s="721"/>
      <c r="AT4" s="721"/>
      <c r="AU4" s="721"/>
      <c r="AV4" s="721"/>
      <c r="AW4" s="721"/>
      <c r="AX4" s="721"/>
      <c r="AY4" s="721"/>
      <c r="AZ4" s="721"/>
      <c r="BA4" s="721"/>
      <c r="BB4" s="721"/>
      <c r="BC4" s="721"/>
      <c r="BD4" s="721"/>
      <c r="BE4" s="721"/>
      <c r="BF4" s="721"/>
      <c r="BG4" s="721"/>
      <c r="BH4" s="722"/>
      <c r="BI4" s="715"/>
      <c r="BJ4" s="965"/>
      <c r="BK4" s="715"/>
      <c r="BL4" s="951"/>
      <c r="BM4" s="715"/>
      <c r="BN4" s="723" t="s">
        <v>767</v>
      </c>
      <c r="BO4" s="724"/>
      <c r="BP4" s="724"/>
      <c r="BQ4" s="724"/>
      <c r="BR4" s="724"/>
      <c r="BS4" s="724"/>
      <c r="BT4" s="724"/>
      <c r="BU4" s="724"/>
      <c r="BV4" s="724"/>
      <c r="BW4" s="724"/>
      <c r="BX4" s="724"/>
      <c r="BY4" s="724"/>
      <c r="BZ4" s="724"/>
      <c r="CA4" s="724"/>
      <c r="CB4" s="724"/>
      <c r="CC4" s="724"/>
      <c r="CD4" s="724"/>
      <c r="CE4" s="724"/>
      <c r="CF4" s="724"/>
      <c r="CG4" s="724"/>
      <c r="CH4" s="724"/>
      <c r="CI4" s="724"/>
      <c r="CJ4" s="724"/>
      <c r="CK4" s="724"/>
      <c r="CL4" s="724"/>
      <c r="CM4" s="725"/>
      <c r="CN4" s="715"/>
      <c r="CO4" s="953"/>
      <c r="CP4" s="715"/>
      <c r="CQ4" s="726" t="s">
        <v>768</v>
      </c>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8"/>
      <c r="DQ4" s="715"/>
      <c r="DR4" s="955"/>
      <c r="DS4" s="715"/>
      <c r="DT4" s="957"/>
    </row>
    <row r="5" spans="2:124" ht="23.25">
      <c r="B5" s="960"/>
      <c r="C5" s="962"/>
      <c r="D5" s="962"/>
      <c r="F5" s="729">
        <v>2015</v>
      </c>
      <c r="G5" s="729">
        <v>2016</v>
      </c>
      <c r="H5" s="729">
        <v>2017</v>
      </c>
      <c r="I5" s="729">
        <v>2018</v>
      </c>
      <c r="J5" s="729">
        <v>2019</v>
      </c>
      <c r="K5" s="729">
        <v>2020</v>
      </c>
      <c r="L5" s="729">
        <v>2021</v>
      </c>
      <c r="M5" s="729">
        <v>2022</v>
      </c>
      <c r="N5" s="729">
        <v>2023</v>
      </c>
      <c r="O5" s="729">
        <v>2024</v>
      </c>
      <c r="P5" s="729">
        <v>2025</v>
      </c>
      <c r="Q5" s="729">
        <v>2026</v>
      </c>
      <c r="R5" s="729">
        <v>2027</v>
      </c>
      <c r="S5" s="729">
        <v>2028</v>
      </c>
      <c r="T5" s="729">
        <v>2029</v>
      </c>
      <c r="U5" s="729">
        <v>2030</v>
      </c>
      <c r="V5" s="729">
        <v>2031</v>
      </c>
      <c r="W5" s="729">
        <v>2032</v>
      </c>
      <c r="X5" s="729">
        <v>2033</v>
      </c>
      <c r="Y5" s="729">
        <v>2034</v>
      </c>
      <c r="Z5" s="729">
        <v>2035</v>
      </c>
      <c r="AA5" s="729">
        <v>2036</v>
      </c>
      <c r="AB5" s="729">
        <v>2037</v>
      </c>
      <c r="AC5" s="729">
        <v>2038</v>
      </c>
      <c r="AD5" s="729">
        <v>2039</v>
      </c>
      <c r="AE5" s="729">
        <v>2040</v>
      </c>
      <c r="AF5" s="715"/>
      <c r="AG5" s="963"/>
      <c r="AH5" s="715"/>
      <c r="AI5" s="730">
        <v>2015</v>
      </c>
      <c r="AJ5" s="730">
        <v>2016</v>
      </c>
      <c r="AK5" s="730">
        <v>2017</v>
      </c>
      <c r="AL5" s="730">
        <v>2018</v>
      </c>
      <c r="AM5" s="730">
        <v>2019</v>
      </c>
      <c r="AN5" s="730">
        <v>2020</v>
      </c>
      <c r="AO5" s="730">
        <v>2021</v>
      </c>
      <c r="AP5" s="730">
        <v>2022</v>
      </c>
      <c r="AQ5" s="730">
        <v>2023</v>
      </c>
      <c r="AR5" s="730">
        <v>2024</v>
      </c>
      <c r="AS5" s="730">
        <v>2025</v>
      </c>
      <c r="AT5" s="730">
        <v>2026</v>
      </c>
      <c r="AU5" s="730">
        <v>2027</v>
      </c>
      <c r="AV5" s="730">
        <v>2028</v>
      </c>
      <c r="AW5" s="730">
        <v>2029</v>
      </c>
      <c r="AX5" s="730">
        <v>2030</v>
      </c>
      <c r="AY5" s="730">
        <v>2031</v>
      </c>
      <c r="AZ5" s="730">
        <v>2032</v>
      </c>
      <c r="BA5" s="730">
        <v>2033</v>
      </c>
      <c r="BB5" s="730">
        <v>2034</v>
      </c>
      <c r="BC5" s="730">
        <v>2035</v>
      </c>
      <c r="BD5" s="730">
        <v>2036</v>
      </c>
      <c r="BE5" s="730">
        <v>2037</v>
      </c>
      <c r="BF5" s="730">
        <v>2038</v>
      </c>
      <c r="BG5" s="730">
        <v>2039</v>
      </c>
      <c r="BH5" s="730">
        <v>2040</v>
      </c>
      <c r="BI5" s="715"/>
      <c r="BJ5" s="965"/>
      <c r="BK5" s="715"/>
      <c r="BL5" s="951"/>
      <c r="BM5" s="715"/>
      <c r="BN5" s="731">
        <v>2015</v>
      </c>
      <c r="BO5" s="731">
        <v>2016</v>
      </c>
      <c r="BP5" s="731">
        <v>2017</v>
      </c>
      <c r="BQ5" s="731">
        <v>2018</v>
      </c>
      <c r="BR5" s="731">
        <v>2019</v>
      </c>
      <c r="BS5" s="731">
        <v>2020</v>
      </c>
      <c r="BT5" s="731">
        <v>2021</v>
      </c>
      <c r="BU5" s="731">
        <v>2022</v>
      </c>
      <c r="BV5" s="731">
        <v>2023</v>
      </c>
      <c r="BW5" s="731">
        <v>2024</v>
      </c>
      <c r="BX5" s="731">
        <v>2025</v>
      </c>
      <c r="BY5" s="731">
        <v>2026</v>
      </c>
      <c r="BZ5" s="731">
        <v>2027</v>
      </c>
      <c r="CA5" s="731">
        <v>2028</v>
      </c>
      <c r="CB5" s="731">
        <v>2029</v>
      </c>
      <c r="CC5" s="731">
        <v>2030</v>
      </c>
      <c r="CD5" s="731">
        <v>2031</v>
      </c>
      <c r="CE5" s="731">
        <v>2032</v>
      </c>
      <c r="CF5" s="731">
        <v>2033</v>
      </c>
      <c r="CG5" s="731">
        <v>2034</v>
      </c>
      <c r="CH5" s="731">
        <v>2035</v>
      </c>
      <c r="CI5" s="731">
        <v>2036</v>
      </c>
      <c r="CJ5" s="731">
        <v>2037</v>
      </c>
      <c r="CK5" s="731">
        <v>2038</v>
      </c>
      <c r="CL5" s="731">
        <v>2039</v>
      </c>
      <c r="CM5" s="731">
        <v>2040</v>
      </c>
      <c r="CN5" s="715"/>
      <c r="CO5" s="953"/>
      <c r="CP5" s="715"/>
      <c r="CQ5" s="732">
        <v>2015</v>
      </c>
      <c r="CR5" s="732">
        <v>2016</v>
      </c>
      <c r="CS5" s="732">
        <v>2017</v>
      </c>
      <c r="CT5" s="732">
        <v>2018</v>
      </c>
      <c r="CU5" s="732">
        <v>2019</v>
      </c>
      <c r="CV5" s="732">
        <v>2020</v>
      </c>
      <c r="CW5" s="732">
        <v>2021</v>
      </c>
      <c r="CX5" s="732">
        <v>2022</v>
      </c>
      <c r="CY5" s="732">
        <v>2023</v>
      </c>
      <c r="CZ5" s="732">
        <v>2024</v>
      </c>
      <c r="DA5" s="732">
        <v>2025</v>
      </c>
      <c r="DB5" s="732">
        <v>2026</v>
      </c>
      <c r="DC5" s="732">
        <v>2027</v>
      </c>
      <c r="DD5" s="732">
        <v>2028</v>
      </c>
      <c r="DE5" s="732">
        <v>2029</v>
      </c>
      <c r="DF5" s="732">
        <v>2030</v>
      </c>
      <c r="DG5" s="732">
        <v>2031</v>
      </c>
      <c r="DH5" s="732">
        <v>2032</v>
      </c>
      <c r="DI5" s="732">
        <v>2033</v>
      </c>
      <c r="DJ5" s="732">
        <v>2034</v>
      </c>
      <c r="DK5" s="732">
        <v>2035</v>
      </c>
      <c r="DL5" s="732">
        <v>2036</v>
      </c>
      <c r="DM5" s="732">
        <v>2037</v>
      </c>
      <c r="DN5" s="732">
        <v>2038</v>
      </c>
      <c r="DO5" s="732">
        <v>2039</v>
      </c>
      <c r="DP5" s="732">
        <v>2040</v>
      </c>
      <c r="DQ5" s="715"/>
      <c r="DR5" s="955"/>
      <c r="DS5" s="715"/>
      <c r="DT5" s="957"/>
    </row>
    <row r="6" spans="2:124" ht="5.0999999999999996" customHeight="1">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715"/>
      <c r="AF6" s="715"/>
      <c r="AG6" s="963"/>
      <c r="AH6" s="715"/>
      <c r="AI6" s="715"/>
      <c r="AJ6" s="715"/>
      <c r="AK6" s="715"/>
      <c r="AL6" s="715"/>
      <c r="AM6" s="715"/>
      <c r="AN6" s="715"/>
      <c r="AO6" s="715"/>
      <c r="AP6" s="715"/>
      <c r="AQ6" s="715"/>
      <c r="AR6" s="715"/>
      <c r="AS6" s="715"/>
      <c r="AT6" s="715"/>
      <c r="AU6" s="715"/>
      <c r="AV6" s="715"/>
      <c r="AW6" s="715"/>
      <c r="AX6" s="715"/>
      <c r="AY6" s="715"/>
      <c r="AZ6" s="715"/>
      <c r="BA6" s="715"/>
      <c r="BB6" s="715"/>
      <c r="BC6" s="715"/>
      <c r="BD6" s="715"/>
      <c r="BE6" s="715"/>
      <c r="BF6" s="715"/>
      <c r="BG6" s="715"/>
      <c r="BH6" s="715"/>
      <c r="BI6" s="715"/>
      <c r="BJ6" s="965"/>
      <c r="BK6" s="715"/>
      <c r="BL6" s="951"/>
      <c r="BM6" s="715"/>
      <c r="BN6" s="715"/>
      <c r="BO6" s="715"/>
      <c r="BP6" s="715"/>
      <c r="BQ6" s="715"/>
      <c r="BR6" s="715"/>
      <c r="BS6" s="715"/>
      <c r="BT6" s="715"/>
      <c r="BU6" s="715"/>
      <c r="BV6" s="715"/>
      <c r="BW6" s="715"/>
      <c r="BX6" s="715"/>
      <c r="BY6" s="715"/>
      <c r="BZ6" s="715"/>
      <c r="CA6" s="715"/>
      <c r="CB6" s="715"/>
      <c r="CC6" s="715"/>
      <c r="CD6" s="715"/>
      <c r="CE6" s="715"/>
      <c r="CF6" s="715"/>
      <c r="CG6" s="715"/>
      <c r="CH6" s="715"/>
      <c r="CI6" s="715"/>
      <c r="CJ6" s="715"/>
      <c r="CK6" s="715"/>
      <c r="CL6" s="715"/>
      <c r="CM6" s="715"/>
      <c r="CN6" s="715"/>
      <c r="CO6" s="953"/>
      <c r="CP6" s="715"/>
      <c r="CQ6" s="715"/>
      <c r="CR6" s="715"/>
      <c r="CS6" s="715"/>
      <c r="CT6" s="715"/>
      <c r="CU6" s="715"/>
      <c r="CV6" s="715"/>
      <c r="CW6" s="715"/>
      <c r="CX6" s="715"/>
      <c r="CY6" s="715"/>
      <c r="CZ6" s="715"/>
      <c r="DA6" s="715"/>
      <c r="DB6" s="715"/>
      <c r="DC6" s="715"/>
      <c r="DD6" s="715"/>
      <c r="DE6" s="715"/>
      <c r="DF6" s="715"/>
      <c r="DG6" s="715"/>
      <c r="DH6" s="715"/>
      <c r="DI6" s="715"/>
      <c r="DJ6" s="715"/>
      <c r="DK6" s="715"/>
      <c r="DL6" s="715"/>
      <c r="DM6" s="715"/>
      <c r="DN6" s="715"/>
      <c r="DO6" s="715"/>
      <c r="DP6" s="715"/>
      <c r="DQ6" s="715"/>
      <c r="DR6" s="955"/>
      <c r="DS6" s="715"/>
      <c r="DT6" s="957"/>
    </row>
    <row r="7" spans="2:124" outlineLevel="1">
      <c r="B7" s="733" t="s">
        <v>769</v>
      </c>
      <c r="C7" s="734"/>
      <c r="D7" s="735"/>
      <c r="F7" s="736"/>
      <c r="G7" s="737"/>
      <c r="H7" s="737"/>
      <c r="I7" s="737"/>
      <c r="J7" s="737"/>
      <c r="K7" s="737"/>
      <c r="L7" s="737"/>
      <c r="M7" s="737"/>
      <c r="N7" s="737"/>
      <c r="O7" s="737"/>
      <c r="P7" s="737"/>
      <c r="Q7" s="737"/>
      <c r="R7" s="737"/>
      <c r="S7" s="737"/>
      <c r="T7" s="737"/>
      <c r="U7" s="737"/>
      <c r="V7" s="737"/>
      <c r="W7" s="737"/>
      <c r="X7" s="737"/>
      <c r="Y7" s="737"/>
      <c r="Z7" s="737"/>
      <c r="AA7" s="737"/>
      <c r="AB7" s="737"/>
      <c r="AC7" s="737"/>
      <c r="AD7" s="737"/>
      <c r="AE7" s="738"/>
      <c r="AF7" s="715"/>
      <c r="AG7" s="963"/>
      <c r="AH7" s="715"/>
      <c r="AI7" s="736"/>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8"/>
      <c r="BI7" s="715"/>
      <c r="BJ7" s="965"/>
      <c r="BK7" s="715"/>
      <c r="BL7" s="951"/>
      <c r="BM7" s="715"/>
      <c r="BN7" s="736"/>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8"/>
      <c r="CN7" s="715"/>
      <c r="CO7" s="953"/>
      <c r="CP7" s="715"/>
      <c r="CQ7" s="736"/>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8"/>
      <c r="DQ7" s="715"/>
      <c r="DR7" s="955"/>
      <c r="DS7" s="715"/>
      <c r="DT7" s="957"/>
    </row>
    <row r="8" spans="2:124" outlineLevel="1">
      <c r="B8" s="739">
        <v>1</v>
      </c>
      <c r="C8" s="740" t="s">
        <v>114</v>
      </c>
      <c r="D8" s="741">
        <v>2015</v>
      </c>
      <c r="F8" s="742">
        <v>2363752</v>
      </c>
      <c r="G8" s="743">
        <v>2343568</v>
      </c>
      <c r="H8" s="744">
        <v>2343568</v>
      </c>
      <c r="I8" s="743">
        <v>2343568</v>
      </c>
      <c r="J8" s="744">
        <v>2343568</v>
      </c>
      <c r="K8" s="743">
        <v>2343568</v>
      </c>
      <c r="L8" s="744">
        <v>2343568</v>
      </c>
      <c r="M8" s="743">
        <v>2342225</v>
      </c>
      <c r="N8" s="744">
        <v>2342225</v>
      </c>
      <c r="O8" s="743">
        <v>2342225</v>
      </c>
      <c r="P8" s="744">
        <v>2196847</v>
      </c>
      <c r="Q8" s="743">
        <v>2184522</v>
      </c>
      <c r="R8" s="744">
        <v>2184522</v>
      </c>
      <c r="S8" s="743">
        <v>2138890</v>
      </c>
      <c r="T8" s="744">
        <v>2138890</v>
      </c>
      <c r="U8" s="743">
        <v>2134053</v>
      </c>
      <c r="V8" s="744">
        <v>589049</v>
      </c>
      <c r="W8" s="743">
        <v>589049</v>
      </c>
      <c r="X8" s="744">
        <v>589049</v>
      </c>
      <c r="Y8" s="743">
        <v>589049</v>
      </c>
      <c r="Z8" s="744">
        <v>0</v>
      </c>
      <c r="AA8" s="743">
        <v>0</v>
      </c>
      <c r="AB8" s="744">
        <v>0</v>
      </c>
      <c r="AC8" s="743">
        <v>0</v>
      </c>
      <c r="AD8" s="744">
        <v>0</v>
      </c>
      <c r="AE8" s="745">
        <v>0</v>
      </c>
      <c r="AF8" s="715"/>
      <c r="AG8" s="963"/>
      <c r="AH8" s="715"/>
      <c r="AI8" s="742">
        <v>152</v>
      </c>
      <c r="AJ8" s="743">
        <v>151</v>
      </c>
      <c r="AK8" s="744">
        <v>151</v>
      </c>
      <c r="AL8" s="743">
        <v>151</v>
      </c>
      <c r="AM8" s="744">
        <v>151</v>
      </c>
      <c r="AN8" s="743">
        <v>151</v>
      </c>
      <c r="AO8" s="744">
        <v>151</v>
      </c>
      <c r="AP8" s="743">
        <v>151</v>
      </c>
      <c r="AQ8" s="744">
        <v>151</v>
      </c>
      <c r="AR8" s="743">
        <v>151</v>
      </c>
      <c r="AS8" s="744">
        <v>135</v>
      </c>
      <c r="AT8" s="743">
        <v>135</v>
      </c>
      <c r="AU8" s="744">
        <v>135</v>
      </c>
      <c r="AV8" s="743">
        <v>134</v>
      </c>
      <c r="AW8" s="744">
        <v>134</v>
      </c>
      <c r="AX8" s="743">
        <v>134</v>
      </c>
      <c r="AY8" s="744">
        <v>37</v>
      </c>
      <c r="AZ8" s="743">
        <v>37</v>
      </c>
      <c r="BA8" s="744">
        <v>37</v>
      </c>
      <c r="BB8" s="743">
        <v>37</v>
      </c>
      <c r="BC8" s="744">
        <v>0</v>
      </c>
      <c r="BD8" s="743">
        <v>0</v>
      </c>
      <c r="BE8" s="744">
        <v>0</v>
      </c>
      <c r="BF8" s="743">
        <v>0</v>
      </c>
      <c r="BG8" s="744">
        <v>0</v>
      </c>
      <c r="BH8" s="745">
        <v>0</v>
      </c>
      <c r="BI8" s="715"/>
      <c r="BJ8" s="965"/>
      <c r="BK8" s="715"/>
      <c r="BL8" s="951"/>
      <c r="BM8" s="715"/>
      <c r="BN8" s="742">
        <v>3913143</v>
      </c>
      <c r="BO8" s="743">
        <v>3879729</v>
      </c>
      <c r="BP8" s="744">
        <v>3879729</v>
      </c>
      <c r="BQ8" s="743">
        <v>3879729</v>
      </c>
      <c r="BR8" s="744">
        <v>3879729</v>
      </c>
      <c r="BS8" s="743">
        <v>3879729</v>
      </c>
      <c r="BT8" s="744">
        <v>3879729</v>
      </c>
      <c r="BU8" s="743">
        <v>3877505</v>
      </c>
      <c r="BV8" s="744">
        <v>3877505</v>
      </c>
      <c r="BW8" s="743">
        <v>3877505</v>
      </c>
      <c r="BX8" s="744">
        <v>3636835</v>
      </c>
      <c r="BY8" s="743">
        <v>3616432</v>
      </c>
      <c r="BZ8" s="744">
        <v>3616432</v>
      </c>
      <c r="CA8" s="743">
        <v>3540890</v>
      </c>
      <c r="CB8" s="744">
        <v>3540890</v>
      </c>
      <c r="CC8" s="743">
        <v>3532881</v>
      </c>
      <c r="CD8" s="744">
        <v>975158</v>
      </c>
      <c r="CE8" s="743">
        <v>975158</v>
      </c>
      <c r="CF8" s="744">
        <v>975158</v>
      </c>
      <c r="CG8" s="743">
        <v>975158</v>
      </c>
      <c r="CH8" s="744">
        <v>0</v>
      </c>
      <c r="CI8" s="743">
        <v>0</v>
      </c>
      <c r="CJ8" s="744">
        <v>0</v>
      </c>
      <c r="CK8" s="743">
        <v>0</v>
      </c>
      <c r="CL8" s="744">
        <v>0</v>
      </c>
      <c r="CM8" s="745">
        <v>0</v>
      </c>
      <c r="CN8" s="715"/>
      <c r="CO8" s="953"/>
      <c r="CP8" s="715"/>
      <c r="CQ8" s="742">
        <v>252</v>
      </c>
      <c r="CR8" s="743">
        <v>250</v>
      </c>
      <c r="CS8" s="744">
        <v>250</v>
      </c>
      <c r="CT8" s="743">
        <v>250</v>
      </c>
      <c r="CU8" s="744">
        <v>250</v>
      </c>
      <c r="CV8" s="743">
        <v>250</v>
      </c>
      <c r="CW8" s="744">
        <v>250</v>
      </c>
      <c r="CX8" s="743">
        <v>249</v>
      </c>
      <c r="CY8" s="744">
        <v>249</v>
      </c>
      <c r="CZ8" s="743">
        <v>249</v>
      </c>
      <c r="DA8" s="744">
        <v>224</v>
      </c>
      <c r="DB8" s="743">
        <v>224</v>
      </c>
      <c r="DC8" s="744">
        <v>224</v>
      </c>
      <c r="DD8" s="743">
        <v>223</v>
      </c>
      <c r="DE8" s="744">
        <v>223</v>
      </c>
      <c r="DF8" s="743">
        <v>222</v>
      </c>
      <c r="DG8" s="744">
        <v>61</v>
      </c>
      <c r="DH8" s="743">
        <v>61</v>
      </c>
      <c r="DI8" s="744">
        <v>61</v>
      </c>
      <c r="DJ8" s="743">
        <v>61</v>
      </c>
      <c r="DK8" s="744">
        <v>0</v>
      </c>
      <c r="DL8" s="743">
        <v>0</v>
      </c>
      <c r="DM8" s="744">
        <v>0</v>
      </c>
      <c r="DN8" s="743">
        <v>0</v>
      </c>
      <c r="DO8" s="744">
        <v>0</v>
      </c>
      <c r="DP8" s="745">
        <v>0</v>
      </c>
      <c r="DQ8" s="715"/>
      <c r="DR8" s="955"/>
      <c r="DS8" s="715"/>
      <c r="DT8" s="957"/>
    </row>
    <row r="9" spans="2:124" outlineLevel="1">
      <c r="B9" s="746">
        <v>2</v>
      </c>
      <c r="C9" s="747" t="s">
        <v>770</v>
      </c>
      <c r="D9" s="748">
        <v>2015</v>
      </c>
      <c r="F9" s="749">
        <v>2587485</v>
      </c>
      <c r="G9" s="750">
        <v>2587485</v>
      </c>
      <c r="H9" s="751">
        <v>2587485</v>
      </c>
      <c r="I9" s="750">
        <v>2587485</v>
      </c>
      <c r="J9" s="751">
        <v>2587485</v>
      </c>
      <c r="K9" s="750">
        <v>2587485</v>
      </c>
      <c r="L9" s="751">
        <v>2587485</v>
      </c>
      <c r="M9" s="750">
        <v>2587485</v>
      </c>
      <c r="N9" s="751">
        <v>2587485</v>
      </c>
      <c r="O9" s="750">
        <v>2587485</v>
      </c>
      <c r="P9" s="751">
        <v>2587485</v>
      </c>
      <c r="Q9" s="750">
        <v>2587485</v>
      </c>
      <c r="R9" s="751">
        <v>2587485</v>
      </c>
      <c r="S9" s="750">
        <v>2587485</v>
      </c>
      <c r="T9" s="751">
        <v>2587485</v>
      </c>
      <c r="U9" s="750">
        <v>2587485</v>
      </c>
      <c r="V9" s="751">
        <v>2587485</v>
      </c>
      <c r="W9" s="750">
        <v>2587485</v>
      </c>
      <c r="X9" s="751">
        <v>2463704</v>
      </c>
      <c r="Y9" s="750">
        <v>0</v>
      </c>
      <c r="Z9" s="751">
        <v>0</v>
      </c>
      <c r="AA9" s="750">
        <v>0</v>
      </c>
      <c r="AB9" s="751">
        <v>0</v>
      </c>
      <c r="AC9" s="750">
        <v>0</v>
      </c>
      <c r="AD9" s="751">
        <v>0</v>
      </c>
      <c r="AE9" s="752">
        <v>0</v>
      </c>
      <c r="AF9" s="715"/>
      <c r="AG9" s="963"/>
      <c r="AH9" s="715"/>
      <c r="AI9" s="749">
        <v>1364</v>
      </c>
      <c r="AJ9" s="750">
        <v>1364</v>
      </c>
      <c r="AK9" s="751">
        <v>1364</v>
      </c>
      <c r="AL9" s="750">
        <v>1364</v>
      </c>
      <c r="AM9" s="751">
        <v>1364</v>
      </c>
      <c r="AN9" s="750">
        <v>1364</v>
      </c>
      <c r="AO9" s="751">
        <v>1364</v>
      </c>
      <c r="AP9" s="750">
        <v>1364</v>
      </c>
      <c r="AQ9" s="751">
        <v>1364</v>
      </c>
      <c r="AR9" s="750">
        <v>1364</v>
      </c>
      <c r="AS9" s="751">
        <v>1364</v>
      </c>
      <c r="AT9" s="750">
        <v>1364</v>
      </c>
      <c r="AU9" s="751">
        <v>1364</v>
      </c>
      <c r="AV9" s="750">
        <v>1364</v>
      </c>
      <c r="AW9" s="751">
        <v>1364</v>
      </c>
      <c r="AX9" s="750">
        <v>1364</v>
      </c>
      <c r="AY9" s="751">
        <v>1364</v>
      </c>
      <c r="AZ9" s="750">
        <v>1364</v>
      </c>
      <c r="BA9" s="751">
        <v>1225</v>
      </c>
      <c r="BB9" s="750">
        <v>0</v>
      </c>
      <c r="BC9" s="751">
        <v>0</v>
      </c>
      <c r="BD9" s="750">
        <v>0</v>
      </c>
      <c r="BE9" s="751">
        <v>0</v>
      </c>
      <c r="BF9" s="750">
        <v>0</v>
      </c>
      <c r="BG9" s="751">
        <v>0</v>
      </c>
      <c r="BH9" s="752">
        <v>0</v>
      </c>
      <c r="BI9" s="715"/>
      <c r="BJ9" s="965"/>
      <c r="BK9" s="715"/>
      <c r="BL9" s="951"/>
      <c r="BM9" s="715"/>
      <c r="BN9" s="749">
        <v>1587453</v>
      </c>
      <c r="BO9" s="750">
        <v>1587453</v>
      </c>
      <c r="BP9" s="751">
        <v>1587453</v>
      </c>
      <c r="BQ9" s="750">
        <v>1587453</v>
      </c>
      <c r="BR9" s="751">
        <v>1587453</v>
      </c>
      <c r="BS9" s="750">
        <v>1587453</v>
      </c>
      <c r="BT9" s="751">
        <v>1587453</v>
      </c>
      <c r="BU9" s="750">
        <v>1587453</v>
      </c>
      <c r="BV9" s="751">
        <v>1587453</v>
      </c>
      <c r="BW9" s="750">
        <v>1587453</v>
      </c>
      <c r="BX9" s="751">
        <v>1587453</v>
      </c>
      <c r="BY9" s="750">
        <v>1587453</v>
      </c>
      <c r="BZ9" s="751">
        <v>1587453</v>
      </c>
      <c r="CA9" s="750">
        <v>1587453</v>
      </c>
      <c r="CB9" s="751">
        <v>1587453</v>
      </c>
      <c r="CC9" s="750">
        <v>1587453</v>
      </c>
      <c r="CD9" s="751">
        <v>1587453</v>
      </c>
      <c r="CE9" s="750">
        <v>1587453</v>
      </c>
      <c r="CF9" s="751">
        <v>1511512</v>
      </c>
      <c r="CG9" s="750">
        <v>0</v>
      </c>
      <c r="CH9" s="751">
        <v>0</v>
      </c>
      <c r="CI9" s="750">
        <v>0</v>
      </c>
      <c r="CJ9" s="751">
        <v>0</v>
      </c>
      <c r="CK9" s="750">
        <v>0</v>
      </c>
      <c r="CL9" s="751">
        <v>0</v>
      </c>
      <c r="CM9" s="752">
        <v>0</v>
      </c>
      <c r="CN9" s="715"/>
      <c r="CO9" s="953"/>
      <c r="CP9" s="715"/>
      <c r="CQ9" s="749">
        <v>837</v>
      </c>
      <c r="CR9" s="750">
        <v>837</v>
      </c>
      <c r="CS9" s="751">
        <v>837</v>
      </c>
      <c r="CT9" s="750">
        <v>837</v>
      </c>
      <c r="CU9" s="751">
        <v>837</v>
      </c>
      <c r="CV9" s="750">
        <v>837</v>
      </c>
      <c r="CW9" s="751">
        <v>837</v>
      </c>
      <c r="CX9" s="750">
        <v>837</v>
      </c>
      <c r="CY9" s="751">
        <v>837</v>
      </c>
      <c r="CZ9" s="750">
        <v>837</v>
      </c>
      <c r="DA9" s="751">
        <v>837</v>
      </c>
      <c r="DB9" s="750">
        <v>837</v>
      </c>
      <c r="DC9" s="751">
        <v>837</v>
      </c>
      <c r="DD9" s="750">
        <v>837</v>
      </c>
      <c r="DE9" s="751">
        <v>837</v>
      </c>
      <c r="DF9" s="750">
        <v>837</v>
      </c>
      <c r="DG9" s="751">
        <v>837</v>
      </c>
      <c r="DH9" s="750">
        <v>837</v>
      </c>
      <c r="DI9" s="751">
        <v>752</v>
      </c>
      <c r="DJ9" s="750">
        <v>0</v>
      </c>
      <c r="DK9" s="751">
        <v>0</v>
      </c>
      <c r="DL9" s="750">
        <v>0</v>
      </c>
      <c r="DM9" s="751">
        <v>0</v>
      </c>
      <c r="DN9" s="750">
        <v>0</v>
      </c>
      <c r="DO9" s="751">
        <v>0</v>
      </c>
      <c r="DP9" s="752">
        <v>0</v>
      </c>
      <c r="DQ9" s="715"/>
      <c r="DR9" s="955"/>
      <c r="DS9" s="715"/>
      <c r="DT9" s="957"/>
    </row>
    <row r="10" spans="2:124" outlineLevel="1">
      <c r="B10" s="753">
        <v>3</v>
      </c>
      <c r="C10" s="754" t="s">
        <v>116</v>
      </c>
      <c r="D10" s="755">
        <v>2015</v>
      </c>
      <c r="F10" s="756">
        <v>0</v>
      </c>
      <c r="G10" s="757">
        <v>0</v>
      </c>
      <c r="H10" s="758">
        <v>0</v>
      </c>
      <c r="I10" s="757">
        <v>0</v>
      </c>
      <c r="J10" s="758">
        <v>0</v>
      </c>
      <c r="K10" s="757">
        <v>0</v>
      </c>
      <c r="L10" s="758">
        <v>0</v>
      </c>
      <c r="M10" s="757">
        <v>0</v>
      </c>
      <c r="N10" s="758">
        <v>0</v>
      </c>
      <c r="O10" s="757">
        <v>0</v>
      </c>
      <c r="P10" s="758">
        <v>0</v>
      </c>
      <c r="Q10" s="757">
        <v>0</v>
      </c>
      <c r="R10" s="758">
        <v>0</v>
      </c>
      <c r="S10" s="757">
        <v>0</v>
      </c>
      <c r="T10" s="758">
        <v>0</v>
      </c>
      <c r="U10" s="757">
        <v>0</v>
      </c>
      <c r="V10" s="758">
        <v>0</v>
      </c>
      <c r="W10" s="757">
        <v>0</v>
      </c>
      <c r="X10" s="758">
        <v>0</v>
      </c>
      <c r="Y10" s="757">
        <v>0</v>
      </c>
      <c r="Z10" s="758">
        <v>0</v>
      </c>
      <c r="AA10" s="757">
        <v>0</v>
      </c>
      <c r="AB10" s="758">
        <v>0</v>
      </c>
      <c r="AC10" s="757">
        <v>0</v>
      </c>
      <c r="AD10" s="758">
        <v>0</v>
      </c>
      <c r="AE10" s="759">
        <v>0</v>
      </c>
      <c r="AF10" s="715"/>
      <c r="AG10" s="963"/>
      <c r="AH10" s="715"/>
      <c r="AI10" s="756">
        <v>0</v>
      </c>
      <c r="AJ10" s="757">
        <v>0</v>
      </c>
      <c r="AK10" s="758">
        <v>0</v>
      </c>
      <c r="AL10" s="757">
        <v>0</v>
      </c>
      <c r="AM10" s="758">
        <v>0</v>
      </c>
      <c r="AN10" s="757">
        <v>0</v>
      </c>
      <c r="AO10" s="758">
        <v>0</v>
      </c>
      <c r="AP10" s="757">
        <v>0</v>
      </c>
      <c r="AQ10" s="758">
        <v>0</v>
      </c>
      <c r="AR10" s="757">
        <v>0</v>
      </c>
      <c r="AS10" s="758">
        <v>0</v>
      </c>
      <c r="AT10" s="757">
        <v>0</v>
      </c>
      <c r="AU10" s="758">
        <v>0</v>
      </c>
      <c r="AV10" s="757">
        <v>0</v>
      </c>
      <c r="AW10" s="758">
        <v>0</v>
      </c>
      <c r="AX10" s="757">
        <v>0</v>
      </c>
      <c r="AY10" s="758">
        <v>0</v>
      </c>
      <c r="AZ10" s="757">
        <v>0</v>
      </c>
      <c r="BA10" s="758">
        <v>0</v>
      </c>
      <c r="BB10" s="757">
        <v>0</v>
      </c>
      <c r="BC10" s="758">
        <v>0</v>
      </c>
      <c r="BD10" s="757">
        <v>0</v>
      </c>
      <c r="BE10" s="758">
        <v>0</v>
      </c>
      <c r="BF10" s="757">
        <v>0</v>
      </c>
      <c r="BG10" s="758">
        <v>0</v>
      </c>
      <c r="BH10" s="759">
        <v>0</v>
      </c>
      <c r="BI10" s="715"/>
      <c r="BJ10" s="965"/>
      <c r="BK10" s="715"/>
      <c r="BL10" s="951"/>
      <c r="BM10" s="715"/>
      <c r="BN10" s="756">
        <v>0</v>
      </c>
      <c r="BO10" s="757">
        <v>0</v>
      </c>
      <c r="BP10" s="758">
        <v>0</v>
      </c>
      <c r="BQ10" s="757">
        <v>0</v>
      </c>
      <c r="BR10" s="758">
        <v>0</v>
      </c>
      <c r="BS10" s="757">
        <v>0</v>
      </c>
      <c r="BT10" s="758">
        <v>0</v>
      </c>
      <c r="BU10" s="757">
        <v>0</v>
      </c>
      <c r="BV10" s="758">
        <v>0</v>
      </c>
      <c r="BW10" s="757">
        <v>0</v>
      </c>
      <c r="BX10" s="758">
        <v>0</v>
      </c>
      <c r="BY10" s="757">
        <v>0</v>
      </c>
      <c r="BZ10" s="758">
        <v>0</v>
      </c>
      <c r="CA10" s="757">
        <v>0</v>
      </c>
      <c r="CB10" s="758">
        <v>0</v>
      </c>
      <c r="CC10" s="757">
        <v>0</v>
      </c>
      <c r="CD10" s="758">
        <v>0</v>
      </c>
      <c r="CE10" s="757">
        <v>0</v>
      </c>
      <c r="CF10" s="758">
        <v>0</v>
      </c>
      <c r="CG10" s="757">
        <v>0</v>
      </c>
      <c r="CH10" s="758">
        <v>0</v>
      </c>
      <c r="CI10" s="757">
        <v>0</v>
      </c>
      <c r="CJ10" s="758">
        <v>0</v>
      </c>
      <c r="CK10" s="757">
        <v>0</v>
      </c>
      <c r="CL10" s="758">
        <v>0</v>
      </c>
      <c r="CM10" s="759">
        <v>0</v>
      </c>
      <c r="CN10" s="715"/>
      <c r="CO10" s="953"/>
      <c r="CP10" s="715"/>
      <c r="CQ10" s="756">
        <v>0</v>
      </c>
      <c r="CR10" s="757">
        <v>0</v>
      </c>
      <c r="CS10" s="758">
        <v>0</v>
      </c>
      <c r="CT10" s="757">
        <v>0</v>
      </c>
      <c r="CU10" s="758">
        <v>0</v>
      </c>
      <c r="CV10" s="757">
        <v>0</v>
      </c>
      <c r="CW10" s="758">
        <v>0</v>
      </c>
      <c r="CX10" s="757">
        <v>0</v>
      </c>
      <c r="CY10" s="758">
        <v>0</v>
      </c>
      <c r="CZ10" s="757">
        <v>0</v>
      </c>
      <c r="DA10" s="758">
        <v>0</v>
      </c>
      <c r="DB10" s="757">
        <v>0</v>
      </c>
      <c r="DC10" s="758">
        <v>0</v>
      </c>
      <c r="DD10" s="757">
        <v>0</v>
      </c>
      <c r="DE10" s="758">
        <v>0</v>
      </c>
      <c r="DF10" s="757">
        <v>0</v>
      </c>
      <c r="DG10" s="758">
        <v>0</v>
      </c>
      <c r="DH10" s="757">
        <v>0</v>
      </c>
      <c r="DI10" s="758">
        <v>0</v>
      </c>
      <c r="DJ10" s="757">
        <v>0</v>
      </c>
      <c r="DK10" s="758">
        <v>0</v>
      </c>
      <c r="DL10" s="757">
        <v>0</v>
      </c>
      <c r="DM10" s="758">
        <v>0</v>
      </c>
      <c r="DN10" s="757">
        <v>0</v>
      </c>
      <c r="DO10" s="758">
        <v>0</v>
      </c>
      <c r="DP10" s="759">
        <v>0</v>
      </c>
      <c r="DQ10" s="715"/>
      <c r="DR10" s="955"/>
      <c r="DS10" s="715"/>
      <c r="DT10" s="957"/>
    </row>
    <row r="11" spans="2:124" outlineLevel="1">
      <c r="B11" s="746">
        <v>4</v>
      </c>
      <c r="C11" s="747" t="s">
        <v>117</v>
      </c>
      <c r="D11" s="748">
        <v>2015</v>
      </c>
      <c r="F11" s="749">
        <v>0</v>
      </c>
      <c r="G11" s="750">
        <v>0</v>
      </c>
      <c r="H11" s="751">
        <v>0</v>
      </c>
      <c r="I11" s="750">
        <v>0</v>
      </c>
      <c r="J11" s="751">
        <v>0</v>
      </c>
      <c r="K11" s="750">
        <v>0</v>
      </c>
      <c r="L11" s="751">
        <v>0</v>
      </c>
      <c r="M11" s="750">
        <v>0</v>
      </c>
      <c r="N11" s="751">
        <v>0</v>
      </c>
      <c r="O11" s="750">
        <v>0</v>
      </c>
      <c r="P11" s="751">
        <v>0</v>
      </c>
      <c r="Q11" s="750">
        <v>0</v>
      </c>
      <c r="R11" s="751">
        <v>0</v>
      </c>
      <c r="S11" s="750">
        <v>0</v>
      </c>
      <c r="T11" s="751">
        <v>0</v>
      </c>
      <c r="U11" s="750">
        <v>0</v>
      </c>
      <c r="V11" s="751">
        <v>0</v>
      </c>
      <c r="W11" s="750">
        <v>0</v>
      </c>
      <c r="X11" s="751">
        <v>0</v>
      </c>
      <c r="Y11" s="750">
        <v>0</v>
      </c>
      <c r="Z11" s="751">
        <v>0</v>
      </c>
      <c r="AA11" s="750">
        <v>0</v>
      </c>
      <c r="AB11" s="751">
        <v>0</v>
      </c>
      <c r="AC11" s="750">
        <v>0</v>
      </c>
      <c r="AD11" s="751">
        <v>0</v>
      </c>
      <c r="AE11" s="752">
        <v>0</v>
      </c>
      <c r="AF11" s="715"/>
      <c r="AG11" s="963"/>
      <c r="AH11" s="715"/>
      <c r="AI11" s="749">
        <v>0</v>
      </c>
      <c r="AJ11" s="750">
        <v>0</v>
      </c>
      <c r="AK11" s="751">
        <v>0</v>
      </c>
      <c r="AL11" s="750">
        <v>0</v>
      </c>
      <c r="AM11" s="751">
        <v>0</v>
      </c>
      <c r="AN11" s="750">
        <v>0</v>
      </c>
      <c r="AO11" s="751">
        <v>0</v>
      </c>
      <c r="AP11" s="750">
        <v>0</v>
      </c>
      <c r="AQ11" s="751">
        <v>0</v>
      </c>
      <c r="AR11" s="750">
        <v>0</v>
      </c>
      <c r="AS11" s="751">
        <v>0</v>
      </c>
      <c r="AT11" s="750">
        <v>0</v>
      </c>
      <c r="AU11" s="751">
        <v>0</v>
      </c>
      <c r="AV11" s="750">
        <v>0</v>
      </c>
      <c r="AW11" s="751">
        <v>0</v>
      </c>
      <c r="AX11" s="750">
        <v>0</v>
      </c>
      <c r="AY11" s="751">
        <v>0</v>
      </c>
      <c r="AZ11" s="750">
        <v>0</v>
      </c>
      <c r="BA11" s="751">
        <v>0</v>
      </c>
      <c r="BB11" s="750">
        <v>0</v>
      </c>
      <c r="BC11" s="751">
        <v>0</v>
      </c>
      <c r="BD11" s="750">
        <v>0</v>
      </c>
      <c r="BE11" s="751">
        <v>0</v>
      </c>
      <c r="BF11" s="750">
        <v>0</v>
      </c>
      <c r="BG11" s="751">
        <v>0</v>
      </c>
      <c r="BH11" s="752">
        <v>0</v>
      </c>
      <c r="BI11" s="715"/>
      <c r="BJ11" s="965"/>
      <c r="BK11" s="715"/>
      <c r="BL11" s="951"/>
      <c r="BM11" s="715"/>
      <c r="BN11" s="749">
        <v>0</v>
      </c>
      <c r="BO11" s="750">
        <v>0</v>
      </c>
      <c r="BP11" s="751">
        <v>0</v>
      </c>
      <c r="BQ11" s="750">
        <v>0</v>
      </c>
      <c r="BR11" s="751">
        <v>0</v>
      </c>
      <c r="BS11" s="750">
        <v>0</v>
      </c>
      <c r="BT11" s="751">
        <v>0</v>
      </c>
      <c r="BU11" s="750">
        <v>0</v>
      </c>
      <c r="BV11" s="751">
        <v>0</v>
      </c>
      <c r="BW11" s="750">
        <v>0</v>
      </c>
      <c r="BX11" s="751">
        <v>0</v>
      </c>
      <c r="BY11" s="750">
        <v>0</v>
      </c>
      <c r="BZ11" s="751">
        <v>0</v>
      </c>
      <c r="CA11" s="750">
        <v>0</v>
      </c>
      <c r="CB11" s="751">
        <v>0</v>
      </c>
      <c r="CC11" s="750">
        <v>0</v>
      </c>
      <c r="CD11" s="751">
        <v>0</v>
      </c>
      <c r="CE11" s="750">
        <v>0</v>
      </c>
      <c r="CF11" s="751">
        <v>0</v>
      </c>
      <c r="CG11" s="750">
        <v>0</v>
      </c>
      <c r="CH11" s="751">
        <v>0</v>
      </c>
      <c r="CI11" s="750">
        <v>0</v>
      </c>
      <c r="CJ11" s="751">
        <v>0</v>
      </c>
      <c r="CK11" s="750">
        <v>0</v>
      </c>
      <c r="CL11" s="751">
        <v>0</v>
      </c>
      <c r="CM11" s="752">
        <v>0</v>
      </c>
      <c r="CN11" s="715"/>
      <c r="CO11" s="953"/>
      <c r="CP11" s="715"/>
      <c r="CQ11" s="749">
        <v>0</v>
      </c>
      <c r="CR11" s="750">
        <v>0</v>
      </c>
      <c r="CS11" s="751">
        <v>0</v>
      </c>
      <c r="CT11" s="750">
        <v>0</v>
      </c>
      <c r="CU11" s="751">
        <v>0</v>
      </c>
      <c r="CV11" s="750">
        <v>0</v>
      </c>
      <c r="CW11" s="751">
        <v>0</v>
      </c>
      <c r="CX11" s="750">
        <v>0</v>
      </c>
      <c r="CY11" s="751">
        <v>0</v>
      </c>
      <c r="CZ11" s="750">
        <v>0</v>
      </c>
      <c r="DA11" s="751">
        <v>0</v>
      </c>
      <c r="DB11" s="750">
        <v>0</v>
      </c>
      <c r="DC11" s="751">
        <v>0</v>
      </c>
      <c r="DD11" s="750">
        <v>0</v>
      </c>
      <c r="DE11" s="751">
        <v>0</v>
      </c>
      <c r="DF11" s="750">
        <v>0</v>
      </c>
      <c r="DG11" s="751">
        <v>0</v>
      </c>
      <c r="DH11" s="750">
        <v>0</v>
      </c>
      <c r="DI11" s="751">
        <v>0</v>
      </c>
      <c r="DJ11" s="750">
        <v>0</v>
      </c>
      <c r="DK11" s="751">
        <v>0</v>
      </c>
      <c r="DL11" s="750">
        <v>0</v>
      </c>
      <c r="DM11" s="751">
        <v>0</v>
      </c>
      <c r="DN11" s="750">
        <v>0</v>
      </c>
      <c r="DO11" s="751">
        <v>0</v>
      </c>
      <c r="DP11" s="752">
        <v>0</v>
      </c>
      <c r="DQ11" s="715"/>
      <c r="DR11" s="955"/>
      <c r="DS11" s="715"/>
      <c r="DT11" s="957"/>
    </row>
    <row r="12" spans="2:124" outlineLevel="1">
      <c r="B12" s="753">
        <v>5</v>
      </c>
      <c r="C12" s="754" t="s">
        <v>118</v>
      </c>
      <c r="D12" s="755">
        <v>2015</v>
      </c>
      <c r="F12" s="760">
        <v>0</v>
      </c>
      <c r="G12" s="761">
        <v>0</v>
      </c>
      <c r="H12" s="762">
        <v>0</v>
      </c>
      <c r="I12" s="761">
        <v>0</v>
      </c>
      <c r="J12" s="762">
        <v>0</v>
      </c>
      <c r="K12" s="761">
        <v>0</v>
      </c>
      <c r="L12" s="762">
        <v>0</v>
      </c>
      <c r="M12" s="761">
        <v>0</v>
      </c>
      <c r="N12" s="762">
        <v>0</v>
      </c>
      <c r="O12" s="761">
        <v>0</v>
      </c>
      <c r="P12" s="762">
        <v>0</v>
      </c>
      <c r="Q12" s="761">
        <v>0</v>
      </c>
      <c r="R12" s="762">
        <v>0</v>
      </c>
      <c r="S12" s="761">
        <v>0</v>
      </c>
      <c r="T12" s="762">
        <v>0</v>
      </c>
      <c r="U12" s="761">
        <v>0</v>
      </c>
      <c r="V12" s="762">
        <v>0</v>
      </c>
      <c r="W12" s="761">
        <v>0</v>
      </c>
      <c r="X12" s="762">
        <v>0</v>
      </c>
      <c r="Y12" s="761">
        <v>0</v>
      </c>
      <c r="Z12" s="762">
        <v>0</v>
      </c>
      <c r="AA12" s="761">
        <v>0</v>
      </c>
      <c r="AB12" s="762">
        <v>0</v>
      </c>
      <c r="AC12" s="761">
        <v>0</v>
      </c>
      <c r="AD12" s="762">
        <v>0</v>
      </c>
      <c r="AE12" s="763">
        <v>0</v>
      </c>
      <c r="AF12" s="715"/>
      <c r="AG12" s="963"/>
      <c r="AH12" s="715"/>
      <c r="AI12" s="760">
        <v>0</v>
      </c>
      <c r="AJ12" s="761">
        <v>0</v>
      </c>
      <c r="AK12" s="762">
        <v>0</v>
      </c>
      <c r="AL12" s="761">
        <v>0</v>
      </c>
      <c r="AM12" s="762">
        <v>0</v>
      </c>
      <c r="AN12" s="761">
        <v>0</v>
      </c>
      <c r="AO12" s="762">
        <v>0</v>
      </c>
      <c r="AP12" s="761">
        <v>0</v>
      </c>
      <c r="AQ12" s="762">
        <v>0</v>
      </c>
      <c r="AR12" s="761">
        <v>0</v>
      </c>
      <c r="AS12" s="762">
        <v>0</v>
      </c>
      <c r="AT12" s="761">
        <v>0</v>
      </c>
      <c r="AU12" s="762">
        <v>0</v>
      </c>
      <c r="AV12" s="761">
        <v>0</v>
      </c>
      <c r="AW12" s="762">
        <v>0</v>
      </c>
      <c r="AX12" s="761">
        <v>0</v>
      </c>
      <c r="AY12" s="762">
        <v>0</v>
      </c>
      <c r="AZ12" s="761">
        <v>0</v>
      </c>
      <c r="BA12" s="762">
        <v>0</v>
      </c>
      <c r="BB12" s="761">
        <v>0</v>
      </c>
      <c r="BC12" s="762">
        <v>0</v>
      </c>
      <c r="BD12" s="761">
        <v>0</v>
      </c>
      <c r="BE12" s="762">
        <v>0</v>
      </c>
      <c r="BF12" s="761">
        <v>0</v>
      </c>
      <c r="BG12" s="762">
        <v>0</v>
      </c>
      <c r="BH12" s="763">
        <v>0</v>
      </c>
      <c r="BI12" s="715"/>
      <c r="BJ12" s="965"/>
      <c r="BK12" s="715"/>
      <c r="BL12" s="951"/>
      <c r="BM12" s="715"/>
      <c r="BN12" s="760">
        <v>0</v>
      </c>
      <c r="BO12" s="761">
        <v>0</v>
      </c>
      <c r="BP12" s="762">
        <v>0</v>
      </c>
      <c r="BQ12" s="761">
        <v>0</v>
      </c>
      <c r="BR12" s="762">
        <v>0</v>
      </c>
      <c r="BS12" s="761">
        <v>0</v>
      </c>
      <c r="BT12" s="762">
        <v>0</v>
      </c>
      <c r="BU12" s="761">
        <v>0</v>
      </c>
      <c r="BV12" s="762">
        <v>0</v>
      </c>
      <c r="BW12" s="761">
        <v>0</v>
      </c>
      <c r="BX12" s="762">
        <v>0</v>
      </c>
      <c r="BY12" s="761">
        <v>0</v>
      </c>
      <c r="BZ12" s="762">
        <v>0</v>
      </c>
      <c r="CA12" s="761">
        <v>0</v>
      </c>
      <c r="CB12" s="762">
        <v>0</v>
      </c>
      <c r="CC12" s="761">
        <v>0</v>
      </c>
      <c r="CD12" s="762">
        <v>0</v>
      </c>
      <c r="CE12" s="761">
        <v>0</v>
      </c>
      <c r="CF12" s="762">
        <v>0</v>
      </c>
      <c r="CG12" s="761">
        <v>0</v>
      </c>
      <c r="CH12" s="762">
        <v>0</v>
      </c>
      <c r="CI12" s="761">
        <v>0</v>
      </c>
      <c r="CJ12" s="762">
        <v>0</v>
      </c>
      <c r="CK12" s="761">
        <v>0</v>
      </c>
      <c r="CL12" s="762">
        <v>0</v>
      </c>
      <c r="CM12" s="763">
        <v>0</v>
      </c>
      <c r="CN12" s="715"/>
      <c r="CO12" s="953"/>
      <c r="CP12" s="715"/>
      <c r="CQ12" s="760">
        <v>0</v>
      </c>
      <c r="CR12" s="761">
        <v>0</v>
      </c>
      <c r="CS12" s="762">
        <v>0</v>
      </c>
      <c r="CT12" s="761">
        <v>0</v>
      </c>
      <c r="CU12" s="762">
        <v>0</v>
      </c>
      <c r="CV12" s="761">
        <v>0</v>
      </c>
      <c r="CW12" s="762">
        <v>0</v>
      </c>
      <c r="CX12" s="761">
        <v>0</v>
      </c>
      <c r="CY12" s="762">
        <v>0</v>
      </c>
      <c r="CZ12" s="761">
        <v>0</v>
      </c>
      <c r="DA12" s="762">
        <v>0</v>
      </c>
      <c r="DB12" s="761">
        <v>0</v>
      </c>
      <c r="DC12" s="762">
        <v>0</v>
      </c>
      <c r="DD12" s="761">
        <v>0</v>
      </c>
      <c r="DE12" s="762">
        <v>0</v>
      </c>
      <c r="DF12" s="761">
        <v>0</v>
      </c>
      <c r="DG12" s="762">
        <v>0</v>
      </c>
      <c r="DH12" s="761">
        <v>0</v>
      </c>
      <c r="DI12" s="762">
        <v>0</v>
      </c>
      <c r="DJ12" s="761">
        <v>0</v>
      </c>
      <c r="DK12" s="762">
        <v>0</v>
      </c>
      <c r="DL12" s="761">
        <v>0</v>
      </c>
      <c r="DM12" s="762">
        <v>0</v>
      </c>
      <c r="DN12" s="761">
        <v>0</v>
      </c>
      <c r="DO12" s="762">
        <v>0</v>
      </c>
      <c r="DP12" s="763">
        <v>0</v>
      </c>
      <c r="DQ12" s="715"/>
      <c r="DR12" s="955"/>
      <c r="DS12" s="715"/>
      <c r="DT12" s="957"/>
    </row>
    <row r="13" spans="2:124" outlineLevel="1">
      <c r="B13" s="746">
        <v>6</v>
      </c>
      <c r="C13" s="764" t="s">
        <v>119</v>
      </c>
      <c r="D13" s="748">
        <v>2015</v>
      </c>
      <c r="F13" s="749">
        <v>2979118</v>
      </c>
      <c r="G13" s="750">
        <v>2979118</v>
      </c>
      <c r="H13" s="751">
        <v>2977997</v>
      </c>
      <c r="I13" s="750">
        <v>2977997</v>
      </c>
      <c r="J13" s="751">
        <v>2977997</v>
      </c>
      <c r="K13" s="750">
        <v>2977997</v>
      </c>
      <c r="L13" s="751">
        <v>2816016</v>
      </c>
      <c r="M13" s="750">
        <v>2816016</v>
      </c>
      <c r="N13" s="751">
        <v>2768202</v>
      </c>
      <c r="O13" s="750">
        <v>2222800</v>
      </c>
      <c r="P13" s="751">
        <v>775694</v>
      </c>
      <c r="Q13" s="750">
        <v>654225</v>
      </c>
      <c r="R13" s="751">
        <v>220076</v>
      </c>
      <c r="S13" s="750">
        <v>220076</v>
      </c>
      <c r="T13" s="751">
        <v>220076</v>
      </c>
      <c r="U13" s="750">
        <v>132698</v>
      </c>
      <c r="V13" s="751">
        <v>106208</v>
      </c>
      <c r="W13" s="750">
        <v>106208</v>
      </c>
      <c r="X13" s="751">
        <v>106208</v>
      </c>
      <c r="Y13" s="750">
        <v>106208</v>
      </c>
      <c r="Z13" s="751">
        <v>0</v>
      </c>
      <c r="AA13" s="750">
        <v>0</v>
      </c>
      <c r="AB13" s="751">
        <v>0</v>
      </c>
      <c r="AC13" s="750">
        <v>0</v>
      </c>
      <c r="AD13" s="751">
        <v>0</v>
      </c>
      <c r="AE13" s="752">
        <v>0</v>
      </c>
      <c r="AF13" s="715"/>
      <c r="AG13" s="963"/>
      <c r="AH13" s="715"/>
      <c r="AI13" s="749">
        <v>420</v>
      </c>
      <c r="AJ13" s="750">
        <v>420</v>
      </c>
      <c r="AK13" s="751">
        <v>419</v>
      </c>
      <c r="AL13" s="750">
        <v>419</v>
      </c>
      <c r="AM13" s="751">
        <v>419</v>
      </c>
      <c r="AN13" s="750">
        <v>419</v>
      </c>
      <c r="AO13" s="751">
        <v>394</v>
      </c>
      <c r="AP13" s="750">
        <v>394</v>
      </c>
      <c r="AQ13" s="751">
        <v>391</v>
      </c>
      <c r="AR13" s="750">
        <v>309</v>
      </c>
      <c r="AS13" s="751">
        <v>106</v>
      </c>
      <c r="AT13" s="750">
        <v>100</v>
      </c>
      <c r="AU13" s="751">
        <v>65</v>
      </c>
      <c r="AV13" s="750">
        <v>65</v>
      </c>
      <c r="AW13" s="751">
        <v>65</v>
      </c>
      <c r="AX13" s="750">
        <v>54</v>
      </c>
      <c r="AY13" s="751">
        <v>46</v>
      </c>
      <c r="AZ13" s="750">
        <v>46</v>
      </c>
      <c r="BA13" s="751">
        <v>46</v>
      </c>
      <c r="BB13" s="750">
        <v>46</v>
      </c>
      <c r="BC13" s="751">
        <v>0</v>
      </c>
      <c r="BD13" s="750">
        <v>0</v>
      </c>
      <c r="BE13" s="751">
        <v>0</v>
      </c>
      <c r="BF13" s="750">
        <v>0</v>
      </c>
      <c r="BG13" s="751">
        <v>0</v>
      </c>
      <c r="BH13" s="752">
        <v>0</v>
      </c>
      <c r="BI13" s="715"/>
      <c r="BJ13" s="965"/>
      <c r="BK13" s="715"/>
      <c r="BL13" s="951"/>
      <c r="BM13" s="715"/>
      <c r="BN13" s="749">
        <v>1883044</v>
      </c>
      <c r="BO13" s="750">
        <v>1883044</v>
      </c>
      <c r="BP13" s="751">
        <v>1882176</v>
      </c>
      <c r="BQ13" s="750">
        <v>1882176</v>
      </c>
      <c r="BR13" s="751">
        <v>1882176</v>
      </c>
      <c r="BS13" s="750">
        <v>1882176</v>
      </c>
      <c r="BT13" s="751">
        <v>1786538</v>
      </c>
      <c r="BU13" s="750">
        <v>1786538</v>
      </c>
      <c r="BV13" s="751">
        <v>1755270</v>
      </c>
      <c r="BW13" s="750">
        <v>1432240</v>
      </c>
      <c r="BX13" s="751">
        <v>564489</v>
      </c>
      <c r="BY13" s="750">
        <v>485719</v>
      </c>
      <c r="BZ13" s="751">
        <v>149063</v>
      </c>
      <c r="CA13" s="750">
        <v>149063</v>
      </c>
      <c r="CB13" s="751">
        <v>149063</v>
      </c>
      <c r="CC13" s="750">
        <v>94214</v>
      </c>
      <c r="CD13" s="751">
        <v>75233</v>
      </c>
      <c r="CE13" s="750">
        <v>75233</v>
      </c>
      <c r="CF13" s="751">
        <v>75233</v>
      </c>
      <c r="CG13" s="750">
        <v>75233</v>
      </c>
      <c r="CH13" s="751">
        <v>0</v>
      </c>
      <c r="CI13" s="750">
        <v>0</v>
      </c>
      <c r="CJ13" s="751">
        <v>0</v>
      </c>
      <c r="CK13" s="750">
        <v>0</v>
      </c>
      <c r="CL13" s="751">
        <v>0</v>
      </c>
      <c r="CM13" s="752">
        <v>0</v>
      </c>
      <c r="CN13" s="715"/>
      <c r="CO13" s="953"/>
      <c r="CP13" s="715"/>
      <c r="CQ13" s="749">
        <v>260</v>
      </c>
      <c r="CR13" s="750">
        <v>260</v>
      </c>
      <c r="CS13" s="751">
        <v>260</v>
      </c>
      <c r="CT13" s="750">
        <v>260</v>
      </c>
      <c r="CU13" s="751">
        <v>260</v>
      </c>
      <c r="CV13" s="750">
        <v>260</v>
      </c>
      <c r="CW13" s="751">
        <v>245</v>
      </c>
      <c r="CX13" s="750">
        <v>245</v>
      </c>
      <c r="CY13" s="751">
        <v>243</v>
      </c>
      <c r="CZ13" s="750">
        <v>195</v>
      </c>
      <c r="DA13" s="751">
        <v>75</v>
      </c>
      <c r="DB13" s="750">
        <v>72</v>
      </c>
      <c r="DC13" s="751">
        <v>44</v>
      </c>
      <c r="DD13" s="750">
        <v>44</v>
      </c>
      <c r="DE13" s="751">
        <v>44</v>
      </c>
      <c r="DF13" s="750">
        <v>37</v>
      </c>
      <c r="DG13" s="751">
        <v>31</v>
      </c>
      <c r="DH13" s="750">
        <v>31</v>
      </c>
      <c r="DI13" s="751">
        <v>31</v>
      </c>
      <c r="DJ13" s="750">
        <v>31</v>
      </c>
      <c r="DK13" s="751">
        <v>0</v>
      </c>
      <c r="DL13" s="750">
        <v>0</v>
      </c>
      <c r="DM13" s="751">
        <v>0</v>
      </c>
      <c r="DN13" s="750">
        <v>0</v>
      </c>
      <c r="DO13" s="751">
        <v>0</v>
      </c>
      <c r="DP13" s="752">
        <v>0</v>
      </c>
      <c r="DQ13" s="715"/>
      <c r="DR13" s="955"/>
      <c r="DS13" s="715"/>
      <c r="DT13" s="957"/>
    </row>
    <row r="14" spans="2:124" outlineLevel="1">
      <c r="B14" s="753">
        <v>7</v>
      </c>
      <c r="C14" s="765" t="s">
        <v>120</v>
      </c>
      <c r="D14" s="755">
        <v>2015</v>
      </c>
      <c r="F14" s="756">
        <v>0</v>
      </c>
      <c r="G14" s="757">
        <v>0</v>
      </c>
      <c r="H14" s="758">
        <v>0</v>
      </c>
      <c r="I14" s="757">
        <v>0</v>
      </c>
      <c r="J14" s="758">
        <v>0</v>
      </c>
      <c r="K14" s="757">
        <v>0</v>
      </c>
      <c r="L14" s="758">
        <v>0</v>
      </c>
      <c r="M14" s="757">
        <v>0</v>
      </c>
      <c r="N14" s="758">
        <v>0</v>
      </c>
      <c r="O14" s="757">
        <v>0</v>
      </c>
      <c r="P14" s="758">
        <v>0</v>
      </c>
      <c r="Q14" s="757">
        <v>0</v>
      </c>
      <c r="R14" s="758">
        <v>0</v>
      </c>
      <c r="S14" s="757">
        <v>0</v>
      </c>
      <c r="T14" s="758">
        <v>0</v>
      </c>
      <c r="U14" s="757">
        <v>0</v>
      </c>
      <c r="V14" s="758">
        <v>0</v>
      </c>
      <c r="W14" s="757">
        <v>0</v>
      </c>
      <c r="X14" s="758">
        <v>0</v>
      </c>
      <c r="Y14" s="757">
        <v>0</v>
      </c>
      <c r="Z14" s="758">
        <v>0</v>
      </c>
      <c r="AA14" s="757">
        <v>0</v>
      </c>
      <c r="AB14" s="758">
        <v>0</v>
      </c>
      <c r="AC14" s="757">
        <v>0</v>
      </c>
      <c r="AD14" s="758">
        <v>0</v>
      </c>
      <c r="AE14" s="759">
        <v>0</v>
      </c>
      <c r="AF14" s="715"/>
      <c r="AG14" s="963"/>
      <c r="AH14" s="715"/>
      <c r="AI14" s="756">
        <v>0</v>
      </c>
      <c r="AJ14" s="757">
        <v>0</v>
      </c>
      <c r="AK14" s="758">
        <v>0</v>
      </c>
      <c r="AL14" s="757">
        <v>0</v>
      </c>
      <c r="AM14" s="758">
        <v>0</v>
      </c>
      <c r="AN14" s="757">
        <v>0</v>
      </c>
      <c r="AO14" s="758">
        <v>0</v>
      </c>
      <c r="AP14" s="757">
        <v>0</v>
      </c>
      <c r="AQ14" s="758">
        <v>0</v>
      </c>
      <c r="AR14" s="757">
        <v>0</v>
      </c>
      <c r="AS14" s="758">
        <v>0</v>
      </c>
      <c r="AT14" s="757">
        <v>0</v>
      </c>
      <c r="AU14" s="758">
        <v>0</v>
      </c>
      <c r="AV14" s="757">
        <v>0</v>
      </c>
      <c r="AW14" s="758">
        <v>0</v>
      </c>
      <c r="AX14" s="757">
        <v>0</v>
      </c>
      <c r="AY14" s="758">
        <v>0</v>
      </c>
      <c r="AZ14" s="757">
        <v>0</v>
      </c>
      <c r="BA14" s="758">
        <v>0</v>
      </c>
      <c r="BB14" s="757">
        <v>0</v>
      </c>
      <c r="BC14" s="758">
        <v>0</v>
      </c>
      <c r="BD14" s="757">
        <v>0</v>
      </c>
      <c r="BE14" s="758">
        <v>0</v>
      </c>
      <c r="BF14" s="757">
        <v>0</v>
      </c>
      <c r="BG14" s="758">
        <v>0</v>
      </c>
      <c r="BH14" s="759">
        <v>0</v>
      </c>
      <c r="BI14" s="715"/>
      <c r="BJ14" s="965"/>
      <c r="BK14" s="715"/>
      <c r="BL14" s="951"/>
      <c r="BM14" s="715"/>
      <c r="BN14" s="756">
        <v>0</v>
      </c>
      <c r="BO14" s="757">
        <v>0</v>
      </c>
      <c r="BP14" s="758">
        <v>0</v>
      </c>
      <c r="BQ14" s="757">
        <v>0</v>
      </c>
      <c r="BR14" s="758">
        <v>0</v>
      </c>
      <c r="BS14" s="757">
        <v>0</v>
      </c>
      <c r="BT14" s="758">
        <v>0</v>
      </c>
      <c r="BU14" s="757">
        <v>0</v>
      </c>
      <c r="BV14" s="758">
        <v>0</v>
      </c>
      <c r="BW14" s="757">
        <v>0</v>
      </c>
      <c r="BX14" s="758">
        <v>0</v>
      </c>
      <c r="BY14" s="757">
        <v>0</v>
      </c>
      <c r="BZ14" s="758">
        <v>0</v>
      </c>
      <c r="CA14" s="757">
        <v>0</v>
      </c>
      <c r="CB14" s="758">
        <v>0</v>
      </c>
      <c r="CC14" s="757">
        <v>0</v>
      </c>
      <c r="CD14" s="758">
        <v>0</v>
      </c>
      <c r="CE14" s="757">
        <v>0</v>
      </c>
      <c r="CF14" s="758">
        <v>0</v>
      </c>
      <c r="CG14" s="757">
        <v>0</v>
      </c>
      <c r="CH14" s="758">
        <v>0</v>
      </c>
      <c r="CI14" s="757">
        <v>0</v>
      </c>
      <c r="CJ14" s="758">
        <v>0</v>
      </c>
      <c r="CK14" s="757">
        <v>0</v>
      </c>
      <c r="CL14" s="758">
        <v>0</v>
      </c>
      <c r="CM14" s="759">
        <v>0</v>
      </c>
      <c r="CN14" s="715"/>
      <c r="CO14" s="953"/>
      <c r="CP14" s="715"/>
      <c r="CQ14" s="756">
        <v>0</v>
      </c>
      <c r="CR14" s="757">
        <v>0</v>
      </c>
      <c r="CS14" s="758">
        <v>0</v>
      </c>
      <c r="CT14" s="757">
        <v>0</v>
      </c>
      <c r="CU14" s="758">
        <v>0</v>
      </c>
      <c r="CV14" s="757">
        <v>0</v>
      </c>
      <c r="CW14" s="758">
        <v>0</v>
      </c>
      <c r="CX14" s="757">
        <v>0</v>
      </c>
      <c r="CY14" s="758">
        <v>0</v>
      </c>
      <c r="CZ14" s="757">
        <v>0</v>
      </c>
      <c r="DA14" s="758">
        <v>0</v>
      </c>
      <c r="DB14" s="757">
        <v>0</v>
      </c>
      <c r="DC14" s="758">
        <v>0</v>
      </c>
      <c r="DD14" s="757">
        <v>0</v>
      </c>
      <c r="DE14" s="758">
        <v>0</v>
      </c>
      <c r="DF14" s="757">
        <v>0</v>
      </c>
      <c r="DG14" s="758">
        <v>0</v>
      </c>
      <c r="DH14" s="757">
        <v>0</v>
      </c>
      <c r="DI14" s="758">
        <v>0</v>
      </c>
      <c r="DJ14" s="757">
        <v>0</v>
      </c>
      <c r="DK14" s="758">
        <v>0</v>
      </c>
      <c r="DL14" s="757">
        <v>0</v>
      </c>
      <c r="DM14" s="758">
        <v>0</v>
      </c>
      <c r="DN14" s="757">
        <v>0</v>
      </c>
      <c r="DO14" s="758">
        <v>0</v>
      </c>
      <c r="DP14" s="759">
        <v>0</v>
      </c>
      <c r="DQ14" s="715"/>
      <c r="DR14" s="955"/>
      <c r="DS14" s="715"/>
      <c r="DT14" s="957"/>
    </row>
    <row r="15" spans="2:124" outlineLevel="1">
      <c r="B15" s="746">
        <v>8</v>
      </c>
      <c r="C15" s="764" t="s">
        <v>121</v>
      </c>
      <c r="D15" s="748">
        <v>2015</v>
      </c>
      <c r="F15" s="766">
        <v>0</v>
      </c>
      <c r="G15" s="767">
        <v>0</v>
      </c>
      <c r="H15" s="768">
        <v>0</v>
      </c>
      <c r="I15" s="767">
        <v>0</v>
      </c>
      <c r="J15" s="768">
        <v>0</v>
      </c>
      <c r="K15" s="767">
        <v>0</v>
      </c>
      <c r="L15" s="768">
        <v>0</v>
      </c>
      <c r="M15" s="767">
        <v>0</v>
      </c>
      <c r="N15" s="768">
        <v>0</v>
      </c>
      <c r="O15" s="767">
        <v>0</v>
      </c>
      <c r="P15" s="768">
        <v>0</v>
      </c>
      <c r="Q15" s="767">
        <v>0</v>
      </c>
      <c r="R15" s="768">
        <v>0</v>
      </c>
      <c r="S15" s="767">
        <v>0</v>
      </c>
      <c r="T15" s="768">
        <v>0</v>
      </c>
      <c r="U15" s="767">
        <v>0</v>
      </c>
      <c r="V15" s="768">
        <v>0</v>
      </c>
      <c r="W15" s="767">
        <v>0</v>
      </c>
      <c r="X15" s="768">
        <v>0</v>
      </c>
      <c r="Y15" s="767">
        <v>0</v>
      </c>
      <c r="Z15" s="768">
        <v>0</v>
      </c>
      <c r="AA15" s="767">
        <v>0</v>
      </c>
      <c r="AB15" s="768">
        <v>0</v>
      </c>
      <c r="AC15" s="767">
        <v>0</v>
      </c>
      <c r="AD15" s="768">
        <v>0</v>
      </c>
      <c r="AE15" s="769">
        <v>0</v>
      </c>
      <c r="AF15" s="715"/>
      <c r="AG15" s="963"/>
      <c r="AH15" s="715"/>
      <c r="AI15" s="766">
        <v>0</v>
      </c>
      <c r="AJ15" s="767">
        <v>0</v>
      </c>
      <c r="AK15" s="768">
        <v>0</v>
      </c>
      <c r="AL15" s="767">
        <v>0</v>
      </c>
      <c r="AM15" s="768">
        <v>0</v>
      </c>
      <c r="AN15" s="767">
        <v>0</v>
      </c>
      <c r="AO15" s="768">
        <v>0</v>
      </c>
      <c r="AP15" s="767">
        <v>0</v>
      </c>
      <c r="AQ15" s="768">
        <v>0</v>
      </c>
      <c r="AR15" s="767">
        <v>0</v>
      </c>
      <c r="AS15" s="768">
        <v>0</v>
      </c>
      <c r="AT15" s="767">
        <v>0</v>
      </c>
      <c r="AU15" s="768">
        <v>0</v>
      </c>
      <c r="AV15" s="767">
        <v>0</v>
      </c>
      <c r="AW15" s="768">
        <v>0</v>
      </c>
      <c r="AX15" s="767">
        <v>0</v>
      </c>
      <c r="AY15" s="768">
        <v>0</v>
      </c>
      <c r="AZ15" s="767">
        <v>0</v>
      </c>
      <c r="BA15" s="768">
        <v>0</v>
      </c>
      <c r="BB15" s="767">
        <v>0</v>
      </c>
      <c r="BC15" s="768">
        <v>0</v>
      </c>
      <c r="BD15" s="767">
        <v>0</v>
      </c>
      <c r="BE15" s="768">
        <v>0</v>
      </c>
      <c r="BF15" s="767">
        <v>0</v>
      </c>
      <c r="BG15" s="768">
        <v>0</v>
      </c>
      <c r="BH15" s="769">
        <v>0</v>
      </c>
      <c r="BI15" s="715"/>
      <c r="BJ15" s="965"/>
      <c r="BK15" s="715"/>
      <c r="BL15" s="951"/>
      <c r="BM15" s="715"/>
      <c r="BN15" s="766">
        <v>0</v>
      </c>
      <c r="BO15" s="767">
        <v>0</v>
      </c>
      <c r="BP15" s="768">
        <v>0</v>
      </c>
      <c r="BQ15" s="767">
        <v>0</v>
      </c>
      <c r="BR15" s="768">
        <v>0</v>
      </c>
      <c r="BS15" s="767">
        <v>0</v>
      </c>
      <c r="BT15" s="768">
        <v>0</v>
      </c>
      <c r="BU15" s="767">
        <v>0</v>
      </c>
      <c r="BV15" s="768">
        <v>0</v>
      </c>
      <c r="BW15" s="767">
        <v>0</v>
      </c>
      <c r="BX15" s="768">
        <v>0</v>
      </c>
      <c r="BY15" s="767">
        <v>0</v>
      </c>
      <c r="BZ15" s="768">
        <v>0</v>
      </c>
      <c r="CA15" s="767">
        <v>0</v>
      </c>
      <c r="CB15" s="768">
        <v>0</v>
      </c>
      <c r="CC15" s="767">
        <v>0</v>
      </c>
      <c r="CD15" s="768">
        <v>0</v>
      </c>
      <c r="CE15" s="767">
        <v>0</v>
      </c>
      <c r="CF15" s="768">
        <v>0</v>
      </c>
      <c r="CG15" s="767">
        <v>0</v>
      </c>
      <c r="CH15" s="768">
        <v>0</v>
      </c>
      <c r="CI15" s="767">
        <v>0</v>
      </c>
      <c r="CJ15" s="768">
        <v>0</v>
      </c>
      <c r="CK15" s="767">
        <v>0</v>
      </c>
      <c r="CL15" s="768">
        <v>0</v>
      </c>
      <c r="CM15" s="769">
        <v>0</v>
      </c>
      <c r="CN15" s="715"/>
      <c r="CO15" s="953"/>
      <c r="CP15" s="715"/>
      <c r="CQ15" s="766">
        <v>0</v>
      </c>
      <c r="CR15" s="767">
        <v>0</v>
      </c>
      <c r="CS15" s="768">
        <v>0</v>
      </c>
      <c r="CT15" s="767">
        <v>0</v>
      </c>
      <c r="CU15" s="768">
        <v>0</v>
      </c>
      <c r="CV15" s="767">
        <v>0</v>
      </c>
      <c r="CW15" s="768">
        <v>0</v>
      </c>
      <c r="CX15" s="767">
        <v>0</v>
      </c>
      <c r="CY15" s="768">
        <v>0</v>
      </c>
      <c r="CZ15" s="767">
        <v>0</v>
      </c>
      <c r="DA15" s="768">
        <v>0</v>
      </c>
      <c r="DB15" s="767">
        <v>0</v>
      </c>
      <c r="DC15" s="768">
        <v>0</v>
      </c>
      <c r="DD15" s="767">
        <v>0</v>
      </c>
      <c r="DE15" s="768">
        <v>0</v>
      </c>
      <c r="DF15" s="767">
        <v>0</v>
      </c>
      <c r="DG15" s="768">
        <v>0</v>
      </c>
      <c r="DH15" s="767">
        <v>0</v>
      </c>
      <c r="DI15" s="768">
        <v>0</v>
      </c>
      <c r="DJ15" s="767">
        <v>0</v>
      </c>
      <c r="DK15" s="768">
        <v>0</v>
      </c>
      <c r="DL15" s="767">
        <v>0</v>
      </c>
      <c r="DM15" s="768">
        <v>0</v>
      </c>
      <c r="DN15" s="767">
        <v>0</v>
      </c>
      <c r="DO15" s="768">
        <v>0</v>
      </c>
      <c r="DP15" s="769">
        <v>0</v>
      </c>
      <c r="DQ15" s="715"/>
      <c r="DR15" s="955"/>
      <c r="DS15" s="715"/>
      <c r="DT15" s="957"/>
    </row>
    <row r="16" spans="2:124" outlineLevel="1">
      <c r="B16" s="753">
        <v>9</v>
      </c>
      <c r="C16" s="765" t="s">
        <v>122</v>
      </c>
      <c r="D16" s="755">
        <v>2015</v>
      </c>
      <c r="F16" s="756">
        <v>0</v>
      </c>
      <c r="G16" s="757">
        <v>0</v>
      </c>
      <c r="H16" s="758">
        <v>0</v>
      </c>
      <c r="I16" s="757">
        <v>0</v>
      </c>
      <c r="J16" s="758">
        <v>0</v>
      </c>
      <c r="K16" s="757">
        <v>0</v>
      </c>
      <c r="L16" s="758">
        <v>0</v>
      </c>
      <c r="M16" s="757">
        <v>0</v>
      </c>
      <c r="N16" s="758">
        <v>0</v>
      </c>
      <c r="O16" s="757">
        <v>0</v>
      </c>
      <c r="P16" s="758">
        <v>0</v>
      </c>
      <c r="Q16" s="757">
        <v>0</v>
      </c>
      <c r="R16" s="758">
        <v>0</v>
      </c>
      <c r="S16" s="757">
        <v>0</v>
      </c>
      <c r="T16" s="758">
        <v>0</v>
      </c>
      <c r="U16" s="757">
        <v>0</v>
      </c>
      <c r="V16" s="758">
        <v>0</v>
      </c>
      <c r="W16" s="757">
        <v>0</v>
      </c>
      <c r="X16" s="758">
        <v>0</v>
      </c>
      <c r="Y16" s="757">
        <v>0</v>
      </c>
      <c r="Z16" s="758">
        <v>0</v>
      </c>
      <c r="AA16" s="757">
        <v>0</v>
      </c>
      <c r="AB16" s="758">
        <v>0</v>
      </c>
      <c r="AC16" s="757">
        <v>0</v>
      </c>
      <c r="AD16" s="758">
        <v>0</v>
      </c>
      <c r="AE16" s="759">
        <v>0</v>
      </c>
      <c r="AF16" s="715"/>
      <c r="AG16" s="963"/>
      <c r="AH16" s="715"/>
      <c r="AI16" s="756">
        <v>0</v>
      </c>
      <c r="AJ16" s="757">
        <v>0</v>
      </c>
      <c r="AK16" s="758">
        <v>0</v>
      </c>
      <c r="AL16" s="757">
        <v>0</v>
      </c>
      <c r="AM16" s="758">
        <v>0</v>
      </c>
      <c r="AN16" s="757">
        <v>0</v>
      </c>
      <c r="AO16" s="758">
        <v>0</v>
      </c>
      <c r="AP16" s="757">
        <v>0</v>
      </c>
      <c r="AQ16" s="758">
        <v>0</v>
      </c>
      <c r="AR16" s="757">
        <v>0</v>
      </c>
      <c r="AS16" s="758">
        <v>0</v>
      </c>
      <c r="AT16" s="757">
        <v>0</v>
      </c>
      <c r="AU16" s="758">
        <v>0</v>
      </c>
      <c r="AV16" s="757">
        <v>0</v>
      </c>
      <c r="AW16" s="758">
        <v>0</v>
      </c>
      <c r="AX16" s="757">
        <v>0</v>
      </c>
      <c r="AY16" s="758">
        <v>0</v>
      </c>
      <c r="AZ16" s="757">
        <v>0</v>
      </c>
      <c r="BA16" s="758">
        <v>0</v>
      </c>
      <c r="BB16" s="757">
        <v>0</v>
      </c>
      <c r="BC16" s="758">
        <v>0</v>
      </c>
      <c r="BD16" s="757">
        <v>0</v>
      </c>
      <c r="BE16" s="758">
        <v>0</v>
      </c>
      <c r="BF16" s="757">
        <v>0</v>
      </c>
      <c r="BG16" s="758">
        <v>0</v>
      </c>
      <c r="BH16" s="759">
        <v>0</v>
      </c>
      <c r="BI16" s="715"/>
      <c r="BJ16" s="965"/>
      <c r="BK16" s="715"/>
      <c r="BL16" s="951"/>
      <c r="BM16" s="715"/>
      <c r="BN16" s="756">
        <v>0</v>
      </c>
      <c r="BO16" s="757">
        <v>0</v>
      </c>
      <c r="BP16" s="758">
        <v>0</v>
      </c>
      <c r="BQ16" s="757">
        <v>0</v>
      </c>
      <c r="BR16" s="758">
        <v>0</v>
      </c>
      <c r="BS16" s="757">
        <v>0</v>
      </c>
      <c r="BT16" s="758">
        <v>0</v>
      </c>
      <c r="BU16" s="757">
        <v>0</v>
      </c>
      <c r="BV16" s="758">
        <v>0</v>
      </c>
      <c r="BW16" s="757">
        <v>0</v>
      </c>
      <c r="BX16" s="758">
        <v>0</v>
      </c>
      <c r="BY16" s="757">
        <v>0</v>
      </c>
      <c r="BZ16" s="758">
        <v>0</v>
      </c>
      <c r="CA16" s="757">
        <v>0</v>
      </c>
      <c r="CB16" s="758">
        <v>0</v>
      </c>
      <c r="CC16" s="757">
        <v>0</v>
      </c>
      <c r="CD16" s="758">
        <v>0</v>
      </c>
      <c r="CE16" s="757">
        <v>0</v>
      </c>
      <c r="CF16" s="758">
        <v>0</v>
      </c>
      <c r="CG16" s="757">
        <v>0</v>
      </c>
      <c r="CH16" s="758">
        <v>0</v>
      </c>
      <c r="CI16" s="757">
        <v>0</v>
      </c>
      <c r="CJ16" s="758">
        <v>0</v>
      </c>
      <c r="CK16" s="757">
        <v>0</v>
      </c>
      <c r="CL16" s="758">
        <v>0</v>
      </c>
      <c r="CM16" s="759">
        <v>0</v>
      </c>
      <c r="CN16" s="715"/>
      <c r="CO16" s="953"/>
      <c r="CP16" s="715"/>
      <c r="CQ16" s="756">
        <v>0</v>
      </c>
      <c r="CR16" s="757">
        <v>0</v>
      </c>
      <c r="CS16" s="758">
        <v>0</v>
      </c>
      <c r="CT16" s="757">
        <v>0</v>
      </c>
      <c r="CU16" s="758">
        <v>0</v>
      </c>
      <c r="CV16" s="757">
        <v>0</v>
      </c>
      <c r="CW16" s="758">
        <v>0</v>
      </c>
      <c r="CX16" s="757">
        <v>0</v>
      </c>
      <c r="CY16" s="758">
        <v>0</v>
      </c>
      <c r="CZ16" s="757">
        <v>0</v>
      </c>
      <c r="DA16" s="758">
        <v>0</v>
      </c>
      <c r="DB16" s="757">
        <v>0</v>
      </c>
      <c r="DC16" s="758">
        <v>0</v>
      </c>
      <c r="DD16" s="757">
        <v>0</v>
      </c>
      <c r="DE16" s="758">
        <v>0</v>
      </c>
      <c r="DF16" s="757">
        <v>0</v>
      </c>
      <c r="DG16" s="758">
        <v>0</v>
      </c>
      <c r="DH16" s="757">
        <v>0</v>
      </c>
      <c r="DI16" s="758">
        <v>0</v>
      </c>
      <c r="DJ16" s="757">
        <v>0</v>
      </c>
      <c r="DK16" s="758">
        <v>0</v>
      </c>
      <c r="DL16" s="757">
        <v>0</v>
      </c>
      <c r="DM16" s="758">
        <v>0</v>
      </c>
      <c r="DN16" s="757">
        <v>0</v>
      </c>
      <c r="DO16" s="758">
        <v>0</v>
      </c>
      <c r="DP16" s="759">
        <v>0</v>
      </c>
      <c r="DQ16" s="715"/>
      <c r="DR16" s="955"/>
      <c r="DS16" s="715"/>
      <c r="DT16" s="957"/>
    </row>
    <row r="17" spans="2:124" outlineLevel="1">
      <c r="B17" s="746">
        <v>10</v>
      </c>
      <c r="C17" s="764" t="s">
        <v>123</v>
      </c>
      <c r="D17" s="748">
        <v>2015</v>
      </c>
      <c r="F17" s="766">
        <v>0</v>
      </c>
      <c r="G17" s="767">
        <v>0</v>
      </c>
      <c r="H17" s="768">
        <v>0</v>
      </c>
      <c r="I17" s="767">
        <v>0</v>
      </c>
      <c r="J17" s="768">
        <v>0</v>
      </c>
      <c r="K17" s="767">
        <v>0</v>
      </c>
      <c r="L17" s="768">
        <v>0</v>
      </c>
      <c r="M17" s="767">
        <v>0</v>
      </c>
      <c r="N17" s="768">
        <v>0</v>
      </c>
      <c r="O17" s="767">
        <v>0</v>
      </c>
      <c r="P17" s="768">
        <v>0</v>
      </c>
      <c r="Q17" s="767">
        <v>0</v>
      </c>
      <c r="R17" s="768">
        <v>0</v>
      </c>
      <c r="S17" s="767">
        <v>0</v>
      </c>
      <c r="T17" s="768">
        <v>0</v>
      </c>
      <c r="U17" s="767">
        <v>0</v>
      </c>
      <c r="V17" s="768">
        <v>0</v>
      </c>
      <c r="W17" s="767">
        <v>0</v>
      </c>
      <c r="X17" s="768">
        <v>0</v>
      </c>
      <c r="Y17" s="767">
        <v>0</v>
      </c>
      <c r="Z17" s="768">
        <v>0</v>
      </c>
      <c r="AA17" s="767">
        <v>0</v>
      </c>
      <c r="AB17" s="768">
        <v>0</v>
      </c>
      <c r="AC17" s="767">
        <v>0</v>
      </c>
      <c r="AD17" s="768">
        <v>0</v>
      </c>
      <c r="AE17" s="769">
        <v>0</v>
      </c>
      <c r="AF17" s="715"/>
      <c r="AG17" s="963"/>
      <c r="AH17" s="715"/>
      <c r="AI17" s="766">
        <v>0</v>
      </c>
      <c r="AJ17" s="767">
        <v>0</v>
      </c>
      <c r="AK17" s="768">
        <v>0</v>
      </c>
      <c r="AL17" s="767">
        <v>0</v>
      </c>
      <c r="AM17" s="768">
        <v>0</v>
      </c>
      <c r="AN17" s="767">
        <v>0</v>
      </c>
      <c r="AO17" s="768">
        <v>0</v>
      </c>
      <c r="AP17" s="767">
        <v>0</v>
      </c>
      <c r="AQ17" s="768">
        <v>0</v>
      </c>
      <c r="AR17" s="767">
        <v>0</v>
      </c>
      <c r="AS17" s="768">
        <v>0</v>
      </c>
      <c r="AT17" s="767">
        <v>0</v>
      </c>
      <c r="AU17" s="768">
        <v>0</v>
      </c>
      <c r="AV17" s="767">
        <v>0</v>
      </c>
      <c r="AW17" s="768">
        <v>0</v>
      </c>
      <c r="AX17" s="767">
        <v>0</v>
      </c>
      <c r="AY17" s="768">
        <v>0</v>
      </c>
      <c r="AZ17" s="767">
        <v>0</v>
      </c>
      <c r="BA17" s="768">
        <v>0</v>
      </c>
      <c r="BB17" s="767">
        <v>0</v>
      </c>
      <c r="BC17" s="768">
        <v>0</v>
      </c>
      <c r="BD17" s="767">
        <v>0</v>
      </c>
      <c r="BE17" s="768">
        <v>0</v>
      </c>
      <c r="BF17" s="767">
        <v>0</v>
      </c>
      <c r="BG17" s="768">
        <v>0</v>
      </c>
      <c r="BH17" s="769">
        <v>0</v>
      </c>
      <c r="BI17" s="715"/>
      <c r="BJ17" s="965"/>
      <c r="BK17" s="715"/>
      <c r="BL17" s="951"/>
      <c r="BM17" s="715"/>
      <c r="BN17" s="766">
        <v>0</v>
      </c>
      <c r="BO17" s="767">
        <v>0</v>
      </c>
      <c r="BP17" s="768">
        <v>0</v>
      </c>
      <c r="BQ17" s="767">
        <v>0</v>
      </c>
      <c r="BR17" s="768">
        <v>0</v>
      </c>
      <c r="BS17" s="767">
        <v>0</v>
      </c>
      <c r="BT17" s="768">
        <v>0</v>
      </c>
      <c r="BU17" s="767">
        <v>0</v>
      </c>
      <c r="BV17" s="768">
        <v>0</v>
      </c>
      <c r="BW17" s="767">
        <v>0</v>
      </c>
      <c r="BX17" s="768">
        <v>0</v>
      </c>
      <c r="BY17" s="767">
        <v>0</v>
      </c>
      <c r="BZ17" s="768">
        <v>0</v>
      </c>
      <c r="CA17" s="767">
        <v>0</v>
      </c>
      <c r="CB17" s="768">
        <v>0</v>
      </c>
      <c r="CC17" s="767">
        <v>0</v>
      </c>
      <c r="CD17" s="768">
        <v>0</v>
      </c>
      <c r="CE17" s="767">
        <v>0</v>
      </c>
      <c r="CF17" s="768">
        <v>0</v>
      </c>
      <c r="CG17" s="767">
        <v>0</v>
      </c>
      <c r="CH17" s="768">
        <v>0</v>
      </c>
      <c r="CI17" s="767">
        <v>0</v>
      </c>
      <c r="CJ17" s="768">
        <v>0</v>
      </c>
      <c r="CK17" s="767">
        <v>0</v>
      </c>
      <c r="CL17" s="768">
        <v>0</v>
      </c>
      <c r="CM17" s="769">
        <v>0</v>
      </c>
      <c r="CN17" s="715"/>
      <c r="CO17" s="953"/>
      <c r="CP17" s="715"/>
      <c r="CQ17" s="766">
        <v>0</v>
      </c>
      <c r="CR17" s="767">
        <v>0</v>
      </c>
      <c r="CS17" s="768">
        <v>0</v>
      </c>
      <c r="CT17" s="767">
        <v>0</v>
      </c>
      <c r="CU17" s="768">
        <v>0</v>
      </c>
      <c r="CV17" s="767">
        <v>0</v>
      </c>
      <c r="CW17" s="768">
        <v>0</v>
      </c>
      <c r="CX17" s="767">
        <v>0</v>
      </c>
      <c r="CY17" s="768">
        <v>0</v>
      </c>
      <c r="CZ17" s="767">
        <v>0</v>
      </c>
      <c r="DA17" s="768">
        <v>0</v>
      </c>
      <c r="DB17" s="767">
        <v>0</v>
      </c>
      <c r="DC17" s="768">
        <v>0</v>
      </c>
      <c r="DD17" s="767">
        <v>0</v>
      </c>
      <c r="DE17" s="768">
        <v>0</v>
      </c>
      <c r="DF17" s="767">
        <v>0</v>
      </c>
      <c r="DG17" s="768">
        <v>0</v>
      </c>
      <c r="DH17" s="767">
        <v>0</v>
      </c>
      <c r="DI17" s="768">
        <v>0</v>
      </c>
      <c r="DJ17" s="767">
        <v>0</v>
      </c>
      <c r="DK17" s="768">
        <v>0</v>
      </c>
      <c r="DL17" s="767">
        <v>0</v>
      </c>
      <c r="DM17" s="768">
        <v>0</v>
      </c>
      <c r="DN17" s="767">
        <v>0</v>
      </c>
      <c r="DO17" s="768">
        <v>0</v>
      </c>
      <c r="DP17" s="769">
        <v>0</v>
      </c>
      <c r="DQ17" s="715"/>
      <c r="DR17" s="955"/>
      <c r="DS17" s="715"/>
      <c r="DT17" s="957"/>
    </row>
    <row r="18" spans="2:124" outlineLevel="1">
      <c r="B18" s="753">
        <v>11</v>
      </c>
      <c r="C18" s="765" t="s">
        <v>125</v>
      </c>
      <c r="D18" s="755">
        <v>2015</v>
      </c>
      <c r="F18" s="756">
        <v>0</v>
      </c>
      <c r="G18" s="757">
        <v>0</v>
      </c>
      <c r="H18" s="758">
        <v>0</v>
      </c>
      <c r="I18" s="757">
        <v>0</v>
      </c>
      <c r="J18" s="758">
        <v>0</v>
      </c>
      <c r="K18" s="757">
        <v>0</v>
      </c>
      <c r="L18" s="758">
        <v>0</v>
      </c>
      <c r="M18" s="757">
        <v>0</v>
      </c>
      <c r="N18" s="758">
        <v>0</v>
      </c>
      <c r="O18" s="757">
        <v>0</v>
      </c>
      <c r="P18" s="758">
        <v>0</v>
      </c>
      <c r="Q18" s="757">
        <v>0</v>
      </c>
      <c r="R18" s="758">
        <v>0</v>
      </c>
      <c r="S18" s="757">
        <v>0</v>
      </c>
      <c r="T18" s="758">
        <v>0</v>
      </c>
      <c r="U18" s="757">
        <v>0</v>
      </c>
      <c r="V18" s="758">
        <v>0</v>
      </c>
      <c r="W18" s="757">
        <v>0</v>
      </c>
      <c r="X18" s="758">
        <v>0</v>
      </c>
      <c r="Y18" s="757">
        <v>0</v>
      </c>
      <c r="Z18" s="758">
        <v>0</v>
      </c>
      <c r="AA18" s="757">
        <v>0</v>
      </c>
      <c r="AB18" s="758">
        <v>0</v>
      </c>
      <c r="AC18" s="757">
        <v>0</v>
      </c>
      <c r="AD18" s="758">
        <v>0</v>
      </c>
      <c r="AE18" s="759">
        <v>0</v>
      </c>
      <c r="AF18" s="715"/>
      <c r="AG18" s="963"/>
      <c r="AH18" s="715"/>
      <c r="AI18" s="756">
        <v>0</v>
      </c>
      <c r="AJ18" s="757">
        <v>0</v>
      </c>
      <c r="AK18" s="758">
        <v>0</v>
      </c>
      <c r="AL18" s="757">
        <v>0</v>
      </c>
      <c r="AM18" s="758">
        <v>0</v>
      </c>
      <c r="AN18" s="757">
        <v>0</v>
      </c>
      <c r="AO18" s="758">
        <v>0</v>
      </c>
      <c r="AP18" s="757">
        <v>0</v>
      </c>
      <c r="AQ18" s="758">
        <v>0</v>
      </c>
      <c r="AR18" s="757">
        <v>0</v>
      </c>
      <c r="AS18" s="758">
        <v>0</v>
      </c>
      <c r="AT18" s="757">
        <v>0</v>
      </c>
      <c r="AU18" s="758">
        <v>0</v>
      </c>
      <c r="AV18" s="757">
        <v>0</v>
      </c>
      <c r="AW18" s="758">
        <v>0</v>
      </c>
      <c r="AX18" s="757">
        <v>0</v>
      </c>
      <c r="AY18" s="758">
        <v>0</v>
      </c>
      <c r="AZ18" s="757">
        <v>0</v>
      </c>
      <c r="BA18" s="758">
        <v>0</v>
      </c>
      <c r="BB18" s="757">
        <v>0</v>
      </c>
      <c r="BC18" s="758">
        <v>0</v>
      </c>
      <c r="BD18" s="757">
        <v>0</v>
      </c>
      <c r="BE18" s="758">
        <v>0</v>
      </c>
      <c r="BF18" s="757">
        <v>0</v>
      </c>
      <c r="BG18" s="758">
        <v>0</v>
      </c>
      <c r="BH18" s="759">
        <v>0</v>
      </c>
      <c r="BI18" s="715"/>
      <c r="BJ18" s="965"/>
      <c r="BK18" s="715"/>
      <c r="BL18" s="951"/>
      <c r="BM18" s="715"/>
      <c r="BN18" s="756">
        <v>0</v>
      </c>
      <c r="BO18" s="757">
        <v>0</v>
      </c>
      <c r="BP18" s="758">
        <v>0</v>
      </c>
      <c r="BQ18" s="757">
        <v>0</v>
      </c>
      <c r="BR18" s="758">
        <v>0</v>
      </c>
      <c r="BS18" s="757">
        <v>0</v>
      </c>
      <c r="BT18" s="758">
        <v>0</v>
      </c>
      <c r="BU18" s="757">
        <v>0</v>
      </c>
      <c r="BV18" s="758">
        <v>0</v>
      </c>
      <c r="BW18" s="757">
        <v>0</v>
      </c>
      <c r="BX18" s="758">
        <v>0</v>
      </c>
      <c r="BY18" s="757">
        <v>0</v>
      </c>
      <c r="BZ18" s="758">
        <v>0</v>
      </c>
      <c r="CA18" s="757">
        <v>0</v>
      </c>
      <c r="CB18" s="758">
        <v>0</v>
      </c>
      <c r="CC18" s="757">
        <v>0</v>
      </c>
      <c r="CD18" s="758">
        <v>0</v>
      </c>
      <c r="CE18" s="757">
        <v>0</v>
      </c>
      <c r="CF18" s="758">
        <v>0</v>
      </c>
      <c r="CG18" s="757">
        <v>0</v>
      </c>
      <c r="CH18" s="758">
        <v>0</v>
      </c>
      <c r="CI18" s="757">
        <v>0</v>
      </c>
      <c r="CJ18" s="758">
        <v>0</v>
      </c>
      <c r="CK18" s="757">
        <v>0</v>
      </c>
      <c r="CL18" s="758">
        <v>0</v>
      </c>
      <c r="CM18" s="759">
        <v>0</v>
      </c>
      <c r="CN18" s="715"/>
      <c r="CO18" s="953"/>
      <c r="CP18" s="715"/>
      <c r="CQ18" s="756">
        <v>0</v>
      </c>
      <c r="CR18" s="757">
        <v>0</v>
      </c>
      <c r="CS18" s="758">
        <v>0</v>
      </c>
      <c r="CT18" s="757">
        <v>0</v>
      </c>
      <c r="CU18" s="758">
        <v>0</v>
      </c>
      <c r="CV18" s="757">
        <v>0</v>
      </c>
      <c r="CW18" s="758">
        <v>0</v>
      </c>
      <c r="CX18" s="757">
        <v>0</v>
      </c>
      <c r="CY18" s="758">
        <v>0</v>
      </c>
      <c r="CZ18" s="757">
        <v>0</v>
      </c>
      <c r="DA18" s="758">
        <v>0</v>
      </c>
      <c r="DB18" s="757">
        <v>0</v>
      </c>
      <c r="DC18" s="758">
        <v>0</v>
      </c>
      <c r="DD18" s="757">
        <v>0</v>
      </c>
      <c r="DE18" s="758">
        <v>0</v>
      </c>
      <c r="DF18" s="757">
        <v>0</v>
      </c>
      <c r="DG18" s="758">
        <v>0</v>
      </c>
      <c r="DH18" s="757">
        <v>0</v>
      </c>
      <c r="DI18" s="758">
        <v>0</v>
      </c>
      <c r="DJ18" s="757">
        <v>0</v>
      </c>
      <c r="DK18" s="758">
        <v>0</v>
      </c>
      <c r="DL18" s="757">
        <v>0</v>
      </c>
      <c r="DM18" s="758">
        <v>0</v>
      </c>
      <c r="DN18" s="757">
        <v>0</v>
      </c>
      <c r="DO18" s="758">
        <v>0</v>
      </c>
      <c r="DP18" s="759">
        <v>0</v>
      </c>
      <c r="DQ18" s="715"/>
      <c r="DR18" s="955"/>
      <c r="DS18" s="715"/>
      <c r="DT18" s="957"/>
    </row>
    <row r="19" spans="2:124" outlineLevel="1">
      <c r="B19" s="770">
        <v>12</v>
      </c>
      <c r="C19" s="771" t="s">
        <v>124</v>
      </c>
      <c r="D19" s="772">
        <v>2015</v>
      </c>
      <c r="F19" s="773">
        <v>0</v>
      </c>
      <c r="G19" s="774">
        <v>0</v>
      </c>
      <c r="H19" s="775">
        <v>0</v>
      </c>
      <c r="I19" s="774">
        <v>0</v>
      </c>
      <c r="J19" s="775">
        <v>0</v>
      </c>
      <c r="K19" s="774">
        <v>0</v>
      </c>
      <c r="L19" s="775">
        <v>0</v>
      </c>
      <c r="M19" s="774">
        <v>0</v>
      </c>
      <c r="N19" s="775">
        <v>0</v>
      </c>
      <c r="O19" s="774">
        <v>0</v>
      </c>
      <c r="P19" s="775">
        <v>0</v>
      </c>
      <c r="Q19" s="774">
        <v>0</v>
      </c>
      <c r="R19" s="775">
        <v>0</v>
      </c>
      <c r="S19" s="774">
        <v>0</v>
      </c>
      <c r="T19" s="775">
        <v>0</v>
      </c>
      <c r="U19" s="774">
        <v>0</v>
      </c>
      <c r="V19" s="775">
        <v>0</v>
      </c>
      <c r="W19" s="774">
        <v>0</v>
      </c>
      <c r="X19" s="775">
        <v>0</v>
      </c>
      <c r="Y19" s="774">
        <v>0</v>
      </c>
      <c r="Z19" s="775">
        <v>0</v>
      </c>
      <c r="AA19" s="774">
        <v>0</v>
      </c>
      <c r="AB19" s="775">
        <v>0</v>
      </c>
      <c r="AC19" s="774">
        <v>0</v>
      </c>
      <c r="AD19" s="775">
        <v>0</v>
      </c>
      <c r="AE19" s="776">
        <v>0</v>
      </c>
      <c r="AF19" s="715"/>
      <c r="AG19" s="963"/>
      <c r="AH19" s="715"/>
      <c r="AI19" s="773">
        <v>0</v>
      </c>
      <c r="AJ19" s="774">
        <v>0</v>
      </c>
      <c r="AK19" s="775">
        <v>0</v>
      </c>
      <c r="AL19" s="774">
        <v>0</v>
      </c>
      <c r="AM19" s="775">
        <v>0</v>
      </c>
      <c r="AN19" s="774">
        <v>0</v>
      </c>
      <c r="AO19" s="775">
        <v>0</v>
      </c>
      <c r="AP19" s="774">
        <v>0</v>
      </c>
      <c r="AQ19" s="775">
        <v>0</v>
      </c>
      <c r="AR19" s="774">
        <v>0</v>
      </c>
      <c r="AS19" s="775">
        <v>0</v>
      </c>
      <c r="AT19" s="774">
        <v>0</v>
      </c>
      <c r="AU19" s="775">
        <v>0</v>
      </c>
      <c r="AV19" s="774">
        <v>0</v>
      </c>
      <c r="AW19" s="775">
        <v>0</v>
      </c>
      <c r="AX19" s="774">
        <v>0</v>
      </c>
      <c r="AY19" s="775">
        <v>0</v>
      </c>
      <c r="AZ19" s="774">
        <v>0</v>
      </c>
      <c r="BA19" s="775">
        <v>0</v>
      </c>
      <c r="BB19" s="774">
        <v>0</v>
      </c>
      <c r="BC19" s="775">
        <v>0</v>
      </c>
      <c r="BD19" s="774">
        <v>0</v>
      </c>
      <c r="BE19" s="775">
        <v>0</v>
      </c>
      <c r="BF19" s="774">
        <v>0</v>
      </c>
      <c r="BG19" s="775">
        <v>0</v>
      </c>
      <c r="BH19" s="776">
        <v>0</v>
      </c>
      <c r="BI19" s="715"/>
      <c r="BJ19" s="965"/>
      <c r="BK19" s="715"/>
      <c r="BL19" s="951"/>
      <c r="BM19" s="715"/>
      <c r="BN19" s="773">
        <v>0</v>
      </c>
      <c r="BO19" s="774">
        <v>0</v>
      </c>
      <c r="BP19" s="775">
        <v>0</v>
      </c>
      <c r="BQ19" s="774">
        <v>0</v>
      </c>
      <c r="BR19" s="775">
        <v>0</v>
      </c>
      <c r="BS19" s="774">
        <v>0</v>
      </c>
      <c r="BT19" s="775">
        <v>0</v>
      </c>
      <c r="BU19" s="774">
        <v>0</v>
      </c>
      <c r="BV19" s="775">
        <v>0</v>
      </c>
      <c r="BW19" s="774">
        <v>0</v>
      </c>
      <c r="BX19" s="775">
        <v>0</v>
      </c>
      <c r="BY19" s="774">
        <v>0</v>
      </c>
      <c r="BZ19" s="775">
        <v>0</v>
      </c>
      <c r="CA19" s="774">
        <v>0</v>
      </c>
      <c r="CB19" s="775">
        <v>0</v>
      </c>
      <c r="CC19" s="774">
        <v>0</v>
      </c>
      <c r="CD19" s="775">
        <v>0</v>
      </c>
      <c r="CE19" s="774">
        <v>0</v>
      </c>
      <c r="CF19" s="775">
        <v>0</v>
      </c>
      <c r="CG19" s="774">
        <v>0</v>
      </c>
      <c r="CH19" s="775">
        <v>0</v>
      </c>
      <c r="CI19" s="774">
        <v>0</v>
      </c>
      <c r="CJ19" s="775">
        <v>0</v>
      </c>
      <c r="CK19" s="774">
        <v>0</v>
      </c>
      <c r="CL19" s="775">
        <v>0</v>
      </c>
      <c r="CM19" s="776">
        <v>0</v>
      </c>
      <c r="CN19" s="715"/>
      <c r="CO19" s="953"/>
      <c r="CP19" s="715"/>
      <c r="CQ19" s="773">
        <v>0</v>
      </c>
      <c r="CR19" s="774">
        <v>0</v>
      </c>
      <c r="CS19" s="775">
        <v>0</v>
      </c>
      <c r="CT19" s="774">
        <v>0</v>
      </c>
      <c r="CU19" s="775">
        <v>0</v>
      </c>
      <c r="CV19" s="774">
        <v>0</v>
      </c>
      <c r="CW19" s="775">
        <v>0</v>
      </c>
      <c r="CX19" s="774">
        <v>0</v>
      </c>
      <c r="CY19" s="775">
        <v>0</v>
      </c>
      <c r="CZ19" s="774">
        <v>0</v>
      </c>
      <c r="DA19" s="775">
        <v>0</v>
      </c>
      <c r="DB19" s="774">
        <v>0</v>
      </c>
      <c r="DC19" s="775">
        <v>0</v>
      </c>
      <c r="DD19" s="774">
        <v>0</v>
      </c>
      <c r="DE19" s="775">
        <v>0</v>
      </c>
      <c r="DF19" s="774">
        <v>0</v>
      </c>
      <c r="DG19" s="775">
        <v>0</v>
      </c>
      <c r="DH19" s="774">
        <v>0</v>
      </c>
      <c r="DI19" s="775">
        <v>0</v>
      </c>
      <c r="DJ19" s="774">
        <v>0</v>
      </c>
      <c r="DK19" s="775">
        <v>0</v>
      </c>
      <c r="DL19" s="774">
        <v>0</v>
      </c>
      <c r="DM19" s="775">
        <v>0</v>
      </c>
      <c r="DN19" s="774">
        <v>0</v>
      </c>
      <c r="DO19" s="775">
        <v>0</v>
      </c>
      <c r="DP19" s="776">
        <v>0</v>
      </c>
      <c r="DQ19" s="715"/>
      <c r="DR19" s="955"/>
      <c r="DS19" s="715"/>
      <c r="DT19" s="957"/>
    </row>
    <row r="20" spans="2:124" outlineLevel="1">
      <c r="B20" s="739">
        <v>13</v>
      </c>
      <c r="C20" s="777" t="s">
        <v>771</v>
      </c>
      <c r="D20" s="741">
        <v>2015</v>
      </c>
      <c r="F20" s="778">
        <v>0</v>
      </c>
      <c r="G20" s="779">
        <v>0</v>
      </c>
      <c r="H20" s="780">
        <v>0</v>
      </c>
      <c r="I20" s="779">
        <v>0</v>
      </c>
      <c r="J20" s="780">
        <v>0</v>
      </c>
      <c r="K20" s="779">
        <v>0</v>
      </c>
      <c r="L20" s="780">
        <v>0</v>
      </c>
      <c r="M20" s="779">
        <v>0</v>
      </c>
      <c r="N20" s="780">
        <v>0</v>
      </c>
      <c r="O20" s="779">
        <v>0</v>
      </c>
      <c r="P20" s="780">
        <v>0</v>
      </c>
      <c r="Q20" s="779">
        <v>0</v>
      </c>
      <c r="R20" s="780">
        <v>0</v>
      </c>
      <c r="S20" s="779">
        <v>0</v>
      </c>
      <c r="T20" s="780">
        <v>0</v>
      </c>
      <c r="U20" s="779">
        <v>0</v>
      </c>
      <c r="V20" s="780">
        <v>0</v>
      </c>
      <c r="W20" s="779">
        <v>0</v>
      </c>
      <c r="X20" s="780">
        <v>0</v>
      </c>
      <c r="Y20" s="779">
        <v>0</v>
      </c>
      <c r="Z20" s="780">
        <v>0</v>
      </c>
      <c r="AA20" s="779">
        <v>0</v>
      </c>
      <c r="AB20" s="780">
        <v>0</v>
      </c>
      <c r="AC20" s="779">
        <v>0</v>
      </c>
      <c r="AD20" s="780">
        <v>0</v>
      </c>
      <c r="AE20" s="781">
        <v>0</v>
      </c>
      <c r="AF20" s="715"/>
      <c r="AG20" s="963"/>
      <c r="AH20" s="715"/>
      <c r="AI20" s="778">
        <v>0</v>
      </c>
      <c r="AJ20" s="779">
        <v>0</v>
      </c>
      <c r="AK20" s="780">
        <v>0</v>
      </c>
      <c r="AL20" s="779">
        <v>0</v>
      </c>
      <c r="AM20" s="780">
        <v>0</v>
      </c>
      <c r="AN20" s="779">
        <v>0</v>
      </c>
      <c r="AO20" s="780">
        <v>0</v>
      </c>
      <c r="AP20" s="779">
        <v>0</v>
      </c>
      <c r="AQ20" s="780">
        <v>0</v>
      </c>
      <c r="AR20" s="779">
        <v>0</v>
      </c>
      <c r="AS20" s="780">
        <v>0</v>
      </c>
      <c r="AT20" s="779">
        <v>0</v>
      </c>
      <c r="AU20" s="780">
        <v>0</v>
      </c>
      <c r="AV20" s="779">
        <v>0</v>
      </c>
      <c r="AW20" s="780">
        <v>0</v>
      </c>
      <c r="AX20" s="779">
        <v>0</v>
      </c>
      <c r="AY20" s="780">
        <v>0</v>
      </c>
      <c r="AZ20" s="779">
        <v>0</v>
      </c>
      <c r="BA20" s="780">
        <v>0</v>
      </c>
      <c r="BB20" s="779">
        <v>0</v>
      </c>
      <c r="BC20" s="780">
        <v>0</v>
      </c>
      <c r="BD20" s="779">
        <v>0</v>
      </c>
      <c r="BE20" s="780">
        <v>0</v>
      </c>
      <c r="BF20" s="779">
        <v>0</v>
      </c>
      <c r="BG20" s="780">
        <v>0</v>
      </c>
      <c r="BH20" s="781">
        <v>0</v>
      </c>
      <c r="BI20" s="715"/>
      <c r="BJ20" s="965"/>
      <c r="BK20" s="715"/>
      <c r="BL20" s="951"/>
      <c r="BM20" s="715"/>
      <c r="BN20" s="778">
        <v>0</v>
      </c>
      <c r="BO20" s="779">
        <v>0</v>
      </c>
      <c r="BP20" s="780">
        <v>0</v>
      </c>
      <c r="BQ20" s="779">
        <v>0</v>
      </c>
      <c r="BR20" s="780">
        <v>0</v>
      </c>
      <c r="BS20" s="779">
        <v>0</v>
      </c>
      <c r="BT20" s="780">
        <v>0</v>
      </c>
      <c r="BU20" s="779">
        <v>0</v>
      </c>
      <c r="BV20" s="780">
        <v>0</v>
      </c>
      <c r="BW20" s="779">
        <v>0</v>
      </c>
      <c r="BX20" s="780">
        <v>0</v>
      </c>
      <c r="BY20" s="779">
        <v>0</v>
      </c>
      <c r="BZ20" s="780">
        <v>0</v>
      </c>
      <c r="CA20" s="779">
        <v>0</v>
      </c>
      <c r="CB20" s="780">
        <v>0</v>
      </c>
      <c r="CC20" s="779">
        <v>0</v>
      </c>
      <c r="CD20" s="780">
        <v>0</v>
      </c>
      <c r="CE20" s="779">
        <v>0</v>
      </c>
      <c r="CF20" s="780">
        <v>0</v>
      </c>
      <c r="CG20" s="779">
        <v>0</v>
      </c>
      <c r="CH20" s="780">
        <v>0</v>
      </c>
      <c r="CI20" s="779">
        <v>0</v>
      </c>
      <c r="CJ20" s="780">
        <v>0</v>
      </c>
      <c r="CK20" s="779">
        <v>0</v>
      </c>
      <c r="CL20" s="780">
        <v>0</v>
      </c>
      <c r="CM20" s="781">
        <v>0</v>
      </c>
      <c r="CN20" s="715"/>
      <c r="CO20" s="953"/>
      <c r="CP20" s="715"/>
      <c r="CQ20" s="778">
        <v>0</v>
      </c>
      <c r="CR20" s="779">
        <v>0</v>
      </c>
      <c r="CS20" s="780">
        <v>0</v>
      </c>
      <c r="CT20" s="779">
        <v>0</v>
      </c>
      <c r="CU20" s="780">
        <v>0</v>
      </c>
      <c r="CV20" s="779">
        <v>0</v>
      </c>
      <c r="CW20" s="780">
        <v>0</v>
      </c>
      <c r="CX20" s="779">
        <v>0</v>
      </c>
      <c r="CY20" s="780">
        <v>0</v>
      </c>
      <c r="CZ20" s="779">
        <v>0</v>
      </c>
      <c r="DA20" s="780">
        <v>0</v>
      </c>
      <c r="DB20" s="779">
        <v>0</v>
      </c>
      <c r="DC20" s="780">
        <v>0</v>
      </c>
      <c r="DD20" s="779">
        <v>0</v>
      </c>
      <c r="DE20" s="780">
        <v>0</v>
      </c>
      <c r="DF20" s="779">
        <v>0</v>
      </c>
      <c r="DG20" s="780">
        <v>0</v>
      </c>
      <c r="DH20" s="779">
        <v>0</v>
      </c>
      <c r="DI20" s="780">
        <v>0</v>
      </c>
      <c r="DJ20" s="779">
        <v>0</v>
      </c>
      <c r="DK20" s="780">
        <v>0</v>
      </c>
      <c r="DL20" s="779">
        <v>0</v>
      </c>
      <c r="DM20" s="780">
        <v>0</v>
      </c>
      <c r="DN20" s="779">
        <v>0</v>
      </c>
      <c r="DO20" s="780">
        <v>0</v>
      </c>
      <c r="DP20" s="781">
        <v>0</v>
      </c>
      <c r="DQ20" s="715"/>
      <c r="DR20" s="955"/>
      <c r="DS20" s="715"/>
      <c r="DT20" s="957"/>
    </row>
    <row r="21" spans="2:124" outlineLevel="1">
      <c r="B21" s="782">
        <v>14</v>
      </c>
      <c r="C21" s="783" t="s">
        <v>772</v>
      </c>
      <c r="D21" s="784">
        <v>2015</v>
      </c>
      <c r="F21" s="785">
        <v>0</v>
      </c>
      <c r="G21" s="786">
        <v>0</v>
      </c>
      <c r="H21" s="787">
        <v>0</v>
      </c>
      <c r="I21" s="786">
        <v>0</v>
      </c>
      <c r="J21" s="787">
        <v>0</v>
      </c>
      <c r="K21" s="786">
        <v>0</v>
      </c>
      <c r="L21" s="787">
        <v>0</v>
      </c>
      <c r="M21" s="786">
        <v>0</v>
      </c>
      <c r="N21" s="787">
        <v>0</v>
      </c>
      <c r="O21" s="786">
        <v>0</v>
      </c>
      <c r="P21" s="787">
        <v>0</v>
      </c>
      <c r="Q21" s="786">
        <v>0</v>
      </c>
      <c r="R21" s="787">
        <v>0</v>
      </c>
      <c r="S21" s="786">
        <v>0</v>
      </c>
      <c r="T21" s="787">
        <v>0</v>
      </c>
      <c r="U21" s="786">
        <v>0</v>
      </c>
      <c r="V21" s="787">
        <v>0</v>
      </c>
      <c r="W21" s="786">
        <v>0</v>
      </c>
      <c r="X21" s="787">
        <v>0</v>
      </c>
      <c r="Y21" s="786">
        <v>0</v>
      </c>
      <c r="Z21" s="787">
        <v>0</v>
      </c>
      <c r="AA21" s="786">
        <v>0</v>
      </c>
      <c r="AB21" s="787">
        <v>0</v>
      </c>
      <c r="AC21" s="786">
        <v>0</v>
      </c>
      <c r="AD21" s="787">
        <v>0</v>
      </c>
      <c r="AE21" s="788">
        <v>0</v>
      </c>
      <c r="AF21" s="715"/>
      <c r="AG21" s="963"/>
      <c r="AH21" s="715"/>
      <c r="AI21" s="785">
        <v>0</v>
      </c>
      <c r="AJ21" s="786">
        <v>0</v>
      </c>
      <c r="AK21" s="787">
        <v>0</v>
      </c>
      <c r="AL21" s="786">
        <v>0</v>
      </c>
      <c r="AM21" s="787">
        <v>0</v>
      </c>
      <c r="AN21" s="786">
        <v>0</v>
      </c>
      <c r="AO21" s="787">
        <v>0</v>
      </c>
      <c r="AP21" s="786">
        <v>0</v>
      </c>
      <c r="AQ21" s="787">
        <v>0</v>
      </c>
      <c r="AR21" s="786">
        <v>0</v>
      </c>
      <c r="AS21" s="787">
        <v>0</v>
      </c>
      <c r="AT21" s="786">
        <v>0</v>
      </c>
      <c r="AU21" s="787">
        <v>0</v>
      </c>
      <c r="AV21" s="786">
        <v>0</v>
      </c>
      <c r="AW21" s="787">
        <v>0</v>
      </c>
      <c r="AX21" s="786">
        <v>0</v>
      </c>
      <c r="AY21" s="787">
        <v>0</v>
      </c>
      <c r="AZ21" s="786">
        <v>0</v>
      </c>
      <c r="BA21" s="787">
        <v>0</v>
      </c>
      <c r="BB21" s="786">
        <v>0</v>
      </c>
      <c r="BC21" s="787">
        <v>0</v>
      </c>
      <c r="BD21" s="786">
        <v>0</v>
      </c>
      <c r="BE21" s="787">
        <v>0</v>
      </c>
      <c r="BF21" s="786">
        <v>0</v>
      </c>
      <c r="BG21" s="787">
        <v>0</v>
      </c>
      <c r="BH21" s="788">
        <v>0</v>
      </c>
      <c r="BI21" s="715"/>
      <c r="BJ21" s="965"/>
      <c r="BK21" s="715"/>
      <c r="BL21" s="951"/>
      <c r="BM21" s="715"/>
      <c r="BN21" s="785">
        <v>0</v>
      </c>
      <c r="BO21" s="786">
        <v>0</v>
      </c>
      <c r="BP21" s="787">
        <v>0</v>
      </c>
      <c r="BQ21" s="786">
        <v>0</v>
      </c>
      <c r="BR21" s="787">
        <v>0</v>
      </c>
      <c r="BS21" s="786">
        <v>0</v>
      </c>
      <c r="BT21" s="787">
        <v>0</v>
      </c>
      <c r="BU21" s="786">
        <v>0</v>
      </c>
      <c r="BV21" s="787">
        <v>0</v>
      </c>
      <c r="BW21" s="786">
        <v>0</v>
      </c>
      <c r="BX21" s="787">
        <v>0</v>
      </c>
      <c r="BY21" s="786">
        <v>0</v>
      </c>
      <c r="BZ21" s="787">
        <v>0</v>
      </c>
      <c r="CA21" s="786">
        <v>0</v>
      </c>
      <c r="CB21" s="787">
        <v>0</v>
      </c>
      <c r="CC21" s="786">
        <v>0</v>
      </c>
      <c r="CD21" s="787">
        <v>0</v>
      </c>
      <c r="CE21" s="786">
        <v>0</v>
      </c>
      <c r="CF21" s="787">
        <v>0</v>
      </c>
      <c r="CG21" s="786">
        <v>0</v>
      </c>
      <c r="CH21" s="787">
        <v>0</v>
      </c>
      <c r="CI21" s="786">
        <v>0</v>
      </c>
      <c r="CJ21" s="787">
        <v>0</v>
      </c>
      <c r="CK21" s="786">
        <v>0</v>
      </c>
      <c r="CL21" s="787">
        <v>0</v>
      </c>
      <c r="CM21" s="788">
        <v>0</v>
      </c>
      <c r="CN21" s="715"/>
      <c r="CO21" s="953"/>
      <c r="CP21" s="715"/>
      <c r="CQ21" s="785">
        <v>0</v>
      </c>
      <c r="CR21" s="786">
        <v>0</v>
      </c>
      <c r="CS21" s="787">
        <v>0</v>
      </c>
      <c r="CT21" s="786">
        <v>0</v>
      </c>
      <c r="CU21" s="787">
        <v>0</v>
      </c>
      <c r="CV21" s="786">
        <v>0</v>
      </c>
      <c r="CW21" s="787">
        <v>0</v>
      </c>
      <c r="CX21" s="786">
        <v>0</v>
      </c>
      <c r="CY21" s="787">
        <v>0</v>
      </c>
      <c r="CZ21" s="786">
        <v>0</v>
      </c>
      <c r="DA21" s="787">
        <v>0</v>
      </c>
      <c r="DB21" s="786">
        <v>0</v>
      </c>
      <c r="DC21" s="787">
        <v>0</v>
      </c>
      <c r="DD21" s="786">
        <v>0</v>
      </c>
      <c r="DE21" s="787">
        <v>0</v>
      </c>
      <c r="DF21" s="786">
        <v>0</v>
      </c>
      <c r="DG21" s="787">
        <v>0</v>
      </c>
      <c r="DH21" s="786">
        <v>0</v>
      </c>
      <c r="DI21" s="787">
        <v>0</v>
      </c>
      <c r="DJ21" s="786">
        <v>0</v>
      </c>
      <c r="DK21" s="787">
        <v>0</v>
      </c>
      <c r="DL21" s="786">
        <v>0</v>
      </c>
      <c r="DM21" s="787">
        <v>0</v>
      </c>
      <c r="DN21" s="786">
        <v>0</v>
      </c>
      <c r="DO21" s="787">
        <v>0</v>
      </c>
      <c r="DP21" s="788">
        <v>0</v>
      </c>
      <c r="DQ21" s="715"/>
      <c r="DR21" s="955"/>
      <c r="DS21" s="715"/>
      <c r="DT21" s="957"/>
    </row>
    <row r="22" spans="2:124" outlineLevel="1">
      <c r="B22" s="789">
        <v>15</v>
      </c>
      <c r="C22" s="790" t="s">
        <v>773</v>
      </c>
      <c r="D22" s="791">
        <v>2015</v>
      </c>
      <c r="F22" s="792">
        <v>0</v>
      </c>
      <c r="G22" s="793">
        <v>0</v>
      </c>
      <c r="H22" s="794">
        <v>0</v>
      </c>
      <c r="I22" s="793">
        <v>0</v>
      </c>
      <c r="J22" s="794">
        <v>0</v>
      </c>
      <c r="K22" s="793">
        <v>0</v>
      </c>
      <c r="L22" s="794">
        <v>0</v>
      </c>
      <c r="M22" s="793">
        <v>0</v>
      </c>
      <c r="N22" s="794">
        <v>0</v>
      </c>
      <c r="O22" s="793">
        <v>0</v>
      </c>
      <c r="P22" s="794">
        <v>0</v>
      </c>
      <c r="Q22" s="793">
        <v>0</v>
      </c>
      <c r="R22" s="794">
        <v>0</v>
      </c>
      <c r="S22" s="793">
        <v>0</v>
      </c>
      <c r="T22" s="794">
        <v>0</v>
      </c>
      <c r="U22" s="793">
        <v>0</v>
      </c>
      <c r="V22" s="794">
        <v>0</v>
      </c>
      <c r="W22" s="793">
        <v>0</v>
      </c>
      <c r="X22" s="794">
        <v>0</v>
      </c>
      <c r="Y22" s="793">
        <v>0</v>
      </c>
      <c r="Z22" s="794">
        <v>0</v>
      </c>
      <c r="AA22" s="793">
        <v>0</v>
      </c>
      <c r="AB22" s="794">
        <v>0</v>
      </c>
      <c r="AC22" s="793">
        <v>0</v>
      </c>
      <c r="AD22" s="794">
        <v>0</v>
      </c>
      <c r="AE22" s="795">
        <v>0</v>
      </c>
      <c r="AF22" s="715"/>
      <c r="AG22" s="963"/>
      <c r="AH22" s="715"/>
      <c r="AI22" s="792">
        <v>0</v>
      </c>
      <c r="AJ22" s="793">
        <v>0</v>
      </c>
      <c r="AK22" s="794">
        <v>0</v>
      </c>
      <c r="AL22" s="793">
        <v>0</v>
      </c>
      <c r="AM22" s="794">
        <v>0</v>
      </c>
      <c r="AN22" s="793">
        <v>0</v>
      </c>
      <c r="AO22" s="794">
        <v>0</v>
      </c>
      <c r="AP22" s="793">
        <v>0</v>
      </c>
      <c r="AQ22" s="794">
        <v>0</v>
      </c>
      <c r="AR22" s="793">
        <v>0</v>
      </c>
      <c r="AS22" s="794">
        <v>0</v>
      </c>
      <c r="AT22" s="793">
        <v>0</v>
      </c>
      <c r="AU22" s="794">
        <v>0</v>
      </c>
      <c r="AV22" s="793">
        <v>0</v>
      </c>
      <c r="AW22" s="794">
        <v>0</v>
      </c>
      <c r="AX22" s="793">
        <v>0</v>
      </c>
      <c r="AY22" s="794">
        <v>0</v>
      </c>
      <c r="AZ22" s="793">
        <v>0</v>
      </c>
      <c r="BA22" s="794">
        <v>0</v>
      </c>
      <c r="BB22" s="793">
        <v>0</v>
      </c>
      <c r="BC22" s="794">
        <v>0</v>
      </c>
      <c r="BD22" s="793">
        <v>0</v>
      </c>
      <c r="BE22" s="794">
        <v>0</v>
      </c>
      <c r="BF22" s="793">
        <v>0</v>
      </c>
      <c r="BG22" s="794">
        <v>0</v>
      </c>
      <c r="BH22" s="795">
        <v>0</v>
      </c>
      <c r="BI22" s="715"/>
      <c r="BJ22" s="965"/>
      <c r="BK22" s="715"/>
      <c r="BL22" s="951"/>
      <c r="BM22" s="715"/>
      <c r="BN22" s="792">
        <v>0</v>
      </c>
      <c r="BO22" s="793">
        <v>0</v>
      </c>
      <c r="BP22" s="794">
        <v>0</v>
      </c>
      <c r="BQ22" s="793">
        <v>0</v>
      </c>
      <c r="BR22" s="794">
        <v>0</v>
      </c>
      <c r="BS22" s="793">
        <v>0</v>
      </c>
      <c r="BT22" s="794">
        <v>0</v>
      </c>
      <c r="BU22" s="793">
        <v>0</v>
      </c>
      <c r="BV22" s="794">
        <v>0</v>
      </c>
      <c r="BW22" s="793">
        <v>0</v>
      </c>
      <c r="BX22" s="794">
        <v>0</v>
      </c>
      <c r="BY22" s="793">
        <v>0</v>
      </c>
      <c r="BZ22" s="794">
        <v>0</v>
      </c>
      <c r="CA22" s="793">
        <v>0</v>
      </c>
      <c r="CB22" s="794">
        <v>0</v>
      </c>
      <c r="CC22" s="793">
        <v>0</v>
      </c>
      <c r="CD22" s="794">
        <v>0</v>
      </c>
      <c r="CE22" s="793">
        <v>0</v>
      </c>
      <c r="CF22" s="794">
        <v>0</v>
      </c>
      <c r="CG22" s="793">
        <v>0</v>
      </c>
      <c r="CH22" s="794">
        <v>0</v>
      </c>
      <c r="CI22" s="793">
        <v>0</v>
      </c>
      <c r="CJ22" s="794">
        <v>0</v>
      </c>
      <c r="CK22" s="793">
        <v>0</v>
      </c>
      <c r="CL22" s="794">
        <v>0</v>
      </c>
      <c r="CM22" s="795">
        <v>0</v>
      </c>
      <c r="CN22" s="715"/>
      <c r="CO22" s="953"/>
      <c r="CP22" s="715"/>
      <c r="CQ22" s="792">
        <v>0</v>
      </c>
      <c r="CR22" s="793">
        <v>0</v>
      </c>
      <c r="CS22" s="794">
        <v>0</v>
      </c>
      <c r="CT22" s="793">
        <v>0</v>
      </c>
      <c r="CU22" s="794">
        <v>0</v>
      </c>
      <c r="CV22" s="793">
        <v>0</v>
      </c>
      <c r="CW22" s="794">
        <v>0</v>
      </c>
      <c r="CX22" s="793">
        <v>0</v>
      </c>
      <c r="CY22" s="794">
        <v>0</v>
      </c>
      <c r="CZ22" s="793">
        <v>0</v>
      </c>
      <c r="DA22" s="794">
        <v>0</v>
      </c>
      <c r="DB22" s="793">
        <v>0</v>
      </c>
      <c r="DC22" s="794">
        <v>0</v>
      </c>
      <c r="DD22" s="793">
        <v>0</v>
      </c>
      <c r="DE22" s="794">
        <v>0</v>
      </c>
      <c r="DF22" s="793">
        <v>0</v>
      </c>
      <c r="DG22" s="794">
        <v>0</v>
      </c>
      <c r="DH22" s="793">
        <v>0</v>
      </c>
      <c r="DI22" s="794">
        <v>0</v>
      </c>
      <c r="DJ22" s="793">
        <v>0</v>
      </c>
      <c r="DK22" s="794">
        <v>0</v>
      </c>
      <c r="DL22" s="793">
        <v>0</v>
      </c>
      <c r="DM22" s="794">
        <v>0</v>
      </c>
      <c r="DN22" s="793">
        <v>0</v>
      </c>
      <c r="DO22" s="794">
        <v>0</v>
      </c>
      <c r="DP22" s="795">
        <v>0</v>
      </c>
      <c r="DQ22" s="715"/>
      <c r="DR22" s="955"/>
      <c r="DS22" s="715"/>
      <c r="DT22" s="957"/>
    </row>
    <row r="23" spans="2:124" outlineLevel="1">
      <c r="B23" s="746">
        <v>16</v>
      </c>
      <c r="C23" s="764" t="s">
        <v>774</v>
      </c>
      <c r="D23" s="748">
        <v>2015</v>
      </c>
      <c r="F23" s="766">
        <v>0</v>
      </c>
      <c r="G23" s="767">
        <v>0</v>
      </c>
      <c r="H23" s="768">
        <v>0</v>
      </c>
      <c r="I23" s="767">
        <v>0</v>
      </c>
      <c r="J23" s="768">
        <v>0</v>
      </c>
      <c r="K23" s="767">
        <v>0</v>
      </c>
      <c r="L23" s="768">
        <v>0</v>
      </c>
      <c r="M23" s="767">
        <v>0</v>
      </c>
      <c r="N23" s="768">
        <v>0</v>
      </c>
      <c r="O23" s="767">
        <v>0</v>
      </c>
      <c r="P23" s="768">
        <v>0</v>
      </c>
      <c r="Q23" s="767">
        <v>0</v>
      </c>
      <c r="R23" s="768">
        <v>0</v>
      </c>
      <c r="S23" s="767">
        <v>0</v>
      </c>
      <c r="T23" s="768">
        <v>0</v>
      </c>
      <c r="U23" s="767">
        <v>0</v>
      </c>
      <c r="V23" s="768">
        <v>0</v>
      </c>
      <c r="W23" s="767">
        <v>0</v>
      </c>
      <c r="X23" s="768">
        <v>0</v>
      </c>
      <c r="Y23" s="767">
        <v>0</v>
      </c>
      <c r="Z23" s="768">
        <v>0</v>
      </c>
      <c r="AA23" s="767">
        <v>0</v>
      </c>
      <c r="AB23" s="768">
        <v>0</v>
      </c>
      <c r="AC23" s="767">
        <v>0</v>
      </c>
      <c r="AD23" s="768">
        <v>0</v>
      </c>
      <c r="AE23" s="769">
        <v>0</v>
      </c>
      <c r="AF23" s="715"/>
      <c r="AG23" s="963"/>
      <c r="AH23" s="715"/>
      <c r="AI23" s="766">
        <v>0</v>
      </c>
      <c r="AJ23" s="767">
        <v>0</v>
      </c>
      <c r="AK23" s="768">
        <v>0</v>
      </c>
      <c r="AL23" s="767">
        <v>0</v>
      </c>
      <c r="AM23" s="768">
        <v>0</v>
      </c>
      <c r="AN23" s="767">
        <v>0</v>
      </c>
      <c r="AO23" s="768">
        <v>0</v>
      </c>
      <c r="AP23" s="767">
        <v>0</v>
      </c>
      <c r="AQ23" s="768">
        <v>0</v>
      </c>
      <c r="AR23" s="767">
        <v>0</v>
      </c>
      <c r="AS23" s="768">
        <v>0</v>
      </c>
      <c r="AT23" s="767">
        <v>0</v>
      </c>
      <c r="AU23" s="768">
        <v>0</v>
      </c>
      <c r="AV23" s="767">
        <v>0</v>
      </c>
      <c r="AW23" s="768">
        <v>0</v>
      </c>
      <c r="AX23" s="767">
        <v>0</v>
      </c>
      <c r="AY23" s="768">
        <v>0</v>
      </c>
      <c r="AZ23" s="767">
        <v>0</v>
      </c>
      <c r="BA23" s="768">
        <v>0</v>
      </c>
      <c r="BB23" s="767">
        <v>0</v>
      </c>
      <c r="BC23" s="768">
        <v>0</v>
      </c>
      <c r="BD23" s="767">
        <v>0</v>
      </c>
      <c r="BE23" s="768">
        <v>0</v>
      </c>
      <c r="BF23" s="767">
        <v>0</v>
      </c>
      <c r="BG23" s="768">
        <v>0</v>
      </c>
      <c r="BH23" s="769">
        <v>0</v>
      </c>
      <c r="BI23" s="715"/>
      <c r="BJ23" s="965"/>
      <c r="BK23" s="715"/>
      <c r="BL23" s="951"/>
      <c r="BM23" s="715"/>
      <c r="BN23" s="766">
        <v>0</v>
      </c>
      <c r="BO23" s="767">
        <v>0</v>
      </c>
      <c r="BP23" s="768">
        <v>0</v>
      </c>
      <c r="BQ23" s="767">
        <v>0</v>
      </c>
      <c r="BR23" s="768">
        <v>0</v>
      </c>
      <c r="BS23" s="767">
        <v>0</v>
      </c>
      <c r="BT23" s="768">
        <v>0</v>
      </c>
      <c r="BU23" s="767">
        <v>0</v>
      </c>
      <c r="BV23" s="768">
        <v>0</v>
      </c>
      <c r="BW23" s="767">
        <v>0</v>
      </c>
      <c r="BX23" s="768">
        <v>0</v>
      </c>
      <c r="BY23" s="767">
        <v>0</v>
      </c>
      <c r="BZ23" s="768">
        <v>0</v>
      </c>
      <c r="CA23" s="767">
        <v>0</v>
      </c>
      <c r="CB23" s="768">
        <v>0</v>
      </c>
      <c r="CC23" s="767">
        <v>0</v>
      </c>
      <c r="CD23" s="768">
        <v>0</v>
      </c>
      <c r="CE23" s="767">
        <v>0</v>
      </c>
      <c r="CF23" s="768">
        <v>0</v>
      </c>
      <c r="CG23" s="767">
        <v>0</v>
      </c>
      <c r="CH23" s="768">
        <v>0</v>
      </c>
      <c r="CI23" s="767">
        <v>0</v>
      </c>
      <c r="CJ23" s="768">
        <v>0</v>
      </c>
      <c r="CK23" s="767">
        <v>0</v>
      </c>
      <c r="CL23" s="768">
        <v>0</v>
      </c>
      <c r="CM23" s="769">
        <v>0</v>
      </c>
      <c r="CN23" s="715"/>
      <c r="CO23" s="953"/>
      <c r="CP23" s="715"/>
      <c r="CQ23" s="766">
        <v>0</v>
      </c>
      <c r="CR23" s="767">
        <v>0</v>
      </c>
      <c r="CS23" s="768">
        <v>0</v>
      </c>
      <c r="CT23" s="767">
        <v>0</v>
      </c>
      <c r="CU23" s="768">
        <v>0</v>
      </c>
      <c r="CV23" s="767">
        <v>0</v>
      </c>
      <c r="CW23" s="768">
        <v>0</v>
      </c>
      <c r="CX23" s="767">
        <v>0</v>
      </c>
      <c r="CY23" s="768">
        <v>0</v>
      </c>
      <c r="CZ23" s="767">
        <v>0</v>
      </c>
      <c r="DA23" s="768">
        <v>0</v>
      </c>
      <c r="DB23" s="767">
        <v>0</v>
      </c>
      <c r="DC23" s="768">
        <v>0</v>
      </c>
      <c r="DD23" s="767">
        <v>0</v>
      </c>
      <c r="DE23" s="768">
        <v>0</v>
      </c>
      <c r="DF23" s="767">
        <v>0</v>
      </c>
      <c r="DG23" s="768">
        <v>0</v>
      </c>
      <c r="DH23" s="767">
        <v>0</v>
      </c>
      <c r="DI23" s="768">
        <v>0</v>
      </c>
      <c r="DJ23" s="767">
        <v>0</v>
      </c>
      <c r="DK23" s="768">
        <v>0</v>
      </c>
      <c r="DL23" s="767">
        <v>0</v>
      </c>
      <c r="DM23" s="768">
        <v>0</v>
      </c>
      <c r="DN23" s="767">
        <v>0</v>
      </c>
      <c r="DO23" s="768">
        <v>0</v>
      </c>
      <c r="DP23" s="769">
        <v>0</v>
      </c>
      <c r="DQ23" s="715"/>
      <c r="DR23" s="955"/>
      <c r="DS23" s="715"/>
      <c r="DT23" s="957"/>
    </row>
    <row r="24" spans="2:124" outlineLevel="1">
      <c r="B24" s="753">
        <v>17</v>
      </c>
      <c r="C24" s="765" t="s">
        <v>775</v>
      </c>
      <c r="D24" s="755">
        <v>2015</v>
      </c>
      <c r="F24" s="756">
        <v>0</v>
      </c>
      <c r="G24" s="757">
        <v>0</v>
      </c>
      <c r="H24" s="758">
        <v>0</v>
      </c>
      <c r="I24" s="757">
        <v>0</v>
      </c>
      <c r="J24" s="758">
        <v>0</v>
      </c>
      <c r="K24" s="757">
        <v>0</v>
      </c>
      <c r="L24" s="758">
        <v>0</v>
      </c>
      <c r="M24" s="757">
        <v>0</v>
      </c>
      <c r="N24" s="758">
        <v>0</v>
      </c>
      <c r="O24" s="757">
        <v>0</v>
      </c>
      <c r="P24" s="758">
        <v>0</v>
      </c>
      <c r="Q24" s="757">
        <v>0</v>
      </c>
      <c r="R24" s="758">
        <v>0</v>
      </c>
      <c r="S24" s="757">
        <v>0</v>
      </c>
      <c r="T24" s="758">
        <v>0</v>
      </c>
      <c r="U24" s="757">
        <v>0</v>
      </c>
      <c r="V24" s="758">
        <v>0</v>
      </c>
      <c r="W24" s="757">
        <v>0</v>
      </c>
      <c r="X24" s="758">
        <v>0</v>
      </c>
      <c r="Y24" s="757">
        <v>0</v>
      </c>
      <c r="Z24" s="758">
        <v>0</v>
      </c>
      <c r="AA24" s="757">
        <v>0</v>
      </c>
      <c r="AB24" s="758">
        <v>0</v>
      </c>
      <c r="AC24" s="757">
        <v>0</v>
      </c>
      <c r="AD24" s="758">
        <v>0</v>
      </c>
      <c r="AE24" s="759">
        <v>0</v>
      </c>
      <c r="AF24" s="715"/>
      <c r="AG24" s="963"/>
      <c r="AH24" s="715"/>
      <c r="AI24" s="756">
        <v>0</v>
      </c>
      <c r="AJ24" s="757">
        <v>0</v>
      </c>
      <c r="AK24" s="758">
        <v>0</v>
      </c>
      <c r="AL24" s="757">
        <v>0</v>
      </c>
      <c r="AM24" s="758">
        <v>0</v>
      </c>
      <c r="AN24" s="757">
        <v>0</v>
      </c>
      <c r="AO24" s="758">
        <v>0</v>
      </c>
      <c r="AP24" s="757">
        <v>0</v>
      </c>
      <c r="AQ24" s="758">
        <v>0</v>
      </c>
      <c r="AR24" s="757">
        <v>0</v>
      </c>
      <c r="AS24" s="758">
        <v>0</v>
      </c>
      <c r="AT24" s="757">
        <v>0</v>
      </c>
      <c r="AU24" s="758">
        <v>0</v>
      </c>
      <c r="AV24" s="757">
        <v>0</v>
      </c>
      <c r="AW24" s="758">
        <v>0</v>
      </c>
      <c r="AX24" s="757">
        <v>0</v>
      </c>
      <c r="AY24" s="758">
        <v>0</v>
      </c>
      <c r="AZ24" s="757">
        <v>0</v>
      </c>
      <c r="BA24" s="758">
        <v>0</v>
      </c>
      <c r="BB24" s="757">
        <v>0</v>
      </c>
      <c r="BC24" s="758">
        <v>0</v>
      </c>
      <c r="BD24" s="757">
        <v>0</v>
      </c>
      <c r="BE24" s="758">
        <v>0</v>
      </c>
      <c r="BF24" s="757">
        <v>0</v>
      </c>
      <c r="BG24" s="758">
        <v>0</v>
      </c>
      <c r="BH24" s="759">
        <v>0</v>
      </c>
      <c r="BI24" s="715"/>
      <c r="BJ24" s="965"/>
      <c r="BK24" s="715"/>
      <c r="BL24" s="951"/>
      <c r="BM24" s="715"/>
      <c r="BN24" s="756">
        <v>0</v>
      </c>
      <c r="BO24" s="757">
        <v>0</v>
      </c>
      <c r="BP24" s="758">
        <v>0</v>
      </c>
      <c r="BQ24" s="757">
        <v>0</v>
      </c>
      <c r="BR24" s="758">
        <v>0</v>
      </c>
      <c r="BS24" s="757">
        <v>0</v>
      </c>
      <c r="BT24" s="758">
        <v>0</v>
      </c>
      <c r="BU24" s="757">
        <v>0</v>
      </c>
      <c r="BV24" s="758">
        <v>0</v>
      </c>
      <c r="BW24" s="757">
        <v>0</v>
      </c>
      <c r="BX24" s="758">
        <v>0</v>
      </c>
      <c r="BY24" s="757">
        <v>0</v>
      </c>
      <c r="BZ24" s="758">
        <v>0</v>
      </c>
      <c r="CA24" s="757">
        <v>0</v>
      </c>
      <c r="CB24" s="758">
        <v>0</v>
      </c>
      <c r="CC24" s="757">
        <v>0</v>
      </c>
      <c r="CD24" s="758">
        <v>0</v>
      </c>
      <c r="CE24" s="757">
        <v>0</v>
      </c>
      <c r="CF24" s="758">
        <v>0</v>
      </c>
      <c r="CG24" s="757">
        <v>0</v>
      </c>
      <c r="CH24" s="758">
        <v>0</v>
      </c>
      <c r="CI24" s="757">
        <v>0</v>
      </c>
      <c r="CJ24" s="758">
        <v>0</v>
      </c>
      <c r="CK24" s="757">
        <v>0</v>
      </c>
      <c r="CL24" s="758">
        <v>0</v>
      </c>
      <c r="CM24" s="759">
        <v>0</v>
      </c>
      <c r="CN24" s="715"/>
      <c r="CO24" s="953"/>
      <c r="CP24" s="715"/>
      <c r="CQ24" s="756">
        <v>0</v>
      </c>
      <c r="CR24" s="757">
        <v>0</v>
      </c>
      <c r="CS24" s="758">
        <v>0</v>
      </c>
      <c r="CT24" s="757">
        <v>0</v>
      </c>
      <c r="CU24" s="758">
        <v>0</v>
      </c>
      <c r="CV24" s="757">
        <v>0</v>
      </c>
      <c r="CW24" s="758">
        <v>0</v>
      </c>
      <c r="CX24" s="757">
        <v>0</v>
      </c>
      <c r="CY24" s="758">
        <v>0</v>
      </c>
      <c r="CZ24" s="757">
        <v>0</v>
      </c>
      <c r="DA24" s="758">
        <v>0</v>
      </c>
      <c r="DB24" s="757">
        <v>0</v>
      </c>
      <c r="DC24" s="758">
        <v>0</v>
      </c>
      <c r="DD24" s="757">
        <v>0</v>
      </c>
      <c r="DE24" s="758">
        <v>0</v>
      </c>
      <c r="DF24" s="757">
        <v>0</v>
      </c>
      <c r="DG24" s="758">
        <v>0</v>
      </c>
      <c r="DH24" s="757">
        <v>0</v>
      </c>
      <c r="DI24" s="758">
        <v>0</v>
      </c>
      <c r="DJ24" s="757">
        <v>0</v>
      </c>
      <c r="DK24" s="758">
        <v>0</v>
      </c>
      <c r="DL24" s="757">
        <v>0</v>
      </c>
      <c r="DM24" s="758">
        <v>0</v>
      </c>
      <c r="DN24" s="757">
        <v>0</v>
      </c>
      <c r="DO24" s="758">
        <v>0</v>
      </c>
      <c r="DP24" s="759">
        <v>0</v>
      </c>
      <c r="DQ24" s="715"/>
      <c r="DR24" s="955"/>
      <c r="DS24" s="715"/>
      <c r="DT24" s="957"/>
    </row>
    <row r="25" spans="2:124" outlineLevel="1">
      <c r="B25" s="746">
        <v>18</v>
      </c>
      <c r="C25" s="764" t="s">
        <v>776</v>
      </c>
      <c r="D25" s="748">
        <v>2015</v>
      </c>
      <c r="F25" s="766">
        <v>0</v>
      </c>
      <c r="G25" s="767">
        <v>0</v>
      </c>
      <c r="H25" s="768">
        <v>0</v>
      </c>
      <c r="I25" s="767">
        <v>0</v>
      </c>
      <c r="J25" s="768">
        <v>0</v>
      </c>
      <c r="K25" s="767">
        <v>0</v>
      </c>
      <c r="L25" s="768">
        <v>0</v>
      </c>
      <c r="M25" s="767">
        <v>0</v>
      </c>
      <c r="N25" s="768">
        <v>0</v>
      </c>
      <c r="O25" s="767">
        <v>0</v>
      </c>
      <c r="P25" s="768">
        <v>0</v>
      </c>
      <c r="Q25" s="767">
        <v>0</v>
      </c>
      <c r="R25" s="768">
        <v>0</v>
      </c>
      <c r="S25" s="767">
        <v>0</v>
      </c>
      <c r="T25" s="768">
        <v>0</v>
      </c>
      <c r="U25" s="767">
        <v>0</v>
      </c>
      <c r="V25" s="768">
        <v>0</v>
      </c>
      <c r="W25" s="767">
        <v>0</v>
      </c>
      <c r="X25" s="768">
        <v>0</v>
      </c>
      <c r="Y25" s="767">
        <v>0</v>
      </c>
      <c r="Z25" s="768">
        <v>0</v>
      </c>
      <c r="AA25" s="767">
        <v>0</v>
      </c>
      <c r="AB25" s="768">
        <v>0</v>
      </c>
      <c r="AC25" s="767">
        <v>0</v>
      </c>
      <c r="AD25" s="768">
        <v>0</v>
      </c>
      <c r="AE25" s="769">
        <v>0</v>
      </c>
      <c r="AF25" s="715"/>
      <c r="AG25" s="963"/>
      <c r="AH25" s="715"/>
      <c r="AI25" s="766">
        <v>0</v>
      </c>
      <c r="AJ25" s="767">
        <v>0</v>
      </c>
      <c r="AK25" s="768">
        <v>0</v>
      </c>
      <c r="AL25" s="767">
        <v>0</v>
      </c>
      <c r="AM25" s="768">
        <v>0</v>
      </c>
      <c r="AN25" s="767">
        <v>0</v>
      </c>
      <c r="AO25" s="768">
        <v>0</v>
      </c>
      <c r="AP25" s="767">
        <v>0</v>
      </c>
      <c r="AQ25" s="768">
        <v>0</v>
      </c>
      <c r="AR25" s="767">
        <v>0</v>
      </c>
      <c r="AS25" s="768">
        <v>0</v>
      </c>
      <c r="AT25" s="767">
        <v>0</v>
      </c>
      <c r="AU25" s="768">
        <v>0</v>
      </c>
      <c r="AV25" s="767">
        <v>0</v>
      </c>
      <c r="AW25" s="768">
        <v>0</v>
      </c>
      <c r="AX25" s="767">
        <v>0</v>
      </c>
      <c r="AY25" s="768">
        <v>0</v>
      </c>
      <c r="AZ25" s="767">
        <v>0</v>
      </c>
      <c r="BA25" s="768">
        <v>0</v>
      </c>
      <c r="BB25" s="767">
        <v>0</v>
      </c>
      <c r="BC25" s="768">
        <v>0</v>
      </c>
      <c r="BD25" s="767">
        <v>0</v>
      </c>
      <c r="BE25" s="768">
        <v>0</v>
      </c>
      <c r="BF25" s="767">
        <v>0</v>
      </c>
      <c r="BG25" s="768">
        <v>0</v>
      </c>
      <c r="BH25" s="769">
        <v>0</v>
      </c>
      <c r="BI25" s="715"/>
      <c r="BJ25" s="965"/>
      <c r="BK25" s="715"/>
      <c r="BL25" s="951"/>
      <c r="BM25" s="715"/>
      <c r="BN25" s="766">
        <v>0</v>
      </c>
      <c r="BO25" s="767">
        <v>0</v>
      </c>
      <c r="BP25" s="768">
        <v>0</v>
      </c>
      <c r="BQ25" s="767">
        <v>0</v>
      </c>
      <c r="BR25" s="768">
        <v>0</v>
      </c>
      <c r="BS25" s="767">
        <v>0</v>
      </c>
      <c r="BT25" s="768">
        <v>0</v>
      </c>
      <c r="BU25" s="767">
        <v>0</v>
      </c>
      <c r="BV25" s="768">
        <v>0</v>
      </c>
      <c r="BW25" s="767">
        <v>0</v>
      </c>
      <c r="BX25" s="768">
        <v>0</v>
      </c>
      <c r="BY25" s="767">
        <v>0</v>
      </c>
      <c r="BZ25" s="768">
        <v>0</v>
      </c>
      <c r="CA25" s="767">
        <v>0</v>
      </c>
      <c r="CB25" s="768">
        <v>0</v>
      </c>
      <c r="CC25" s="767">
        <v>0</v>
      </c>
      <c r="CD25" s="768">
        <v>0</v>
      </c>
      <c r="CE25" s="767">
        <v>0</v>
      </c>
      <c r="CF25" s="768">
        <v>0</v>
      </c>
      <c r="CG25" s="767">
        <v>0</v>
      </c>
      <c r="CH25" s="768">
        <v>0</v>
      </c>
      <c r="CI25" s="767">
        <v>0</v>
      </c>
      <c r="CJ25" s="768">
        <v>0</v>
      </c>
      <c r="CK25" s="767">
        <v>0</v>
      </c>
      <c r="CL25" s="768">
        <v>0</v>
      </c>
      <c r="CM25" s="769">
        <v>0</v>
      </c>
      <c r="CN25" s="715"/>
      <c r="CO25" s="953"/>
      <c r="CP25" s="715"/>
      <c r="CQ25" s="766">
        <v>0</v>
      </c>
      <c r="CR25" s="767">
        <v>0</v>
      </c>
      <c r="CS25" s="768">
        <v>0</v>
      </c>
      <c r="CT25" s="767">
        <v>0</v>
      </c>
      <c r="CU25" s="768">
        <v>0</v>
      </c>
      <c r="CV25" s="767">
        <v>0</v>
      </c>
      <c r="CW25" s="768">
        <v>0</v>
      </c>
      <c r="CX25" s="767">
        <v>0</v>
      </c>
      <c r="CY25" s="768">
        <v>0</v>
      </c>
      <c r="CZ25" s="767">
        <v>0</v>
      </c>
      <c r="DA25" s="768">
        <v>0</v>
      </c>
      <c r="DB25" s="767">
        <v>0</v>
      </c>
      <c r="DC25" s="768">
        <v>0</v>
      </c>
      <c r="DD25" s="767">
        <v>0</v>
      </c>
      <c r="DE25" s="768">
        <v>0</v>
      </c>
      <c r="DF25" s="767">
        <v>0</v>
      </c>
      <c r="DG25" s="768">
        <v>0</v>
      </c>
      <c r="DH25" s="767">
        <v>0</v>
      </c>
      <c r="DI25" s="768">
        <v>0</v>
      </c>
      <c r="DJ25" s="767">
        <v>0</v>
      </c>
      <c r="DK25" s="768">
        <v>0</v>
      </c>
      <c r="DL25" s="767">
        <v>0</v>
      </c>
      <c r="DM25" s="768">
        <v>0</v>
      </c>
      <c r="DN25" s="767">
        <v>0</v>
      </c>
      <c r="DO25" s="768">
        <v>0</v>
      </c>
      <c r="DP25" s="769">
        <v>0</v>
      </c>
      <c r="DQ25" s="715"/>
      <c r="DR25" s="955"/>
      <c r="DS25" s="715"/>
      <c r="DT25" s="957"/>
    </row>
    <row r="26" spans="2:124" outlineLevel="1">
      <c r="B26" s="753">
        <v>19</v>
      </c>
      <c r="C26" s="765" t="s">
        <v>777</v>
      </c>
      <c r="D26" s="755">
        <v>2015</v>
      </c>
      <c r="F26" s="756">
        <v>0</v>
      </c>
      <c r="G26" s="757">
        <v>0</v>
      </c>
      <c r="H26" s="758">
        <v>0</v>
      </c>
      <c r="I26" s="757">
        <v>0</v>
      </c>
      <c r="J26" s="758">
        <v>0</v>
      </c>
      <c r="K26" s="757">
        <v>0</v>
      </c>
      <c r="L26" s="758">
        <v>0</v>
      </c>
      <c r="M26" s="757">
        <v>0</v>
      </c>
      <c r="N26" s="758">
        <v>0</v>
      </c>
      <c r="O26" s="757">
        <v>0</v>
      </c>
      <c r="P26" s="758">
        <v>0</v>
      </c>
      <c r="Q26" s="757">
        <v>0</v>
      </c>
      <c r="R26" s="758">
        <v>0</v>
      </c>
      <c r="S26" s="757">
        <v>0</v>
      </c>
      <c r="T26" s="758">
        <v>0</v>
      </c>
      <c r="U26" s="757">
        <v>0</v>
      </c>
      <c r="V26" s="758">
        <v>0</v>
      </c>
      <c r="W26" s="757">
        <v>0</v>
      </c>
      <c r="X26" s="758">
        <v>0</v>
      </c>
      <c r="Y26" s="757">
        <v>0</v>
      </c>
      <c r="Z26" s="758">
        <v>0</v>
      </c>
      <c r="AA26" s="757">
        <v>0</v>
      </c>
      <c r="AB26" s="758">
        <v>0</v>
      </c>
      <c r="AC26" s="757">
        <v>0</v>
      </c>
      <c r="AD26" s="758">
        <v>0</v>
      </c>
      <c r="AE26" s="759">
        <v>0</v>
      </c>
      <c r="AF26" s="715"/>
      <c r="AG26" s="963"/>
      <c r="AH26" s="715"/>
      <c r="AI26" s="756">
        <v>0</v>
      </c>
      <c r="AJ26" s="757">
        <v>0</v>
      </c>
      <c r="AK26" s="758">
        <v>0</v>
      </c>
      <c r="AL26" s="757">
        <v>0</v>
      </c>
      <c r="AM26" s="758">
        <v>0</v>
      </c>
      <c r="AN26" s="757">
        <v>0</v>
      </c>
      <c r="AO26" s="758">
        <v>0</v>
      </c>
      <c r="AP26" s="757">
        <v>0</v>
      </c>
      <c r="AQ26" s="758">
        <v>0</v>
      </c>
      <c r="AR26" s="757">
        <v>0</v>
      </c>
      <c r="AS26" s="758">
        <v>0</v>
      </c>
      <c r="AT26" s="757">
        <v>0</v>
      </c>
      <c r="AU26" s="758">
        <v>0</v>
      </c>
      <c r="AV26" s="757">
        <v>0</v>
      </c>
      <c r="AW26" s="758">
        <v>0</v>
      </c>
      <c r="AX26" s="757">
        <v>0</v>
      </c>
      <c r="AY26" s="758">
        <v>0</v>
      </c>
      <c r="AZ26" s="757">
        <v>0</v>
      </c>
      <c r="BA26" s="758">
        <v>0</v>
      </c>
      <c r="BB26" s="757">
        <v>0</v>
      </c>
      <c r="BC26" s="758">
        <v>0</v>
      </c>
      <c r="BD26" s="757">
        <v>0</v>
      </c>
      <c r="BE26" s="758">
        <v>0</v>
      </c>
      <c r="BF26" s="757">
        <v>0</v>
      </c>
      <c r="BG26" s="758">
        <v>0</v>
      </c>
      <c r="BH26" s="759">
        <v>0</v>
      </c>
      <c r="BI26" s="715"/>
      <c r="BJ26" s="965"/>
      <c r="BK26" s="715"/>
      <c r="BL26" s="951"/>
      <c r="BM26" s="715"/>
      <c r="BN26" s="756">
        <v>0</v>
      </c>
      <c r="BO26" s="757">
        <v>0</v>
      </c>
      <c r="BP26" s="758">
        <v>0</v>
      </c>
      <c r="BQ26" s="757">
        <v>0</v>
      </c>
      <c r="BR26" s="758">
        <v>0</v>
      </c>
      <c r="BS26" s="757">
        <v>0</v>
      </c>
      <c r="BT26" s="758">
        <v>0</v>
      </c>
      <c r="BU26" s="757">
        <v>0</v>
      </c>
      <c r="BV26" s="758">
        <v>0</v>
      </c>
      <c r="BW26" s="757">
        <v>0</v>
      </c>
      <c r="BX26" s="758">
        <v>0</v>
      </c>
      <c r="BY26" s="757">
        <v>0</v>
      </c>
      <c r="BZ26" s="758">
        <v>0</v>
      </c>
      <c r="CA26" s="757">
        <v>0</v>
      </c>
      <c r="CB26" s="758">
        <v>0</v>
      </c>
      <c r="CC26" s="757">
        <v>0</v>
      </c>
      <c r="CD26" s="758">
        <v>0</v>
      </c>
      <c r="CE26" s="757">
        <v>0</v>
      </c>
      <c r="CF26" s="758">
        <v>0</v>
      </c>
      <c r="CG26" s="757">
        <v>0</v>
      </c>
      <c r="CH26" s="758">
        <v>0</v>
      </c>
      <c r="CI26" s="757">
        <v>0</v>
      </c>
      <c r="CJ26" s="758">
        <v>0</v>
      </c>
      <c r="CK26" s="757">
        <v>0</v>
      </c>
      <c r="CL26" s="758">
        <v>0</v>
      </c>
      <c r="CM26" s="759">
        <v>0</v>
      </c>
      <c r="CN26" s="715"/>
      <c r="CO26" s="953"/>
      <c r="CP26" s="715"/>
      <c r="CQ26" s="756">
        <v>0</v>
      </c>
      <c r="CR26" s="757">
        <v>0</v>
      </c>
      <c r="CS26" s="758">
        <v>0</v>
      </c>
      <c r="CT26" s="757">
        <v>0</v>
      </c>
      <c r="CU26" s="758">
        <v>0</v>
      </c>
      <c r="CV26" s="757">
        <v>0</v>
      </c>
      <c r="CW26" s="758">
        <v>0</v>
      </c>
      <c r="CX26" s="757">
        <v>0</v>
      </c>
      <c r="CY26" s="758">
        <v>0</v>
      </c>
      <c r="CZ26" s="757">
        <v>0</v>
      </c>
      <c r="DA26" s="758">
        <v>0</v>
      </c>
      <c r="DB26" s="757">
        <v>0</v>
      </c>
      <c r="DC26" s="758">
        <v>0</v>
      </c>
      <c r="DD26" s="757">
        <v>0</v>
      </c>
      <c r="DE26" s="758">
        <v>0</v>
      </c>
      <c r="DF26" s="757">
        <v>0</v>
      </c>
      <c r="DG26" s="758">
        <v>0</v>
      </c>
      <c r="DH26" s="757">
        <v>0</v>
      </c>
      <c r="DI26" s="758">
        <v>0</v>
      </c>
      <c r="DJ26" s="757">
        <v>0</v>
      </c>
      <c r="DK26" s="758">
        <v>0</v>
      </c>
      <c r="DL26" s="757">
        <v>0</v>
      </c>
      <c r="DM26" s="758">
        <v>0</v>
      </c>
      <c r="DN26" s="757">
        <v>0</v>
      </c>
      <c r="DO26" s="758">
        <v>0</v>
      </c>
      <c r="DP26" s="759">
        <v>0</v>
      </c>
      <c r="DQ26" s="715"/>
      <c r="DR26" s="955"/>
      <c r="DS26" s="715"/>
      <c r="DT26" s="957"/>
    </row>
    <row r="27" spans="2:124" outlineLevel="1">
      <c r="B27" s="746">
        <v>20</v>
      </c>
      <c r="C27" s="764" t="s">
        <v>778</v>
      </c>
      <c r="D27" s="748">
        <v>2015</v>
      </c>
      <c r="F27" s="766">
        <v>0</v>
      </c>
      <c r="G27" s="767">
        <v>0</v>
      </c>
      <c r="H27" s="768">
        <v>0</v>
      </c>
      <c r="I27" s="767">
        <v>0</v>
      </c>
      <c r="J27" s="768">
        <v>0</v>
      </c>
      <c r="K27" s="767">
        <v>0</v>
      </c>
      <c r="L27" s="768">
        <v>0</v>
      </c>
      <c r="M27" s="767">
        <v>0</v>
      </c>
      <c r="N27" s="768">
        <v>0</v>
      </c>
      <c r="O27" s="767">
        <v>0</v>
      </c>
      <c r="P27" s="768">
        <v>0</v>
      </c>
      <c r="Q27" s="767">
        <v>0</v>
      </c>
      <c r="R27" s="768">
        <v>0</v>
      </c>
      <c r="S27" s="767">
        <v>0</v>
      </c>
      <c r="T27" s="768">
        <v>0</v>
      </c>
      <c r="U27" s="767">
        <v>0</v>
      </c>
      <c r="V27" s="768">
        <v>0</v>
      </c>
      <c r="W27" s="767">
        <v>0</v>
      </c>
      <c r="X27" s="768">
        <v>0</v>
      </c>
      <c r="Y27" s="767">
        <v>0</v>
      </c>
      <c r="Z27" s="768">
        <v>0</v>
      </c>
      <c r="AA27" s="767">
        <v>0</v>
      </c>
      <c r="AB27" s="768">
        <v>0</v>
      </c>
      <c r="AC27" s="767">
        <v>0</v>
      </c>
      <c r="AD27" s="768">
        <v>0</v>
      </c>
      <c r="AE27" s="769">
        <v>0</v>
      </c>
      <c r="AF27" s="715"/>
      <c r="AG27" s="963"/>
      <c r="AH27" s="715"/>
      <c r="AI27" s="766">
        <v>0</v>
      </c>
      <c r="AJ27" s="767">
        <v>0</v>
      </c>
      <c r="AK27" s="768">
        <v>0</v>
      </c>
      <c r="AL27" s="767">
        <v>0</v>
      </c>
      <c r="AM27" s="768">
        <v>0</v>
      </c>
      <c r="AN27" s="767">
        <v>0</v>
      </c>
      <c r="AO27" s="768">
        <v>0</v>
      </c>
      <c r="AP27" s="767">
        <v>0</v>
      </c>
      <c r="AQ27" s="768">
        <v>0</v>
      </c>
      <c r="AR27" s="767">
        <v>0</v>
      </c>
      <c r="AS27" s="768">
        <v>0</v>
      </c>
      <c r="AT27" s="767">
        <v>0</v>
      </c>
      <c r="AU27" s="768">
        <v>0</v>
      </c>
      <c r="AV27" s="767">
        <v>0</v>
      </c>
      <c r="AW27" s="768">
        <v>0</v>
      </c>
      <c r="AX27" s="767">
        <v>0</v>
      </c>
      <c r="AY27" s="768">
        <v>0</v>
      </c>
      <c r="AZ27" s="767">
        <v>0</v>
      </c>
      <c r="BA27" s="768">
        <v>0</v>
      </c>
      <c r="BB27" s="767">
        <v>0</v>
      </c>
      <c r="BC27" s="768">
        <v>0</v>
      </c>
      <c r="BD27" s="767">
        <v>0</v>
      </c>
      <c r="BE27" s="768">
        <v>0</v>
      </c>
      <c r="BF27" s="767">
        <v>0</v>
      </c>
      <c r="BG27" s="768">
        <v>0</v>
      </c>
      <c r="BH27" s="769">
        <v>0</v>
      </c>
      <c r="BI27" s="715"/>
      <c r="BJ27" s="965"/>
      <c r="BK27" s="715"/>
      <c r="BL27" s="951"/>
      <c r="BM27" s="715"/>
      <c r="BN27" s="766">
        <v>0</v>
      </c>
      <c r="BO27" s="767">
        <v>0</v>
      </c>
      <c r="BP27" s="768">
        <v>0</v>
      </c>
      <c r="BQ27" s="767">
        <v>0</v>
      </c>
      <c r="BR27" s="768">
        <v>0</v>
      </c>
      <c r="BS27" s="767">
        <v>0</v>
      </c>
      <c r="BT27" s="768">
        <v>0</v>
      </c>
      <c r="BU27" s="767">
        <v>0</v>
      </c>
      <c r="BV27" s="768">
        <v>0</v>
      </c>
      <c r="BW27" s="767">
        <v>0</v>
      </c>
      <c r="BX27" s="768">
        <v>0</v>
      </c>
      <c r="BY27" s="767">
        <v>0</v>
      </c>
      <c r="BZ27" s="768">
        <v>0</v>
      </c>
      <c r="CA27" s="767">
        <v>0</v>
      </c>
      <c r="CB27" s="768">
        <v>0</v>
      </c>
      <c r="CC27" s="767">
        <v>0</v>
      </c>
      <c r="CD27" s="768">
        <v>0</v>
      </c>
      <c r="CE27" s="767">
        <v>0</v>
      </c>
      <c r="CF27" s="768">
        <v>0</v>
      </c>
      <c r="CG27" s="767">
        <v>0</v>
      </c>
      <c r="CH27" s="768">
        <v>0</v>
      </c>
      <c r="CI27" s="767">
        <v>0</v>
      </c>
      <c r="CJ27" s="768">
        <v>0</v>
      </c>
      <c r="CK27" s="767">
        <v>0</v>
      </c>
      <c r="CL27" s="768">
        <v>0</v>
      </c>
      <c r="CM27" s="769">
        <v>0</v>
      </c>
      <c r="CN27" s="715"/>
      <c r="CO27" s="953"/>
      <c r="CP27" s="715"/>
      <c r="CQ27" s="766">
        <v>0</v>
      </c>
      <c r="CR27" s="767">
        <v>0</v>
      </c>
      <c r="CS27" s="768">
        <v>0</v>
      </c>
      <c r="CT27" s="767">
        <v>0</v>
      </c>
      <c r="CU27" s="768">
        <v>0</v>
      </c>
      <c r="CV27" s="767">
        <v>0</v>
      </c>
      <c r="CW27" s="768">
        <v>0</v>
      </c>
      <c r="CX27" s="767">
        <v>0</v>
      </c>
      <c r="CY27" s="768">
        <v>0</v>
      </c>
      <c r="CZ27" s="767">
        <v>0</v>
      </c>
      <c r="DA27" s="768">
        <v>0</v>
      </c>
      <c r="DB27" s="767">
        <v>0</v>
      </c>
      <c r="DC27" s="768">
        <v>0</v>
      </c>
      <c r="DD27" s="767">
        <v>0</v>
      </c>
      <c r="DE27" s="768">
        <v>0</v>
      </c>
      <c r="DF27" s="767">
        <v>0</v>
      </c>
      <c r="DG27" s="768">
        <v>0</v>
      </c>
      <c r="DH27" s="767">
        <v>0</v>
      </c>
      <c r="DI27" s="768">
        <v>0</v>
      </c>
      <c r="DJ27" s="767">
        <v>0</v>
      </c>
      <c r="DK27" s="768">
        <v>0</v>
      </c>
      <c r="DL27" s="767">
        <v>0</v>
      </c>
      <c r="DM27" s="768">
        <v>0</v>
      </c>
      <c r="DN27" s="767">
        <v>0</v>
      </c>
      <c r="DO27" s="768">
        <v>0</v>
      </c>
      <c r="DP27" s="769">
        <v>0</v>
      </c>
      <c r="DQ27" s="715"/>
      <c r="DR27" s="955"/>
      <c r="DS27" s="715"/>
      <c r="DT27" s="957"/>
    </row>
    <row r="28" spans="2:124" outlineLevel="1">
      <c r="B28" s="753">
        <v>21</v>
      </c>
      <c r="C28" s="765" t="s">
        <v>779</v>
      </c>
      <c r="D28" s="755">
        <v>2015</v>
      </c>
      <c r="F28" s="756">
        <v>0</v>
      </c>
      <c r="G28" s="757">
        <v>0</v>
      </c>
      <c r="H28" s="758">
        <v>0</v>
      </c>
      <c r="I28" s="757">
        <v>0</v>
      </c>
      <c r="J28" s="758">
        <v>0</v>
      </c>
      <c r="K28" s="757">
        <v>0</v>
      </c>
      <c r="L28" s="758">
        <v>0</v>
      </c>
      <c r="M28" s="757">
        <v>0</v>
      </c>
      <c r="N28" s="758">
        <v>0</v>
      </c>
      <c r="O28" s="757">
        <v>0</v>
      </c>
      <c r="P28" s="758">
        <v>0</v>
      </c>
      <c r="Q28" s="757">
        <v>0</v>
      </c>
      <c r="R28" s="758">
        <v>0</v>
      </c>
      <c r="S28" s="757">
        <v>0</v>
      </c>
      <c r="T28" s="758">
        <v>0</v>
      </c>
      <c r="U28" s="757">
        <v>0</v>
      </c>
      <c r="V28" s="758">
        <v>0</v>
      </c>
      <c r="W28" s="757">
        <v>0</v>
      </c>
      <c r="X28" s="758">
        <v>0</v>
      </c>
      <c r="Y28" s="757">
        <v>0</v>
      </c>
      <c r="Z28" s="758">
        <v>0</v>
      </c>
      <c r="AA28" s="757">
        <v>0</v>
      </c>
      <c r="AB28" s="758">
        <v>0</v>
      </c>
      <c r="AC28" s="757">
        <v>0</v>
      </c>
      <c r="AD28" s="758">
        <v>0</v>
      </c>
      <c r="AE28" s="759">
        <v>0</v>
      </c>
      <c r="AF28" s="715"/>
      <c r="AG28" s="963"/>
      <c r="AH28" s="715"/>
      <c r="AI28" s="756">
        <v>0</v>
      </c>
      <c r="AJ28" s="757">
        <v>0</v>
      </c>
      <c r="AK28" s="758">
        <v>0</v>
      </c>
      <c r="AL28" s="757">
        <v>0</v>
      </c>
      <c r="AM28" s="758">
        <v>0</v>
      </c>
      <c r="AN28" s="757">
        <v>0</v>
      </c>
      <c r="AO28" s="758">
        <v>0</v>
      </c>
      <c r="AP28" s="757">
        <v>0</v>
      </c>
      <c r="AQ28" s="758">
        <v>0</v>
      </c>
      <c r="AR28" s="757">
        <v>0</v>
      </c>
      <c r="AS28" s="758">
        <v>0</v>
      </c>
      <c r="AT28" s="757">
        <v>0</v>
      </c>
      <c r="AU28" s="758">
        <v>0</v>
      </c>
      <c r="AV28" s="757">
        <v>0</v>
      </c>
      <c r="AW28" s="758">
        <v>0</v>
      </c>
      <c r="AX28" s="757">
        <v>0</v>
      </c>
      <c r="AY28" s="758">
        <v>0</v>
      </c>
      <c r="AZ28" s="757">
        <v>0</v>
      </c>
      <c r="BA28" s="758">
        <v>0</v>
      </c>
      <c r="BB28" s="757">
        <v>0</v>
      </c>
      <c r="BC28" s="758">
        <v>0</v>
      </c>
      <c r="BD28" s="757">
        <v>0</v>
      </c>
      <c r="BE28" s="758">
        <v>0</v>
      </c>
      <c r="BF28" s="757">
        <v>0</v>
      </c>
      <c r="BG28" s="758">
        <v>0</v>
      </c>
      <c r="BH28" s="759">
        <v>0</v>
      </c>
      <c r="BI28" s="715"/>
      <c r="BJ28" s="965"/>
      <c r="BK28" s="715"/>
      <c r="BL28" s="951"/>
      <c r="BM28" s="715"/>
      <c r="BN28" s="756">
        <v>0</v>
      </c>
      <c r="BO28" s="757">
        <v>0</v>
      </c>
      <c r="BP28" s="758">
        <v>0</v>
      </c>
      <c r="BQ28" s="757">
        <v>0</v>
      </c>
      <c r="BR28" s="758">
        <v>0</v>
      </c>
      <c r="BS28" s="757">
        <v>0</v>
      </c>
      <c r="BT28" s="758">
        <v>0</v>
      </c>
      <c r="BU28" s="757">
        <v>0</v>
      </c>
      <c r="BV28" s="758">
        <v>0</v>
      </c>
      <c r="BW28" s="757">
        <v>0</v>
      </c>
      <c r="BX28" s="758">
        <v>0</v>
      </c>
      <c r="BY28" s="757">
        <v>0</v>
      </c>
      <c r="BZ28" s="758">
        <v>0</v>
      </c>
      <c r="CA28" s="757">
        <v>0</v>
      </c>
      <c r="CB28" s="758">
        <v>0</v>
      </c>
      <c r="CC28" s="757">
        <v>0</v>
      </c>
      <c r="CD28" s="758">
        <v>0</v>
      </c>
      <c r="CE28" s="757">
        <v>0</v>
      </c>
      <c r="CF28" s="758">
        <v>0</v>
      </c>
      <c r="CG28" s="757">
        <v>0</v>
      </c>
      <c r="CH28" s="758">
        <v>0</v>
      </c>
      <c r="CI28" s="757">
        <v>0</v>
      </c>
      <c r="CJ28" s="758">
        <v>0</v>
      </c>
      <c r="CK28" s="757">
        <v>0</v>
      </c>
      <c r="CL28" s="758">
        <v>0</v>
      </c>
      <c r="CM28" s="759">
        <v>0</v>
      </c>
      <c r="CN28" s="715"/>
      <c r="CO28" s="953"/>
      <c r="CP28" s="715"/>
      <c r="CQ28" s="756">
        <v>0</v>
      </c>
      <c r="CR28" s="757">
        <v>0</v>
      </c>
      <c r="CS28" s="758">
        <v>0</v>
      </c>
      <c r="CT28" s="757">
        <v>0</v>
      </c>
      <c r="CU28" s="758">
        <v>0</v>
      </c>
      <c r="CV28" s="757">
        <v>0</v>
      </c>
      <c r="CW28" s="758">
        <v>0</v>
      </c>
      <c r="CX28" s="757">
        <v>0</v>
      </c>
      <c r="CY28" s="758">
        <v>0</v>
      </c>
      <c r="CZ28" s="757">
        <v>0</v>
      </c>
      <c r="DA28" s="758">
        <v>0</v>
      </c>
      <c r="DB28" s="757">
        <v>0</v>
      </c>
      <c r="DC28" s="758">
        <v>0</v>
      </c>
      <c r="DD28" s="757">
        <v>0</v>
      </c>
      <c r="DE28" s="758">
        <v>0</v>
      </c>
      <c r="DF28" s="757">
        <v>0</v>
      </c>
      <c r="DG28" s="758">
        <v>0</v>
      </c>
      <c r="DH28" s="757">
        <v>0</v>
      </c>
      <c r="DI28" s="758">
        <v>0</v>
      </c>
      <c r="DJ28" s="757">
        <v>0</v>
      </c>
      <c r="DK28" s="758">
        <v>0</v>
      </c>
      <c r="DL28" s="757">
        <v>0</v>
      </c>
      <c r="DM28" s="758">
        <v>0</v>
      </c>
      <c r="DN28" s="757">
        <v>0</v>
      </c>
      <c r="DO28" s="758">
        <v>0</v>
      </c>
      <c r="DP28" s="759">
        <v>0</v>
      </c>
      <c r="DQ28" s="715"/>
      <c r="DR28" s="955"/>
      <c r="DS28" s="715"/>
      <c r="DT28" s="957"/>
    </row>
    <row r="29" spans="2:124" outlineLevel="1">
      <c r="B29" s="746">
        <v>22</v>
      </c>
      <c r="C29" s="764" t="s">
        <v>780</v>
      </c>
      <c r="D29" s="748">
        <v>2015</v>
      </c>
      <c r="F29" s="766">
        <v>0</v>
      </c>
      <c r="G29" s="767">
        <v>0</v>
      </c>
      <c r="H29" s="768">
        <v>0</v>
      </c>
      <c r="I29" s="767">
        <v>0</v>
      </c>
      <c r="J29" s="768">
        <v>0</v>
      </c>
      <c r="K29" s="767">
        <v>0</v>
      </c>
      <c r="L29" s="768">
        <v>0</v>
      </c>
      <c r="M29" s="767">
        <v>0</v>
      </c>
      <c r="N29" s="768">
        <v>0</v>
      </c>
      <c r="O29" s="767">
        <v>0</v>
      </c>
      <c r="P29" s="768">
        <v>0</v>
      </c>
      <c r="Q29" s="767">
        <v>0</v>
      </c>
      <c r="R29" s="768">
        <v>0</v>
      </c>
      <c r="S29" s="767">
        <v>0</v>
      </c>
      <c r="T29" s="768">
        <v>0</v>
      </c>
      <c r="U29" s="767">
        <v>0</v>
      </c>
      <c r="V29" s="768">
        <v>0</v>
      </c>
      <c r="W29" s="767">
        <v>0</v>
      </c>
      <c r="X29" s="768">
        <v>0</v>
      </c>
      <c r="Y29" s="767">
        <v>0</v>
      </c>
      <c r="Z29" s="768">
        <v>0</v>
      </c>
      <c r="AA29" s="767">
        <v>0</v>
      </c>
      <c r="AB29" s="768">
        <v>0</v>
      </c>
      <c r="AC29" s="767">
        <v>0</v>
      </c>
      <c r="AD29" s="768">
        <v>0</v>
      </c>
      <c r="AE29" s="769">
        <v>0</v>
      </c>
      <c r="AF29" s="715"/>
      <c r="AG29" s="963"/>
      <c r="AH29" s="715"/>
      <c r="AI29" s="766">
        <v>0</v>
      </c>
      <c r="AJ29" s="767">
        <v>0</v>
      </c>
      <c r="AK29" s="768">
        <v>0</v>
      </c>
      <c r="AL29" s="767">
        <v>0</v>
      </c>
      <c r="AM29" s="768">
        <v>0</v>
      </c>
      <c r="AN29" s="767">
        <v>0</v>
      </c>
      <c r="AO29" s="768">
        <v>0</v>
      </c>
      <c r="AP29" s="767">
        <v>0</v>
      </c>
      <c r="AQ29" s="768">
        <v>0</v>
      </c>
      <c r="AR29" s="767">
        <v>0</v>
      </c>
      <c r="AS29" s="768">
        <v>0</v>
      </c>
      <c r="AT29" s="767">
        <v>0</v>
      </c>
      <c r="AU29" s="768">
        <v>0</v>
      </c>
      <c r="AV29" s="767">
        <v>0</v>
      </c>
      <c r="AW29" s="768">
        <v>0</v>
      </c>
      <c r="AX29" s="767">
        <v>0</v>
      </c>
      <c r="AY29" s="768">
        <v>0</v>
      </c>
      <c r="AZ29" s="767">
        <v>0</v>
      </c>
      <c r="BA29" s="768">
        <v>0</v>
      </c>
      <c r="BB29" s="767">
        <v>0</v>
      </c>
      <c r="BC29" s="768">
        <v>0</v>
      </c>
      <c r="BD29" s="767">
        <v>0</v>
      </c>
      <c r="BE29" s="768">
        <v>0</v>
      </c>
      <c r="BF29" s="767">
        <v>0</v>
      </c>
      <c r="BG29" s="768">
        <v>0</v>
      </c>
      <c r="BH29" s="769">
        <v>0</v>
      </c>
      <c r="BI29" s="715"/>
      <c r="BJ29" s="965"/>
      <c r="BK29" s="715"/>
      <c r="BL29" s="951"/>
      <c r="BM29" s="715"/>
      <c r="BN29" s="766">
        <v>0</v>
      </c>
      <c r="BO29" s="767">
        <v>0</v>
      </c>
      <c r="BP29" s="768">
        <v>0</v>
      </c>
      <c r="BQ29" s="767">
        <v>0</v>
      </c>
      <c r="BR29" s="768">
        <v>0</v>
      </c>
      <c r="BS29" s="767">
        <v>0</v>
      </c>
      <c r="BT29" s="768">
        <v>0</v>
      </c>
      <c r="BU29" s="767">
        <v>0</v>
      </c>
      <c r="BV29" s="768">
        <v>0</v>
      </c>
      <c r="BW29" s="767">
        <v>0</v>
      </c>
      <c r="BX29" s="768">
        <v>0</v>
      </c>
      <c r="BY29" s="767">
        <v>0</v>
      </c>
      <c r="BZ29" s="768">
        <v>0</v>
      </c>
      <c r="CA29" s="767">
        <v>0</v>
      </c>
      <c r="CB29" s="768">
        <v>0</v>
      </c>
      <c r="CC29" s="767">
        <v>0</v>
      </c>
      <c r="CD29" s="768">
        <v>0</v>
      </c>
      <c r="CE29" s="767">
        <v>0</v>
      </c>
      <c r="CF29" s="768">
        <v>0</v>
      </c>
      <c r="CG29" s="767">
        <v>0</v>
      </c>
      <c r="CH29" s="768">
        <v>0</v>
      </c>
      <c r="CI29" s="767">
        <v>0</v>
      </c>
      <c r="CJ29" s="768">
        <v>0</v>
      </c>
      <c r="CK29" s="767">
        <v>0</v>
      </c>
      <c r="CL29" s="768">
        <v>0</v>
      </c>
      <c r="CM29" s="769">
        <v>0</v>
      </c>
      <c r="CN29" s="715"/>
      <c r="CO29" s="953"/>
      <c r="CP29" s="715"/>
      <c r="CQ29" s="766">
        <v>0</v>
      </c>
      <c r="CR29" s="767">
        <v>0</v>
      </c>
      <c r="CS29" s="768">
        <v>0</v>
      </c>
      <c r="CT29" s="767">
        <v>0</v>
      </c>
      <c r="CU29" s="768">
        <v>0</v>
      </c>
      <c r="CV29" s="767">
        <v>0</v>
      </c>
      <c r="CW29" s="768">
        <v>0</v>
      </c>
      <c r="CX29" s="767">
        <v>0</v>
      </c>
      <c r="CY29" s="768">
        <v>0</v>
      </c>
      <c r="CZ29" s="767">
        <v>0</v>
      </c>
      <c r="DA29" s="768">
        <v>0</v>
      </c>
      <c r="DB29" s="767">
        <v>0</v>
      </c>
      <c r="DC29" s="768">
        <v>0</v>
      </c>
      <c r="DD29" s="767">
        <v>0</v>
      </c>
      <c r="DE29" s="768">
        <v>0</v>
      </c>
      <c r="DF29" s="767">
        <v>0</v>
      </c>
      <c r="DG29" s="768">
        <v>0</v>
      </c>
      <c r="DH29" s="767">
        <v>0</v>
      </c>
      <c r="DI29" s="768">
        <v>0</v>
      </c>
      <c r="DJ29" s="767">
        <v>0</v>
      </c>
      <c r="DK29" s="768">
        <v>0</v>
      </c>
      <c r="DL29" s="767">
        <v>0</v>
      </c>
      <c r="DM29" s="768">
        <v>0</v>
      </c>
      <c r="DN29" s="767">
        <v>0</v>
      </c>
      <c r="DO29" s="768">
        <v>0</v>
      </c>
      <c r="DP29" s="769">
        <v>0</v>
      </c>
      <c r="DQ29" s="715"/>
      <c r="DR29" s="955"/>
      <c r="DS29" s="715"/>
      <c r="DT29" s="957"/>
    </row>
    <row r="30" spans="2:124" outlineLevel="1">
      <c r="B30" s="753">
        <v>23</v>
      </c>
      <c r="C30" s="765" t="s">
        <v>781</v>
      </c>
      <c r="D30" s="755">
        <v>2015</v>
      </c>
      <c r="F30" s="756">
        <v>0</v>
      </c>
      <c r="G30" s="757">
        <v>0</v>
      </c>
      <c r="H30" s="758">
        <v>0</v>
      </c>
      <c r="I30" s="757">
        <v>0</v>
      </c>
      <c r="J30" s="758">
        <v>0</v>
      </c>
      <c r="K30" s="757">
        <v>0</v>
      </c>
      <c r="L30" s="758">
        <v>0</v>
      </c>
      <c r="M30" s="757">
        <v>0</v>
      </c>
      <c r="N30" s="758">
        <v>0</v>
      </c>
      <c r="O30" s="757">
        <v>0</v>
      </c>
      <c r="P30" s="758">
        <v>0</v>
      </c>
      <c r="Q30" s="757">
        <v>0</v>
      </c>
      <c r="R30" s="758">
        <v>0</v>
      </c>
      <c r="S30" s="757">
        <v>0</v>
      </c>
      <c r="T30" s="758">
        <v>0</v>
      </c>
      <c r="U30" s="757">
        <v>0</v>
      </c>
      <c r="V30" s="758">
        <v>0</v>
      </c>
      <c r="W30" s="757">
        <v>0</v>
      </c>
      <c r="X30" s="758">
        <v>0</v>
      </c>
      <c r="Y30" s="757">
        <v>0</v>
      </c>
      <c r="Z30" s="758">
        <v>0</v>
      </c>
      <c r="AA30" s="757">
        <v>0</v>
      </c>
      <c r="AB30" s="758">
        <v>0</v>
      </c>
      <c r="AC30" s="757">
        <v>0</v>
      </c>
      <c r="AD30" s="758">
        <v>0</v>
      </c>
      <c r="AE30" s="759">
        <v>0</v>
      </c>
      <c r="AF30" s="715"/>
      <c r="AG30" s="963"/>
      <c r="AH30" s="715"/>
      <c r="AI30" s="756">
        <v>0</v>
      </c>
      <c r="AJ30" s="757">
        <v>0</v>
      </c>
      <c r="AK30" s="758">
        <v>0</v>
      </c>
      <c r="AL30" s="757">
        <v>0</v>
      </c>
      <c r="AM30" s="758">
        <v>0</v>
      </c>
      <c r="AN30" s="757">
        <v>0</v>
      </c>
      <c r="AO30" s="758">
        <v>0</v>
      </c>
      <c r="AP30" s="757">
        <v>0</v>
      </c>
      <c r="AQ30" s="758">
        <v>0</v>
      </c>
      <c r="AR30" s="757">
        <v>0</v>
      </c>
      <c r="AS30" s="758">
        <v>0</v>
      </c>
      <c r="AT30" s="757">
        <v>0</v>
      </c>
      <c r="AU30" s="758">
        <v>0</v>
      </c>
      <c r="AV30" s="757">
        <v>0</v>
      </c>
      <c r="AW30" s="758">
        <v>0</v>
      </c>
      <c r="AX30" s="757">
        <v>0</v>
      </c>
      <c r="AY30" s="758">
        <v>0</v>
      </c>
      <c r="AZ30" s="757">
        <v>0</v>
      </c>
      <c r="BA30" s="758">
        <v>0</v>
      </c>
      <c r="BB30" s="757">
        <v>0</v>
      </c>
      <c r="BC30" s="758">
        <v>0</v>
      </c>
      <c r="BD30" s="757">
        <v>0</v>
      </c>
      <c r="BE30" s="758">
        <v>0</v>
      </c>
      <c r="BF30" s="757">
        <v>0</v>
      </c>
      <c r="BG30" s="758">
        <v>0</v>
      </c>
      <c r="BH30" s="759">
        <v>0</v>
      </c>
      <c r="BI30" s="715"/>
      <c r="BJ30" s="965"/>
      <c r="BK30" s="715"/>
      <c r="BL30" s="951"/>
      <c r="BM30" s="715"/>
      <c r="BN30" s="756">
        <v>0</v>
      </c>
      <c r="BO30" s="757">
        <v>0</v>
      </c>
      <c r="BP30" s="758">
        <v>0</v>
      </c>
      <c r="BQ30" s="757">
        <v>0</v>
      </c>
      <c r="BR30" s="758">
        <v>0</v>
      </c>
      <c r="BS30" s="757">
        <v>0</v>
      </c>
      <c r="BT30" s="758">
        <v>0</v>
      </c>
      <c r="BU30" s="757">
        <v>0</v>
      </c>
      <c r="BV30" s="758">
        <v>0</v>
      </c>
      <c r="BW30" s="757">
        <v>0</v>
      </c>
      <c r="BX30" s="758">
        <v>0</v>
      </c>
      <c r="BY30" s="757">
        <v>0</v>
      </c>
      <c r="BZ30" s="758">
        <v>0</v>
      </c>
      <c r="CA30" s="757">
        <v>0</v>
      </c>
      <c r="CB30" s="758">
        <v>0</v>
      </c>
      <c r="CC30" s="757">
        <v>0</v>
      </c>
      <c r="CD30" s="758">
        <v>0</v>
      </c>
      <c r="CE30" s="757">
        <v>0</v>
      </c>
      <c r="CF30" s="758">
        <v>0</v>
      </c>
      <c r="CG30" s="757">
        <v>0</v>
      </c>
      <c r="CH30" s="758">
        <v>0</v>
      </c>
      <c r="CI30" s="757">
        <v>0</v>
      </c>
      <c r="CJ30" s="758">
        <v>0</v>
      </c>
      <c r="CK30" s="757">
        <v>0</v>
      </c>
      <c r="CL30" s="758">
        <v>0</v>
      </c>
      <c r="CM30" s="759">
        <v>0</v>
      </c>
      <c r="CN30" s="715"/>
      <c r="CO30" s="953"/>
      <c r="CP30" s="715"/>
      <c r="CQ30" s="756">
        <v>0</v>
      </c>
      <c r="CR30" s="757">
        <v>0</v>
      </c>
      <c r="CS30" s="758">
        <v>0</v>
      </c>
      <c r="CT30" s="757">
        <v>0</v>
      </c>
      <c r="CU30" s="758">
        <v>0</v>
      </c>
      <c r="CV30" s="757">
        <v>0</v>
      </c>
      <c r="CW30" s="758">
        <v>0</v>
      </c>
      <c r="CX30" s="757">
        <v>0</v>
      </c>
      <c r="CY30" s="758">
        <v>0</v>
      </c>
      <c r="CZ30" s="757">
        <v>0</v>
      </c>
      <c r="DA30" s="758">
        <v>0</v>
      </c>
      <c r="DB30" s="757">
        <v>0</v>
      </c>
      <c r="DC30" s="758">
        <v>0</v>
      </c>
      <c r="DD30" s="757">
        <v>0</v>
      </c>
      <c r="DE30" s="758">
        <v>0</v>
      </c>
      <c r="DF30" s="757">
        <v>0</v>
      </c>
      <c r="DG30" s="758">
        <v>0</v>
      </c>
      <c r="DH30" s="757">
        <v>0</v>
      </c>
      <c r="DI30" s="758">
        <v>0</v>
      </c>
      <c r="DJ30" s="757">
        <v>0</v>
      </c>
      <c r="DK30" s="758">
        <v>0</v>
      </c>
      <c r="DL30" s="757">
        <v>0</v>
      </c>
      <c r="DM30" s="758">
        <v>0</v>
      </c>
      <c r="DN30" s="757">
        <v>0</v>
      </c>
      <c r="DO30" s="758">
        <v>0</v>
      </c>
      <c r="DP30" s="759">
        <v>0</v>
      </c>
      <c r="DQ30" s="715"/>
      <c r="DR30" s="955"/>
      <c r="DS30" s="715"/>
      <c r="DT30" s="957"/>
    </row>
    <row r="31" spans="2:124" outlineLevel="1">
      <c r="B31" s="746">
        <v>24</v>
      </c>
      <c r="C31" s="764" t="s">
        <v>128</v>
      </c>
      <c r="D31" s="748">
        <v>2015</v>
      </c>
      <c r="F31" s="766">
        <v>0</v>
      </c>
      <c r="G31" s="767">
        <v>0</v>
      </c>
      <c r="H31" s="768">
        <v>0</v>
      </c>
      <c r="I31" s="767">
        <v>0</v>
      </c>
      <c r="J31" s="768">
        <v>0</v>
      </c>
      <c r="K31" s="767">
        <v>0</v>
      </c>
      <c r="L31" s="768">
        <v>0</v>
      </c>
      <c r="M31" s="767">
        <v>0</v>
      </c>
      <c r="N31" s="768">
        <v>0</v>
      </c>
      <c r="O31" s="767">
        <v>0</v>
      </c>
      <c r="P31" s="768">
        <v>0</v>
      </c>
      <c r="Q31" s="767">
        <v>0</v>
      </c>
      <c r="R31" s="768">
        <v>0</v>
      </c>
      <c r="S31" s="767">
        <v>0</v>
      </c>
      <c r="T31" s="768">
        <v>0</v>
      </c>
      <c r="U31" s="767">
        <v>0</v>
      </c>
      <c r="V31" s="768">
        <v>0</v>
      </c>
      <c r="W31" s="767">
        <v>0</v>
      </c>
      <c r="X31" s="768">
        <v>0</v>
      </c>
      <c r="Y31" s="767">
        <v>0</v>
      </c>
      <c r="Z31" s="768">
        <v>0</v>
      </c>
      <c r="AA31" s="767">
        <v>0</v>
      </c>
      <c r="AB31" s="768">
        <v>0</v>
      </c>
      <c r="AC31" s="767">
        <v>0</v>
      </c>
      <c r="AD31" s="768">
        <v>0</v>
      </c>
      <c r="AE31" s="769">
        <v>0</v>
      </c>
      <c r="AF31" s="715"/>
      <c r="AG31" s="963"/>
      <c r="AH31" s="715"/>
      <c r="AI31" s="766">
        <v>0</v>
      </c>
      <c r="AJ31" s="767">
        <v>0</v>
      </c>
      <c r="AK31" s="768">
        <v>0</v>
      </c>
      <c r="AL31" s="767">
        <v>0</v>
      </c>
      <c r="AM31" s="768">
        <v>0</v>
      </c>
      <c r="AN31" s="767">
        <v>0</v>
      </c>
      <c r="AO31" s="768">
        <v>0</v>
      </c>
      <c r="AP31" s="767">
        <v>0</v>
      </c>
      <c r="AQ31" s="768">
        <v>0</v>
      </c>
      <c r="AR31" s="767">
        <v>0</v>
      </c>
      <c r="AS31" s="768">
        <v>0</v>
      </c>
      <c r="AT31" s="767">
        <v>0</v>
      </c>
      <c r="AU31" s="768">
        <v>0</v>
      </c>
      <c r="AV31" s="767">
        <v>0</v>
      </c>
      <c r="AW31" s="768">
        <v>0</v>
      </c>
      <c r="AX31" s="767">
        <v>0</v>
      </c>
      <c r="AY31" s="768">
        <v>0</v>
      </c>
      <c r="AZ31" s="767">
        <v>0</v>
      </c>
      <c r="BA31" s="768">
        <v>0</v>
      </c>
      <c r="BB31" s="767">
        <v>0</v>
      </c>
      <c r="BC31" s="768">
        <v>0</v>
      </c>
      <c r="BD31" s="767">
        <v>0</v>
      </c>
      <c r="BE31" s="768">
        <v>0</v>
      </c>
      <c r="BF31" s="767">
        <v>0</v>
      </c>
      <c r="BG31" s="768">
        <v>0</v>
      </c>
      <c r="BH31" s="769">
        <v>0</v>
      </c>
      <c r="BI31" s="715"/>
      <c r="BJ31" s="965"/>
      <c r="BK31" s="715"/>
      <c r="BL31" s="951"/>
      <c r="BM31" s="715"/>
      <c r="BN31" s="766">
        <v>0</v>
      </c>
      <c r="BO31" s="767">
        <v>0</v>
      </c>
      <c r="BP31" s="768">
        <v>0</v>
      </c>
      <c r="BQ31" s="767">
        <v>0</v>
      </c>
      <c r="BR31" s="768">
        <v>0</v>
      </c>
      <c r="BS31" s="767">
        <v>0</v>
      </c>
      <c r="BT31" s="768">
        <v>0</v>
      </c>
      <c r="BU31" s="767">
        <v>0</v>
      </c>
      <c r="BV31" s="768">
        <v>0</v>
      </c>
      <c r="BW31" s="767">
        <v>0</v>
      </c>
      <c r="BX31" s="768">
        <v>0</v>
      </c>
      <c r="BY31" s="767">
        <v>0</v>
      </c>
      <c r="BZ31" s="768">
        <v>0</v>
      </c>
      <c r="CA31" s="767">
        <v>0</v>
      </c>
      <c r="CB31" s="768">
        <v>0</v>
      </c>
      <c r="CC31" s="767">
        <v>0</v>
      </c>
      <c r="CD31" s="768">
        <v>0</v>
      </c>
      <c r="CE31" s="767">
        <v>0</v>
      </c>
      <c r="CF31" s="768">
        <v>0</v>
      </c>
      <c r="CG31" s="767">
        <v>0</v>
      </c>
      <c r="CH31" s="768">
        <v>0</v>
      </c>
      <c r="CI31" s="767">
        <v>0</v>
      </c>
      <c r="CJ31" s="768">
        <v>0</v>
      </c>
      <c r="CK31" s="767">
        <v>0</v>
      </c>
      <c r="CL31" s="768">
        <v>0</v>
      </c>
      <c r="CM31" s="769">
        <v>0</v>
      </c>
      <c r="CN31" s="715"/>
      <c r="CO31" s="953"/>
      <c r="CP31" s="715"/>
      <c r="CQ31" s="766">
        <v>0</v>
      </c>
      <c r="CR31" s="767">
        <v>0</v>
      </c>
      <c r="CS31" s="768">
        <v>0</v>
      </c>
      <c r="CT31" s="767">
        <v>0</v>
      </c>
      <c r="CU31" s="768">
        <v>0</v>
      </c>
      <c r="CV31" s="767">
        <v>0</v>
      </c>
      <c r="CW31" s="768">
        <v>0</v>
      </c>
      <c r="CX31" s="767">
        <v>0</v>
      </c>
      <c r="CY31" s="768">
        <v>0</v>
      </c>
      <c r="CZ31" s="767">
        <v>0</v>
      </c>
      <c r="DA31" s="768">
        <v>0</v>
      </c>
      <c r="DB31" s="767">
        <v>0</v>
      </c>
      <c r="DC31" s="768">
        <v>0</v>
      </c>
      <c r="DD31" s="767">
        <v>0</v>
      </c>
      <c r="DE31" s="768">
        <v>0</v>
      </c>
      <c r="DF31" s="767">
        <v>0</v>
      </c>
      <c r="DG31" s="768">
        <v>0</v>
      </c>
      <c r="DH31" s="767">
        <v>0</v>
      </c>
      <c r="DI31" s="768">
        <v>0</v>
      </c>
      <c r="DJ31" s="767">
        <v>0</v>
      </c>
      <c r="DK31" s="768">
        <v>0</v>
      </c>
      <c r="DL31" s="767">
        <v>0</v>
      </c>
      <c r="DM31" s="768">
        <v>0</v>
      </c>
      <c r="DN31" s="767">
        <v>0</v>
      </c>
      <c r="DO31" s="768">
        <v>0</v>
      </c>
      <c r="DP31" s="769">
        <v>0</v>
      </c>
      <c r="DQ31" s="715"/>
      <c r="DR31" s="955"/>
      <c r="DS31" s="715"/>
      <c r="DT31" s="957"/>
    </row>
    <row r="32" spans="2:124" outlineLevel="1">
      <c r="B32" s="796">
        <v>25</v>
      </c>
      <c r="C32" s="797" t="s">
        <v>782</v>
      </c>
      <c r="D32" s="798">
        <v>2015</v>
      </c>
      <c r="F32" s="799">
        <v>0</v>
      </c>
      <c r="G32" s="800">
        <v>0</v>
      </c>
      <c r="H32" s="801">
        <v>0</v>
      </c>
      <c r="I32" s="800">
        <v>0</v>
      </c>
      <c r="J32" s="801">
        <v>0</v>
      </c>
      <c r="K32" s="800">
        <v>0</v>
      </c>
      <c r="L32" s="801">
        <v>0</v>
      </c>
      <c r="M32" s="800">
        <v>0</v>
      </c>
      <c r="N32" s="801">
        <v>0</v>
      </c>
      <c r="O32" s="800">
        <v>0</v>
      </c>
      <c r="P32" s="801">
        <v>0</v>
      </c>
      <c r="Q32" s="800">
        <v>0</v>
      </c>
      <c r="R32" s="801">
        <v>0</v>
      </c>
      <c r="S32" s="800">
        <v>0</v>
      </c>
      <c r="T32" s="801">
        <v>0</v>
      </c>
      <c r="U32" s="800">
        <v>0</v>
      </c>
      <c r="V32" s="801">
        <v>0</v>
      </c>
      <c r="W32" s="800">
        <v>0</v>
      </c>
      <c r="X32" s="801">
        <v>0</v>
      </c>
      <c r="Y32" s="800">
        <v>0</v>
      </c>
      <c r="Z32" s="801">
        <v>0</v>
      </c>
      <c r="AA32" s="800">
        <v>0</v>
      </c>
      <c r="AB32" s="801">
        <v>0</v>
      </c>
      <c r="AC32" s="800">
        <v>0</v>
      </c>
      <c r="AD32" s="801">
        <v>0</v>
      </c>
      <c r="AE32" s="802">
        <v>0</v>
      </c>
      <c r="AF32" s="715"/>
      <c r="AG32" s="963"/>
      <c r="AH32" s="715"/>
      <c r="AI32" s="799">
        <v>0</v>
      </c>
      <c r="AJ32" s="800">
        <v>0</v>
      </c>
      <c r="AK32" s="801">
        <v>0</v>
      </c>
      <c r="AL32" s="800">
        <v>0</v>
      </c>
      <c r="AM32" s="801">
        <v>0</v>
      </c>
      <c r="AN32" s="800">
        <v>0</v>
      </c>
      <c r="AO32" s="801">
        <v>0</v>
      </c>
      <c r="AP32" s="800">
        <v>0</v>
      </c>
      <c r="AQ32" s="801">
        <v>0</v>
      </c>
      <c r="AR32" s="800">
        <v>0</v>
      </c>
      <c r="AS32" s="801">
        <v>0</v>
      </c>
      <c r="AT32" s="800">
        <v>0</v>
      </c>
      <c r="AU32" s="801">
        <v>0</v>
      </c>
      <c r="AV32" s="800">
        <v>0</v>
      </c>
      <c r="AW32" s="801">
        <v>0</v>
      </c>
      <c r="AX32" s="800">
        <v>0</v>
      </c>
      <c r="AY32" s="801">
        <v>0</v>
      </c>
      <c r="AZ32" s="800">
        <v>0</v>
      </c>
      <c r="BA32" s="801">
        <v>0</v>
      </c>
      <c r="BB32" s="800">
        <v>0</v>
      </c>
      <c r="BC32" s="801">
        <v>0</v>
      </c>
      <c r="BD32" s="800">
        <v>0</v>
      </c>
      <c r="BE32" s="801">
        <v>0</v>
      </c>
      <c r="BF32" s="800">
        <v>0</v>
      </c>
      <c r="BG32" s="801">
        <v>0</v>
      </c>
      <c r="BH32" s="802">
        <v>0</v>
      </c>
      <c r="BI32" s="715"/>
      <c r="BJ32" s="965"/>
      <c r="BK32" s="715"/>
      <c r="BL32" s="951"/>
      <c r="BM32" s="715"/>
      <c r="BN32" s="799">
        <v>0</v>
      </c>
      <c r="BO32" s="800">
        <v>0</v>
      </c>
      <c r="BP32" s="801">
        <v>0</v>
      </c>
      <c r="BQ32" s="800">
        <v>0</v>
      </c>
      <c r="BR32" s="801">
        <v>0</v>
      </c>
      <c r="BS32" s="800">
        <v>0</v>
      </c>
      <c r="BT32" s="801">
        <v>0</v>
      </c>
      <c r="BU32" s="800">
        <v>0</v>
      </c>
      <c r="BV32" s="801">
        <v>0</v>
      </c>
      <c r="BW32" s="800">
        <v>0</v>
      </c>
      <c r="BX32" s="801">
        <v>0</v>
      </c>
      <c r="BY32" s="800">
        <v>0</v>
      </c>
      <c r="BZ32" s="801">
        <v>0</v>
      </c>
      <c r="CA32" s="800">
        <v>0</v>
      </c>
      <c r="CB32" s="801">
        <v>0</v>
      </c>
      <c r="CC32" s="800">
        <v>0</v>
      </c>
      <c r="CD32" s="801">
        <v>0</v>
      </c>
      <c r="CE32" s="800">
        <v>0</v>
      </c>
      <c r="CF32" s="801">
        <v>0</v>
      </c>
      <c r="CG32" s="800">
        <v>0</v>
      </c>
      <c r="CH32" s="801">
        <v>0</v>
      </c>
      <c r="CI32" s="800">
        <v>0</v>
      </c>
      <c r="CJ32" s="801">
        <v>0</v>
      </c>
      <c r="CK32" s="800">
        <v>0</v>
      </c>
      <c r="CL32" s="801">
        <v>0</v>
      </c>
      <c r="CM32" s="802">
        <v>0</v>
      </c>
      <c r="CN32" s="715"/>
      <c r="CO32" s="953"/>
      <c r="CP32" s="715"/>
      <c r="CQ32" s="799">
        <v>0</v>
      </c>
      <c r="CR32" s="800">
        <v>0</v>
      </c>
      <c r="CS32" s="801">
        <v>0</v>
      </c>
      <c r="CT32" s="800">
        <v>0</v>
      </c>
      <c r="CU32" s="801">
        <v>0</v>
      </c>
      <c r="CV32" s="800">
        <v>0</v>
      </c>
      <c r="CW32" s="801">
        <v>0</v>
      </c>
      <c r="CX32" s="800">
        <v>0</v>
      </c>
      <c r="CY32" s="801">
        <v>0</v>
      </c>
      <c r="CZ32" s="800">
        <v>0</v>
      </c>
      <c r="DA32" s="801">
        <v>0</v>
      </c>
      <c r="DB32" s="800">
        <v>0</v>
      </c>
      <c r="DC32" s="801">
        <v>0</v>
      </c>
      <c r="DD32" s="800">
        <v>0</v>
      </c>
      <c r="DE32" s="801">
        <v>0</v>
      </c>
      <c r="DF32" s="800">
        <v>0</v>
      </c>
      <c r="DG32" s="801">
        <v>0</v>
      </c>
      <c r="DH32" s="800">
        <v>0</v>
      </c>
      <c r="DI32" s="801">
        <v>0</v>
      </c>
      <c r="DJ32" s="800">
        <v>0</v>
      </c>
      <c r="DK32" s="801">
        <v>0</v>
      </c>
      <c r="DL32" s="800">
        <v>0</v>
      </c>
      <c r="DM32" s="801">
        <v>0</v>
      </c>
      <c r="DN32" s="800">
        <v>0</v>
      </c>
      <c r="DO32" s="801">
        <v>0</v>
      </c>
      <c r="DP32" s="802">
        <v>0</v>
      </c>
      <c r="DQ32" s="715"/>
      <c r="DR32" s="955"/>
      <c r="DS32" s="715"/>
      <c r="DT32" s="957"/>
    </row>
    <row r="33" spans="2:124" outlineLevel="1">
      <c r="B33" s="803">
        <v>26</v>
      </c>
      <c r="C33" s="804" t="s">
        <v>783</v>
      </c>
      <c r="D33" s="805">
        <v>2015</v>
      </c>
      <c r="F33" s="806">
        <v>0</v>
      </c>
      <c r="G33" s="807">
        <v>0</v>
      </c>
      <c r="H33" s="808">
        <v>0</v>
      </c>
      <c r="I33" s="807">
        <v>0</v>
      </c>
      <c r="J33" s="808">
        <v>0</v>
      </c>
      <c r="K33" s="807">
        <v>0</v>
      </c>
      <c r="L33" s="808">
        <v>0</v>
      </c>
      <c r="M33" s="807">
        <v>0</v>
      </c>
      <c r="N33" s="808">
        <v>0</v>
      </c>
      <c r="O33" s="807">
        <v>0</v>
      </c>
      <c r="P33" s="808">
        <v>0</v>
      </c>
      <c r="Q33" s="807">
        <v>0</v>
      </c>
      <c r="R33" s="808">
        <v>0</v>
      </c>
      <c r="S33" s="807">
        <v>0</v>
      </c>
      <c r="T33" s="808">
        <v>0</v>
      </c>
      <c r="U33" s="807">
        <v>0</v>
      </c>
      <c r="V33" s="808">
        <v>0</v>
      </c>
      <c r="W33" s="807">
        <v>0</v>
      </c>
      <c r="X33" s="808">
        <v>0</v>
      </c>
      <c r="Y33" s="807">
        <v>0</v>
      </c>
      <c r="Z33" s="808">
        <v>0</v>
      </c>
      <c r="AA33" s="807">
        <v>0</v>
      </c>
      <c r="AB33" s="808">
        <v>0</v>
      </c>
      <c r="AC33" s="807">
        <v>0</v>
      </c>
      <c r="AD33" s="808">
        <v>0</v>
      </c>
      <c r="AE33" s="809">
        <v>0</v>
      </c>
      <c r="AF33" s="715"/>
      <c r="AG33" s="963"/>
      <c r="AH33" s="715"/>
      <c r="AI33" s="806">
        <v>0</v>
      </c>
      <c r="AJ33" s="807">
        <v>0</v>
      </c>
      <c r="AK33" s="808">
        <v>0</v>
      </c>
      <c r="AL33" s="807">
        <v>0</v>
      </c>
      <c r="AM33" s="808">
        <v>0</v>
      </c>
      <c r="AN33" s="807">
        <v>0</v>
      </c>
      <c r="AO33" s="808">
        <v>0</v>
      </c>
      <c r="AP33" s="807">
        <v>0</v>
      </c>
      <c r="AQ33" s="808">
        <v>0</v>
      </c>
      <c r="AR33" s="807">
        <v>0</v>
      </c>
      <c r="AS33" s="808">
        <v>0</v>
      </c>
      <c r="AT33" s="807">
        <v>0</v>
      </c>
      <c r="AU33" s="808">
        <v>0</v>
      </c>
      <c r="AV33" s="807">
        <v>0</v>
      </c>
      <c r="AW33" s="808">
        <v>0</v>
      </c>
      <c r="AX33" s="807">
        <v>0</v>
      </c>
      <c r="AY33" s="808">
        <v>0</v>
      </c>
      <c r="AZ33" s="807">
        <v>0</v>
      </c>
      <c r="BA33" s="808">
        <v>0</v>
      </c>
      <c r="BB33" s="807">
        <v>0</v>
      </c>
      <c r="BC33" s="808">
        <v>0</v>
      </c>
      <c r="BD33" s="807">
        <v>0</v>
      </c>
      <c r="BE33" s="808">
        <v>0</v>
      </c>
      <c r="BF33" s="807">
        <v>0</v>
      </c>
      <c r="BG33" s="808">
        <v>0</v>
      </c>
      <c r="BH33" s="809">
        <v>0</v>
      </c>
      <c r="BI33" s="715"/>
      <c r="BJ33" s="965"/>
      <c r="BK33" s="715"/>
      <c r="BL33" s="951"/>
      <c r="BM33" s="715"/>
      <c r="BN33" s="806">
        <v>0</v>
      </c>
      <c r="BO33" s="807">
        <v>0</v>
      </c>
      <c r="BP33" s="808">
        <v>0</v>
      </c>
      <c r="BQ33" s="807">
        <v>0</v>
      </c>
      <c r="BR33" s="808">
        <v>0</v>
      </c>
      <c r="BS33" s="807">
        <v>0</v>
      </c>
      <c r="BT33" s="808">
        <v>0</v>
      </c>
      <c r="BU33" s="807">
        <v>0</v>
      </c>
      <c r="BV33" s="808">
        <v>0</v>
      </c>
      <c r="BW33" s="807">
        <v>0</v>
      </c>
      <c r="BX33" s="808">
        <v>0</v>
      </c>
      <c r="BY33" s="807">
        <v>0</v>
      </c>
      <c r="BZ33" s="808">
        <v>0</v>
      </c>
      <c r="CA33" s="807">
        <v>0</v>
      </c>
      <c r="CB33" s="808">
        <v>0</v>
      </c>
      <c r="CC33" s="807">
        <v>0</v>
      </c>
      <c r="CD33" s="808">
        <v>0</v>
      </c>
      <c r="CE33" s="807">
        <v>0</v>
      </c>
      <c r="CF33" s="808">
        <v>0</v>
      </c>
      <c r="CG33" s="807">
        <v>0</v>
      </c>
      <c r="CH33" s="808">
        <v>0</v>
      </c>
      <c r="CI33" s="807">
        <v>0</v>
      </c>
      <c r="CJ33" s="808">
        <v>0</v>
      </c>
      <c r="CK33" s="807">
        <v>0</v>
      </c>
      <c r="CL33" s="808">
        <v>0</v>
      </c>
      <c r="CM33" s="809">
        <v>0</v>
      </c>
      <c r="CN33" s="715"/>
      <c r="CO33" s="953"/>
      <c r="CP33" s="715"/>
      <c r="CQ33" s="806">
        <v>0</v>
      </c>
      <c r="CR33" s="807">
        <v>0</v>
      </c>
      <c r="CS33" s="808">
        <v>0</v>
      </c>
      <c r="CT33" s="807">
        <v>0</v>
      </c>
      <c r="CU33" s="808">
        <v>0</v>
      </c>
      <c r="CV33" s="807">
        <v>0</v>
      </c>
      <c r="CW33" s="808">
        <v>0</v>
      </c>
      <c r="CX33" s="807">
        <v>0</v>
      </c>
      <c r="CY33" s="808">
        <v>0</v>
      </c>
      <c r="CZ33" s="807">
        <v>0</v>
      </c>
      <c r="DA33" s="808">
        <v>0</v>
      </c>
      <c r="DB33" s="807">
        <v>0</v>
      </c>
      <c r="DC33" s="808">
        <v>0</v>
      </c>
      <c r="DD33" s="807">
        <v>0</v>
      </c>
      <c r="DE33" s="808">
        <v>0</v>
      </c>
      <c r="DF33" s="807">
        <v>0</v>
      </c>
      <c r="DG33" s="808">
        <v>0</v>
      </c>
      <c r="DH33" s="807">
        <v>0</v>
      </c>
      <c r="DI33" s="808">
        <v>0</v>
      </c>
      <c r="DJ33" s="807">
        <v>0</v>
      </c>
      <c r="DK33" s="808">
        <v>0</v>
      </c>
      <c r="DL33" s="807">
        <v>0</v>
      </c>
      <c r="DM33" s="808">
        <v>0</v>
      </c>
      <c r="DN33" s="807">
        <v>0</v>
      </c>
      <c r="DO33" s="808">
        <v>0</v>
      </c>
      <c r="DP33" s="809">
        <v>0</v>
      </c>
      <c r="DQ33" s="715"/>
      <c r="DR33" s="955"/>
      <c r="DS33" s="715"/>
      <c r="DT33" s="957"/>
    </row>
    <row r="34" spans="2:124" outlineLevel="1">
      <c r="B34" s="753">
        <v>27</v>
      </c>
      <c r="C34" s="765" t="s">
        <v>784</v>
      </c>
      <c r="D34" s="755">
        <v>2015</v>
      </c>
      <c r="F34" s="756">
        <v>0</v>
      </c>
      <c r="G34" s="757">
        <v>0</v>
      </c>
      <c r="H34" s="758">
        <v>0</v>
      </c>
      <c r="I34" s="757">
        <v>0</v>
      </c>
      <c r="J34" s="758">
        <v>0</v>
      </c>
      <c r="K34" s="757">
        <v>0</v>
      </c>
      <c r="L34" s="758">
        <v>0</v>
      </c>
      <c r="M34" s="757">
        <v>0</v>
      </c>
      <c r="N34" s="758">
        <v>0</v>
      </c>
      <c r="O34" s="757">
        <v>0</v>
      </c>
      <c r="P34" s="758">
        <v>0</v>
      </c>
      <c r="Q34" s="757">
        <v>0</v>
      </c>
      <c r="R34" s="758">
        <v>0</v>
      </c>
      <c r="S34" s="757">
        <v>0</v>
      </c>
      <c r="T34" s="758">
        <v>0</v>
      </c>
      <c r="U34" s="757">
        <v>0</v>
      </c>
      <c r="V34" s="758">
        <v>0</v>
      </c>
      <c r="W34" s="757">
        <v>0</v>
      </c>
      <c r="X34" s="758">
        <v>0</v>
      </c>
      <c r="Y34" s="757">
        <v>0</v>
      </c>
      <c r="Z34" s="758">
        <v>0</v>
      </c>
      <c r="AA34" s="757">
        <v>0</v>
      </c>
      <c r="AB34" s="758">
        <v>0</v>
      </c>
      <c r="AC34" s="757">
        <v>0</v>
      </c>
      <c r="AD34" s="758">
        <v>0</v>
      </c>
      <c r="AE34" s="759">
        <v>0</v>
      </c>
      <c r="AF34" s="715"/>
      <c r="AG34" s="963"/>
      <c r="AH34" s="715"/>
      <c r="AI34" s="756">
        <v>0</v>
      </c>
      <c r="AJ34" s="757">
        <v>0</v>
      </c>
      <c r="AK34" s="758">
        <v>0</v>
      </c>
      <c r="AL34" s="757">
        <v>0</v>
      </c>
      <c r="AM34" s="758">
        <v>0</v>
      </c>
      <c r="AN34" s="757">
        <v>0</v>
      </c>
      <c r="AO34" s="758">
        <v>0</v>
      </c>
      <c r="AP34" s="757">
        <v>0</v>
      </c>
      <c r="AQ34" s="758">
        <v>0</v>
      </c>
      <c r="AR34" s="757">
        <v>0</v>
      </c>
      <c r="AS34" s="758">
        <v>0</v>
      </c>
      <c r="AT34" s="757">
        <v>0</v>
      </c>
      <c r="AU34" s="758">
        <v>0</v>
      </c>
      <c r="AV34" s="757">
        <v>0</v>
      </c>
      <c r="AW34" s="758">
        <v>0</v>
      </c>
      <c r="AX34" s="757">
        <v>0</v>
      </c>
      <c r="AY34" s="758">
        <v>0</v>
      </c>
      <c r="AZ34" s="757">
        <v>0</v>
      </c>
      <c r="BA34" s="758">
        <v>0</v>
      </c>
      <c r="BB34" s="757">
        <v>0</v>
      </c>
      <c r="BC34" s="758">
        <v>0</v>
      </c>
      <c r="BD34" s="757">
        <v>0</v>
      </c>
      <c r="BE34" s="758">
        <v>0</v>
      </c>
      <c r="BF34" s="757">
        <v>0</v>
      </c>
      <c r="BG34" s="758">
        <v>0</v>
      </c>
      <c r="BH34" s="759">
        <v>0</v>
      </c>
      <c r="BI34" s="715"/>
      <c r="BJ34" s="965"/>
      <c r="BK34" s="715"/>
      <c r="BL34" s="951"/>
      <c r="BM34" s="715"/>
      <c r="BN34" s="756">
        <v>0</v>
      </c>
      <c r="BO34" s="757">
        <v>0</v>
      </c>
      <c r="BP34" s="758">
        <v>0</v>
      </c>
      <c r="BQ34" s="757">
        <v>0</v>
      </c>
      <c r="BR34" s="758">
        <v>0</v>
      </c>
      <c r="BS34" s="757">
        <v>0</v>
      </c>
      <c r="BT34" s="758">
        <v>0</v>
      </c>
      <c r="BU34" s="757">
        <v>0</v>
      </c>
      <c r="BV34" s="758">
        <v>0</v>
      </c>
      <c r="BW34" s="757">
        <v>0</v>
      </c>
      <c r="BX34" s="758">
        <v>0</v>
      </c>
      <c r="BY34" s="757">
        <v>0</v>
      </c>
      <c r="BZ34" s="758">
        <v>0</v>
      </c>
      <c r="CA34" s="757">
        <v>0</v>
      </c>
      <c r="CB34" s="758">
        <v>0</v>
      </c>
      <c r="CC34" s="757">
        <v>0</v>
      </c>
      <c r="CD34" s="758">
        <v>0</v>
      </c>
      <c r="CE34" s="757">
        <v>0</v>
      </c>
      <c r="CF34" s="758">
        <v>0</v>
      </c>
      <c r="CG34" s="757">
        <v>0</v>
      </c>
      <c r="CH34" s="758">
        <v>0</v>
      </c>
      <c r="CI34" s="757">
        <v>0</v>
      </c>
      <c r="CJ34" s="758">
        <v>0</v>
      </c>
      <c r="CK34" s="757">
        <v>0</v>
      </c>
      <c r="CL34" s="758">
        <v>0</v>
      </c>
      <c r="CM34" s="759">
        <v>0</v>
      </c>
      <c r="CN34" s="715"/>
      <c r="CO34" s="953"/>
      <c r="CP34" s="715"/>
      <c r="CQ34" s="756">
        <v>0</v>
      </c>
      <c r="CR34" s="757">
        <v>0</v>
      </c>
      <c r="CS34" s="758">
        <v>0</v>
      </c>
      <c r="CT34" s="757">
        <v>0</v>
      </c>
      <c r="CU34" s="758">
        <v>0</v>
      </c>
      <c r="CV34" s="757">
        <v>0</v>
      </c>
      <c r="CW34" s="758">
        <v>0</v>
      </c>
      <c r="CX34" s="757">
        <v>0</v>
      </c>
      <c r="CY34" s="758">
        <v>0</v>
      </c>
      <c r="CZ34" s="757">
        <v>0</v>
      </c>
      <c r="DA34" s="758">
        <v>0</v>
      </c>
      <c r="DB34" s="757">
        <v>0</v>
      </c>
      <c r="DC34" s="758">
        <v>0</v>
      </c>
      <c r="DD34" s="757">
        <v>0</v>
      </c>
      <c r="DE34" s="758">
        <v>0</v>
      </c>
      <c r="DF34" s="757">
        <v>0</v>
      </c>
      <c r="DG34" s="758">
        <v>0</v>
      </c>
      <c r="DH34" s="757">
        <v>0</v>
      </c>
      <c r="DI34" s="758">
        <v>0</v>
      </c>
      <c r="DJ34" s="757">
        <v>0</v>
      </c>
      <c r="DK34" s="758">
        <v>0</v>
      </c>
      <c r="DL34" s="757">
        <v>0</v>
      </c>
      <c r="DM34" s="758">
        <v>0</v>
      </c>
      <c r="DN34" s="757">
        <v>0</v>
      </c>
      <c r="DO34" s="758">
        <v>0</v>
      </c>
      <c r="DP34" s="759">
        <v>0</v>
      </c>
      <c r="DQ34" s="715"/>
      <c r="DR34" s="955"/>
      <c r="DS34" s="715"/>
      <c r="DT34" s="957"/>
    </row>
    <row r="35" spans="2:124" outlineLevel="1">
      <c r="B35" s="746">
        <v>28</v>
      </c>
      <c r="C35" s="764" t="s">
        <v>785</v>
      </c>
      <c r="D35" s="748">
        <v>2015</v>
      </c>
      <c r="F35" s="766">
        <v>0</v>
      </c>
      <c r="G35" s="767">
        <v>0</v>
      </c>
      <c r="H35" s="768">
        <v>0</v>
      </c>
      <c r="I35" s="767">
        <v>0</v>
      </c>
      <c r="J35" s="768">
        <v>0</v>
      </c>
      <c r="K35" s="767">
        <v>0</v>
      </c>
      <c r="L35" s="768">
        <v>0</v>
      </c>
      <c r="M35" s="767">
        <v>0</v>
      </c>
      <c r="N35" s="768">
        <v>0</v>
      </c>
      <c r="O35" s="767">
        <v>0</v>
      </c>
      <c r="P35" s="768">
        <v>0</v>
      </c>
      <c r="Q35" s="767">
        <v>0</v>
      </c>
      <c r="R35" s="768">
        <v>0</v>
      </c>
      <c r="S35" s="767">
        <v>0</v>
      </c>
      <c r="T35" s="768">
        <v>0</v>
      </c>
      <c r="U35" s="767">
        <v>0</v>
      </c>
      <c r="V35" s="768">
        <v>0</v>
      </c>
      <c r="W35" s="767">
        <v>0</v>
      </c>
      <c r="X35" s="768">
        <v>0</v>
      </c>
      <c r="Y35" s="767">
        <v>0</v>
      </c>
      <c r="Z35" s="768">
        <v>0</v>
      </c>
      <c r="AA35" s="767">
        <v>0</v>
      </c>
      <c r="AB35" s="768">
        <v>0</v>
      </c>
      <c r="AC35" s="767">
        <v>0</v>
      </c>
      <c r="AD35" s="768">
        <v>0</v>
      </c>
      <c r="AE35" s="769">
        <v>0</v>
      </c>
      <c r="AF35" s="715"/>
      <c r="AG35" s="963"/>
      <c r="AH35" s="715"/>
      <c r="AI35" s="766">
        <v>0</v>
      </c>
      <c r="AJ35" s="767">
        <v>0</v>
      </c>
      <c r="AK35" s="768">
        <v>0</v>
      </c>
      <c r="AL35" s="767">
        <v>0</v>
      </c>
      <c r="AM35" s="768">
        <v>0</v>
      </c>
      <c r="AN35" s="767">
        <v>0</v>
      </c>
      <c r="AO35" s="768">
        <v>0</v>
      </c>
      <c r="AP35" s="767">
        <v>0</v>
      </c>
      <c r="AQ35" s="768">
        <v>0</v>
      </c>
      <c r="AR35" s="767">
        <v>0</v>
      </c>
      <c r="AS35" s="768">
        <v>0</v>
      </c>
      <c r="AT35" s="767">
        <v>0</v>
      </c>
      <c r="AU35" s="768">
        <v>0</v>
      </c>
      <c r="AV35" s="767">
        <v>0</v>
      </c>
      <c r="AW35" s="768">
        <v>0</v>
      </c>
      <c r="AX35" s="767">
        <v>0</v>
      </c>
      <c r="AY35" s="768">
        <v>0</v>
      </c>
      <c r="AZ35" s="767">
        <v>0</v>
      </c>
      <c r="BA35" s="768">
        <v>0</v>
      </c>
      <c r="BB35" s="767">
        <v>0</v>
      </c>
      <c r="BC35" s="768">
        <v>0</v>
      </c>
      <c r="BD35" s="767">
        <v>0</v>
      </c>
      <c r="BE35" s="768">
        <v>0</v>
      </c>
      <c r="BF35" s="767">
        <v>0</v>
      </c>
      <c r="BG35" s="768">
        <v>0</v>
      </c>
      <c r="BH35" s="769">
        <v>0</v>
      </c>
      <c r="BI35" s="715"/>
      <c r="BJ35" s="965"/>
      <c r="BK35" s="715"/>
      <c r="BL35" s="951"/>
      <c r="BM35" s="715"/>
      <c r="BN35" s="766">
        <v>0</v>
      </c>
      <c r="BO35" s="767">
        <v>0</v>
      </c>
      <c r="BP35" s="768">
        <v>0</v>
      </c>
      <c r="BQ35" s="767">
        <v>0</v>
      </c>
      <c r="BR35" s="768">
        <v>0</v>
      </c>
      <c r="BS35" s="767">
        <v>0</v>
      </c>
      <c r="BT35" s="768">
        <v>0</v>
      </c>
      <c r="BU35" s="767">
        <v>0</v>
      </c>
      <c r="BV35" s="768">
        <v>0</v>
      </c>
      <c r="BW35" s="767">
        <v>0</v>
      </c>
      <c r="BX35" s="768">
        <v>0</v>
      </c>
      <c r="BY35" s="767">
        <v>0</v>
      </c>
      <c r="BZ35" s="768">
        <v>0</v>
      </c>
      <c r="CA35" s="767">
        <v>0</v>
      </c>
      <c r="CB35" s="768">
        <v>0</v>
      </c>
      <c r="CC35" s="767">
        <v>0</v>
      </c>
      <c r="CD35" s="768">
        <v>0</v>
      </c>
      <c r="CE35" s="767">
        <v>0</v>
      </c>
      <c r="CF35" s="768">
        <v>0</v>
      </c>
      <c r="CG35" s="767">
        <v>0</v>
      </c>
      <c r="CH35" s="768">
        <v>0</v>
      </c>
      <c r="CI35" s="767">
        <v>0</v>
      </c>
      <c r="CJ35" s="768">
        <v>0</v>
      </c>
      <c r="CK35" s="767">
        <v>0</v>
      </c>
      <c r="CL35" s="768">
        <v>0</v>
      </c>
      <c r="CM35" s="769">
        <v>0</v>
      </c>
      <c r="CN35" s="715"/>
      <c r="CO35" s="953"/>
      <c r="CP35" s="715"/>
      <c r="CQ35" s="766">
        <v>0</v>
      </c>
      <c r="CR35" s="767">
        <v>0</v>
      </c>
      <c r="CS35" s="768">
        <v>0</v>
      </c>
      <c r="CT35" s="767">
        <v>0</v>
      </c>
      <c r="CU35" s="768">
        <v>0</v>
      </c>
      <c r="CV35" s="767">
        <v>0</v>
      </c>
      <c r="CW35" s="768">
        <v>0</v>
      </c>
      <c r="CX35" s="767">
        <v>0</v>
      </c>
      <c r="CY35" s="768">
        <v>0</v>
      </c>
      <c r="CZ35" s="767">
        <v>0</v>
      </c>
      <c r="DA35" s="768">
        <v>0</v>
      </c>
      <c r="DB35" s="767">
        <v>0</v>
      </c>
      <c r="DC35" s="768">
        <v>0</v>
      </c>
      <c r="DD35" s="767">
        <v>0</v>
      </c>
      <c r="DE35" s="768">
        <v>0</v>
      </c>
      <c r="DF35" s="767">
        <v>0</v>
      </c>
      <c r="DG35" s="768">
        <v>0</v>
      </c>
      <c r="DH35" s="767">
        <v>0</v>
      </c>
      <c r="DI35" s="768">
        <v>0</v>
      </c>
      <c r="DJ35" s="767">
        <v>0</v>
      </c>
      <c r="DK35" s="768">
        <v>0</v>
      </c>
      <c r="DL35" s="767">
        <v>0</v>
      </c>
      <c r="DM35" s="768">
        <v>0</v>
      </c>
      <c r="DN35" s="767">
        <v>0</v>
      </c>
      <c r="DO35" s="768">
        <v>0</v>
      </c>
      <c r="DP35" s="769">
        <v>0</v>
      </c>
      <c r="DQ35" s="715"/>
      <c r="DR35" s="955"/>
      <c r="DS35" s="715"/>
      <c r="DT35" s="957"/>
    </row>
    <row r="36" spans="2:124" outlineLevel="1">
      <c r="B36" s="753">
        <v>29</v>
      </c>
      <c r="C36" s="765" t="s">
        <v>786</v>
      </c>
      <c r="D36" s="755">
        <v>2015</v>
      </c>
      <c r="F36" s="756">
        <v>0</v>
      </c>
      <c r="G36" s="757">
        <v>0</v>
      </c>
      <c r="H36" s="758">
        <v>0</v>
      </c>
      <c r="I36" s="757">
        <v>0</v>
      </c>
      <c r="J36" s="758">
        <v>0</v>
      </c>
      <c r="K36" s="757">
        <v>0</v>
      </c>
      <c r="L36" s="758">
        <v>0</v>
      </c>
      <c r="M36" s="757">
        <v>0</v>
      </c>
      <c r="N36" s="758">
        <v>0</v>
      </c>
      <c r="O36" s="757">
        <v>0</v>
      </c>
      <c r="P36" s="758">
        <v>0</v>
      </c>
      <c r="Q36" s="757">
        <v>0</v>
      </c>
      <c r="R36" s="758">
        <v>0</v>
      </c>
      <c r="S36" s="757">
        <v>0</v>
      </c>
      <c r="T36" s="758">
        <v>0</v>
      </c>
      <c r="U36" s="757">
        <v>0</v>
      </c>
      <c r="V36" s="758">
        <v>0</v>
      </c>
      <c r="W36" s="757">
        <v>0</v>
      </c>
      <c r="X36" s="758">
        <v>0</v>
      </c>
      <c r="Y36" s="757">
        <v>0</v>
      </c>
      <c r="Z36" s="758">
        <v>0</v>
      </c>
      <c r="AA36" s="757">
        <v>0</v>
      </c>
      <c r="AB36" s="758">
        <v>0</v>
      </c>
      <c r="AC36" s="757">
        <v>0</v>
      </c>
      <c r="AD36" s="758">
        <v>0</v>
      </c>
      <c r="AE36" s="759">
        <v>0</v>
      </c>
      <c r="AF36" s="715"/>
      <c r="AG36" s="963"/>
      <c r="AH36" s="715"/>
      <c r="AI36" s="756">
        <v>0</v>
      </c>
      <c r="AJ36" s="757">
        <v>0</v>
      </c>
      <c r="AK36" s="758">
        <v>0</v>
      </c>
      <c r="AL36" s="757">
        <v>0</v>
      </c>
      <c r="AM36" s="758">
        <v>0</v>
      </c>
      <c r="AN36" s="757">
        <v>0</v>
      </c>
      <c r="AO36" s="758">
        <v>0</v>
      </c>
      <c r="AP36" s="757">
        <v>0</v>
      </c>
      <c r="AQ36" s="758">
        <v>0</v>
      </c>
      <c r="AR36" s="757">
        <v>0</v>
      </c>
      <c r="AS36" s="758">
        <v>0</v>
      </c>
      <c r="AT36" s="757">
        <v>0</v>
      </c>
      <c r="AU36" s="758">
        <v>0</v>
      </c>
      <c r="AV36" s="757">
        <v>0</v>
      </c>
      <c r="AW36" s="758">
        <v>0</v>
      </c>
      <c r="AX36" s="757">
        <v>0</v>
      </c>
      <c r="AY36" s="758">
        <v>0</v>
      </c>
      <c r="AZ36" s="757">
        <v>0</v>
      </c>
      <c r="BA36" s="758">
        <v>0</v>
      </c>
      <c r="BB36" s="757">
        <v>0</v>
      </c>
      <c r="BC36" s="758">
        <v>0</v>
      </c>
      <c r="BD36" s="757">
        <v>0</v>
      </c>
      <c r="BE36" s="758">
        <v>0</v>
      </c>
      <c r="BF36" s="757">
        <v>0</v>
      </c>
      <c r="BG36" s="758">
        <v>0</v>
      </c>
      <c r="BH36" s="759">
        <v>0</v>
      </c>
      <c r="BI36" s="715"/>
      <c r="BJ36" s="965"/>
      <c r="BK36" s="715"/>
      <c r="BL36" s="951"/>
      <c r="BM36" s="715"/>
      <c r="BN36" s="756">
        <v>0</v>
      </c>
      <c r="BO36" s="757">
        <v>0</v>
      </c>
      <c r="BP36" s="758">
        <v>0</v>
      </c>
      <c r="BQ36" s="757">
        <v>0</v>
      </c>
      <c r="BR36" s="758">
        <v>0</v>
      </c>
      <c r="BS36" s="757">
        <v>0</v>
      </c>
      <c r="BT36" s="758">
        <v>0</v>
      </c>
      <c r="BU36" s="757">
        <v>0</v>
      </c>
      <c r="BV36" s="758">
        <v>0</v>
      </c>
      <c r="BW36" s="757">
        <v>0</v>
      </c>
      <c r="BX36" s="758">
        <v>0</v>
      </c>
      <c r="BY36" s="757">
        <v>0</v>
      </c>
      <c r="BZ36" s="758">
        <v>0</v>
      </c>
      <c r="CA36" s="757">
        <v>0</v>
      </c>
      <c r="CB36" s="758">
        <v>0</v>
      </c>
      <c r="CC36" s="757">
        <v>0</v>
      </c>
      <c r="CD36" s="758">
        <v>0</v>
      </c>
      <c r="CE36" s="757">
        <v>0</v>
      </c>
      <c r="CF36" s="758">
        <v>0</v>
      </c>
      <c r="CG36" s="757">
        <v>0</v>
      </c>
      <c r="CH36" s="758">
        <v>0</v>
      </c>
      <c r="CI36" s="757">
        <v>0</v>
      </c>
      <c r="CJ36" s="758">
        <v>0</v>
      </c>
      <c r="CK36" s="757">
        <v>0</v>
      </c>
      <c r="CL36" s="758">
        <v>0</v>
      </c>
      <c r="CM36" s="759">
        <v>0</v>
      </c>
      <c r="CN36" s="715"/>
      <c r="CO36" s="953"/>
      <c r="CP36" s="715"/>
      <c r="CQ36" s="756">
        <v>0</v>
      </c>
      <c r="CR36" s="757">
        <v>0</v>
      </c>
      <c r="CS36" s="758">
        <v>0</v>
      </c>
      <c r="CT36" s="757">
        <v>0</v>
      </c>
      <c r="CU36" s="758">
        <v>0</v>
      </c>
      <c r="CV36" s="757">
        <v>0</v>
      </c>
      <c r="CW36" s="758">
        <v>0</v>
      </c>
      <c r="CX36" s="757">
        <v>0</v>
      </c>
      <c r="CY36" s="758">
        <v>0</v>
      </c>
      <c r="CZ36" s="757">
        <v>0</v>
      </c>
      <c r="DA36" s="758">
        <v>0</v>
      </c>
      <c r="DB36" s="757">
        <v>0</v>
      </c>
      <c r="DC36" s="758">
        <v>0</v>
      </c>
      <c r="DD36" s="757">
        <v>0</v>
      </c>
      <c r="DE36" s="758">
        <v>0</v>
      </c>
      <c r="DF36" s="757">
        <v>0</v>
      </c>
      <c r="DG36" s="758">
        <v>0</v>
      </c>
      <c r="DH36" s="757">
        <v>0</v>
      </c>
      <c r="DI36" s="758">
        <v>0</v>
      </c>
      <c r="DJ36" s="757">
        <v>0</v>
      </c>
      <c r="DK36" s="758">
        <v>0</v>
      </c>
      <c r="DL36" s="757">
        <v>0</v>
      </c>
      <c r="DM36" s="758">
        <v>0</v>
      </c>
      <c r="DN36" s="757">
        <v>0</v>
      </c>
      <c r="DO36" s="758">
        <v>0</v>
      </c>
      <c r="DP36" s="759">
        <v>0</v>
      </c>
      <c r="DQ36" s="715"/>
      <c r="DR36" s="955"/>
      <c r="DS36" s="715"/>
      <c r="DT36" s="957"/>
    </row>
    <row r="37" spans="2:124" outlineLevel="1">
      <c r="B37" s="746">
        <v>30</v>
      </c>
      <c r="C37" s="764" t="s">
        <v>787</v>
      </c>
      <c r="D37" s="748">
        <v>2015</v>
      </c>
      <c r="F37" s="766">
        <v>0</v>
      </c>
      <c r="G37" s="767">
        <v>0</v>
      </c>
      <c r="H37" s="768">
        <v>0</v>
      </c>
      <c r="I37" s="767">
        <v>0</v>
      </c>
      <c r="J37" s="768">
        <v>0</v>
      </c>
      <c r="K37" s="767">
        <v>0</v>
      </c>
      <c r="L37" s="768">
        <v>0</v>
      </c>
      <c r="M37" s="767">
        <v>0</v>
      </c>
      <c r="N37" s="768">
        <v>0</v>
      </c>
      <c r="O37" s="767">
        <v>0</v>
      </c>
      <c r="P37" s="768">
        <v>0</v>
      </c>
      <c r="Q37" s="767">
        <v>0</v>
      </c>
      <c r="R37" s="768">
        <v>0</v>
      </c>
      <c r="S37" s="767">
        <v>0</v>
      </c>
      <c r="T37" s="768">
        <v>0</v>
      </c>
      <c r="U37" s="767">
        <v>0</v>
      </c>
      <c r="V37" s="768">
        <v>0</v>
      </c>
      <c r="W37" s="767">
        <v>0</v>
      </c>
      <c r="X37" s="768">
        <v>0</v>
      </c>
      <c r="Y37" s="767">
        <v>0</v>
      </c>
      <c r="Z37" s="768">
        <v>0</v>
      </c>
      <c r="AA37" s="767">
        <v>0</v>
      </c>
      <c r="AB37" s="768">
        <v>0</v>
      </c>
      <c r="AC37" s="767">
        <v>0</v>
      </c>
      <c r="AD37" s="768">
        <v>0</v>
      </c>
      <c r="AE37" s="769">
        <v>0</v>
      </c>
      <c r="AF37" s="715"/>
      <c r="AG37" s="963"/>
      <c r="AH37" s="715"/>
      <c r="AI37" s="766">
        <v>0</v>
      </c>
      <c r="AJ37" s="767">
        <v>0</v>
      </c>
      <c r="AK37" s="768">
        <v>0</v>
      </c>
      <c r="AL37" s="767">
        <v>0</v>
      </c>
      <c r="AM37" s="768">
        <v>0</v>
      </c>
      <c r="AN37" s="767">
        <v>0</v>
      </c>
      <c r="AO37" s="768">
        <v>0</v>
      </c>
      <c r="AP37" s="767">
        <v>0</v>
      </c>
      <c r="AQ37" s="768">
        <v>0</v>
      </c>
      <c r="AR37" s="767">
        <v>0</v>
      </c>
      <c r="AS37" s="768">
        <v>0</v>
      </c>
      <c r="AT37" s="767">
        <v>0</v>
      </c>
      <c r="AU37" s="768">
        <v>0</v>
      </c>
      <c r="AV37" s="767">
        <v>0</v>
      </c>
      <c r="AW37" s="768">
        <v>0</v>
      </c>
      <c r="AX37" s="767">
        <v>0</v>
      </c>
      <c r="AY37" s="768">
        <v>0</v>
      </c>
      <c r="AZ37" s="767">
        <v>0</v>
      </c>
      <c r="BA37" s="768">
        <v>0</v>
      </c>
      <c r="BB37" s="767">
        <v>0</v>
      </c>
      <c r="BC37" s="768">
        <v>0</v>
      </c>
      <c r="BD37" s="767">
        <v>0</v>
      </c>
      <c r="BE37" s="768">
        <v>0</v>
      </c>
      <c r="BF37" s="767">
        <v>0</v>
      </c>
      <c r="BG37" s="768">
        <v>0</v>
      </c>
      <c r="BH37" s="769">
        <v>0</v>
      </c>
      <c r="BI37" s="715"/>
      <c r="BJ37" s="965"/>
      <c r="BK37" s="715"/>
      <c r="BL37" s="951"/>
      <c r="BM37" s="715"/>
      <c r="BN37" s="766">
        <v>0</v>
      </c>
      <c r="BO37" s="767">
        <v>0</v>
      </c>
      <c r="BP37" s="768">
        <v>0</v>
      </c>
      <c r="BQ37" s="767">
        <v>0</v>
      </c>
      <c r="BR37" s="768">
        <v>0</v>
      </c>
      <c r="BS37" s="767">
        <v>0</v>
      </c>
      <c r="BT37" s="768">
        <v>0</v>
      </c>
      <c r="BU37" s="767">
        <v>0</v>
      </c>
      <c r="BV37" s="768">
        <v>0</v>
      </c>
      <c r="BW37" s="767">
        <v>0</v>
      </c>
      <c r="BX37" s="768">
        <v>0</v>
      </c>
      <c r="BY37" s="767">
        <v>0</v>
      </c>
      <c r="BZ37" s="768">
        <v>0</v>
      </c>
      <c r="CA37" s="767">
        <v>0</v>
      </c>
      <c r="CB37" s="768">
        <v>0</v>
      </c>
      <c r="CC37" s="767">
        <v>0</v>
      </c>
      <c r="CD37" s="768">
        <v>0</v>
      </c>
      <c r="CE37" s="767">
        <v>0</v>
      </c>
      <c r="CF37" s="768">
        <v>0</v>
      </c>
      <c r="CG37" s="767">
        <v>0</v>
      </c>
      <c r="CH37" s="768">
        <v>0</v>
      </c>
      <c r="CI37" s="767">
        <v>0</v>
      </c>
      <c r="CJ37" s="768">
        <v>0</v>
      </c>
      <c r="CK37" s="767">
        <v>0</v>
      </c>
      <c r="CL37" s="768">
        <v>0</v>
      </c>
      <c r="CM37" s="769">
        <v>0</v>
      </c>
      <c r="CN37" s="715"/>
      <c r="CO37" s="953"/>
      <c r="CP37" s="715"/>
      <c r="CQ37" s="766">
        <v>0</v>
      </c>
      <c r="CR37" s="767">
        <v>0</v>
      </c>
      <c r="CS37" s="768">
        <v>0</v>
      </c>
      <c r="CT37" s="767">
        <v>0</v>
      </c>
      <c r="CU37" s="768">
        <v>0</v>
      </c>
      <c r="CV37" s="767">
        <v>0</v>
      </c>
      <c r="CW37" s="768">
        <v>0</v>
      </c>
      <c r="CX37" s="767">
        <v>0</v>
      </c>
      <c r="CY37" s="768">
        <v>0</v>
      </c>
      <c r="CZ37" s="767">
        <v>0</v>
      </c>
      <c r="DA37" s="768">
        <v>0</v>
      </c>
      <c r="DB37" s="767">
        <v>0</v>
      </c>
      <c r="DC37" s="768">
        <v>0</v>
      </c>
      <c r="DD37" s="767">
        <v>0</v>
      </c>
      <c r="DE37" s="768">
        <v>0</v>
      </c>
      <c r="DF37" s="767">
        <v>0</v>
      </c>
      <c r="DG37" s="768">
        <v>0</v>
      </c>
      <c r="DH37" s="767">
        <v>0</v>
      </c>
      <c r="DI37" s="768">
        <v>0</v>
      </c>
      <c r="DJ37" s="767">
        <v>0</v>
      </c>
      <c r="DK37" s="768">
        <v>0</v>
      </c>
      <c r="DL37" s="767">
        <v>0</v>
      </c>
      <c r="DM37" s="768">
        <v>0</v>
      </c>
      <c r="DN37" s="767">
        <v>0</v>
      </c>
      <c r="DO37" s="768">
        <v>0</v>
      </c>
      <c r="DP37" s="769">
        <v>0</v>
      </c>
      <c r="DQ37" s="715"/>
      <c r="DR37" s="955"/>
      <c r="DS37" s="715"/>
      <c r="DT37" s="957"/>
    </row>
    <row r="38" spans="2:124" outlineLevel="1">
      <c r="B38" s="753">
        <v>31</v>
      </c>
      <c r="C38" s="765" t="s">
        <v>788</v>
      </c>
      <c r="D38" s="755">
        <v>2015</v>
      </c>
      <c r="F38" s="756">
        <v>0</v>
      </c>
      <c r="G38" s="757">
        <v>0</v>
      </c>
      <c r="H38" s="758">
        <v>0</v>
      </c>
      <c r="I38" s="757">
        <v>0</v>
      </c>
      <c r="J38" s="758">
        <v>0</v>
      </c>
      <c r="K38" s="757">
        <v>0</v>
      </c>
      <c r="L38" s="758">
        <v>0</v>
      </c>
      <c r="M38" s="757">
        <v>0</v>
      </c>
      <c r="N38" s="758">
        <v>0</v>
      </c>
      <c r="O38" s="757">
        <v>0</v>
      </c>
      <c r="P38" s="758">
        <v>0</v>
      </c>
      <c r="Q38" s="757">
        <v>0</v>
      </c>
      <c r="R38" s="758">
        <v>0</v>
      </c>
      <c r="S38" s="757">
        <v>0</v>
      </c>
      <c r="T38" s="758">
        <v>0</v>
      </c>
      <c r="U38" s="757">
        <v>0</v>
      </c>
      <c r="V38" s="758">
        <v>0</v>
      </c>
      <c r="W38" s="757">
        <v>0</v>
      </c>
      <c r="X38" s="758">
        <v>0</v>
      </c>
      <c r="Y38" s="757">
        <v>0</v>
      </c>
      <c r="Z38" s="758">
        <v>0</v>
      </c>
      <c r="AA38" s="757">
        <v>0</v>
      </c>
      <c r="AB38" s="758">
        <v>0</v>
      </c>
      <c r="AC38" s="757">
        <v>0</v>
      </c>
      <c r="AD38" s="758">
        <v>0</v>
      </c>
      <c r="AE38" s="759">
        <v>0</v>
      </c>
      <c r="AF38" s="715"/>
      <c r="AG38" s="963"/>
      <c r="AH38" s="715"/>
      <c r="AI38" s="756">
        <v>0</v>
      </c>
      <c r="AJ38" s="757">
        <v>0</v>
      </c>
      <c r="AK38" s="758">
        <v>0</v>
      </c>
      <c r="AL38" s="757">
        <v>0</v>
      </c>
      <c r="AM38" s="758">
        <v>0</v>
      </c>
      <c r="AN38" s="757">
        <v>0</v>
      </c>
      <c r="AO38" s="758">
        <v>0</v>
      </c>
      <c r="AP38" s="757">
        <v>0</v>
      </c>
      <c r="AQ38" s="758">
        <v>0</v>
      </c>
      <c r="AR38" s="757">
        <v>0</v>
      </c>
      <c r="AS38" s="758">
        <v>0</v>
      </c>
      <c r="AT38" s="757">
        <v>0</v>
      </c>
      <c r="AU38" s="758">
        <v>0</v>
      </c>
      <c r="AV38" s="757">
        <v>0</v>
      </c>
      <c r="AW38" s="758">
        <v>0</v>
      </c>
      <c r="AX38" s="757">
        <v>0</v>
      </c>
      <c r="AY38" s="758">
        <v>0</v>
      </c>
      <c r="AZ38" s="757">
        <v>0</v>
      </c>
      <c r="BA38" s="758">
        <v>0</v>
      </c>
      <c r="BB38" s="757">
        <v>0</v>
      </c>
      <c r="BC38" s="758">
        <v>0</v>
      </c>
      <c r="BD38" s="757">
        <v>0</v>
      </c>
      <c r="BE38" s="758">
        <v>0</v>
      </c>
      <c r="BF38" s="757">
        <v>0</v>
      </c>
      <c r="BG38" s="758">
        <v>0</v>
      </c>
      <c r="BH38" s="759">
        <v>0</v>
      </c>
      <c r="BI38" s="715"/>
      <c r="BJ38" s="965"/>
      <c r="BK38" s="715"/>
      <c r="BL38" s="951"/>
      <c r="BM38" s="715"/>
      <c r="BN38" s="756">
        <v>0</v>
      </c>
      <c r="BO38" s="757">
        <v>0</v>
      </c>
      <c r="BP38" s="758">
        <v>0</v>
      </c>
      <c r="BQ38" s="757">
        <v>0</v>
      </c>
      <c r="BR38" s="758">
        <v>0</v>
      </c>
      <c r="BS38" s="757">
        <v>0</v>
      </c>
      <c r="BT38" s="758">
        <v>0</v>
      </c>
      <c r="BU38" s="757">
        <v>0</v>
      </c>
      <c r="BV38" s="758">
        <v>0</v>
      </c>
      <c r="BW38" s="757">
        <v>0</v>
      </c>
      <c r="BX38" s="758">
        <v>0</v>
      </c>
      <c r="BY38" s="757">
        <v>0</v>
      </c>
      <c r="BZ38" s="758">
        <v>0</v>
      </c>
      <c r="CA38" s="757">
        <v>0</v>
      </c>
      <c r="CB38" s="758">
        <v>0</v>
      </c>
      <c r="CC38" s="757">
        <v>0</v>
      </c>
      <c r="CD38" s="758">
        <v>0</v>
      </c>
      <c r="CE38" s="757">
        <v>0</v>
      </c>
      <c r="CF38" s="758">
        <v>0</v>
      </c>
      <c r="CG38" s="757">
        <v>0</v>
      </c>
      <c r="CH38" s="758">
        <v>0</v>
      </c>
      <c r="CI38" s="757">
        <v>0</v>
      </c>
      <c r="CJ38" s="758">
        <v>0</v>
      </c>
      <c r="CK38" s="757">
        <v>0</v>
      </c>
      <c r="CL38" s="758">
        <v>0</v>
      </c>
      <c r="CM38" s="759">
        <v>0</v>
      </c>
      <c r="CN38" s="715"/>
      <c r="CO38" s="953"/>
      <c r="CP38" s="715"/>
      <c r="CQ38" s="756">
        <v>0</v>
      </c>
      <c r="CR38" s="757">
        <v>0</v>
      </c>
      <c r="CS38" s="758">
        <v>0</v>
      </c>
      <c r="CT38" s="757">
        <v>0</v>
      </c>
      <c r="CU38" s="758">
        <v>0</v>
      </c>
      <c r="CV38" s="757">
        <v>0</v>
      </c>
      <c r="CW38" s="758">
        <v>0</v>
      </c>
      <c r="CX38" s="757">
        <v>0</v>
      </c>
      <c r="CY38" s="758">
        <v>0</v>
      </c>
      <c r="CZ38" s="757">
        <v>0</v>
      </c>
      <c r="DA38" s="758">
        <v>0</v>
      </c>
      <c r="DB38" s="757">
        <v>0</v>
      </c>
      <c r="DC38" s="758">
        <v>0</v>
      </c>
      <c r="DD38" s="757">
        <v>0</v>
      </c>
      <c r="DE38" s="758">
        <v>0</v>
      </c>
      <c r="DF38" s="757">
        <v>0</v>
      </c>
      <c r="DG38" s="758">
        <v>0</v>
      </c>
      <c r="DH38" s="757">
        <v>0</v>
      </c>
      <c r="DI38" s="758">
        <v>0</v>
      </c>
      <c r="DJ38" s="757">
        <v>0</v>
      </c>
      <c r="DK38" s="758">
        <v>0</v>
      </c>
      <c r="DL38" s="757">
        <v>0</v>
      </c>
      <c r="DM38" s="758">
        <v>0</v>
      </c>
      <c r="DN38" s="757">
        <v>0</v>
      </c>
      <c r="DO38" s="758">
        <v>0</v>
      </c>
      <c r="DP38" s="759">
        <v>0</v>
      </c>
      <c r="DQ38" s="715"/>
      <c r="DR38" s="955"/>
      <c r="DS38" s="715"/>
      <c r="DT38" s="957"/>
    </row>
    <row r="39" spans="2:124" outlineLevel="1">
      <c r="B39" s="746">
        <v>32</v>
      </c>
      <c r="C39" s="764" t="s">
        <v>789</v>
      </c>
      <c r="D39" s="748">
        <v>2015</v>
      </c>
      <c r="F39" s="766">
        <v>0</v>
      </c>
      <c r="G39" s="767">
        <v>0</v>
      </c>
      <c r="H39" s="768">
        <v>0</v>
      </c>
      <c r="I39" s="767">
        <v>0</v>
      </c>
      <c r="J39" s="768">
        <v>0</v>
      </c>
      <c r="K39" s="767">
        <v>0</v>
      </c>
      <c r="L39" s="768">
        <v>0</v>
      </c>
      <c r="M39" s="767">
        <v>0</v>
      </c>
      <c r="N39" s="768">
        <v>0</v>
      </c>
      <c r="O39" s="767">
        <v>0</v>
      </c>
      <c r="P39" s="768">
        <v>0</v>
      </c>
      <c r="Q39" s="767">
        <v>0</v>
      </c>
      <c r="R39" s="768">
        <v>0</v>
      </c>
      <c r="S39" s="767">
        <v>0</v>
      </c>
      <c r="T39" s="768">
        <v>0</v>
      </c>
      <c r="U39" s="767">
        <v>0</v>
      </c>
      <c r="V39" s="768">
        <v>0</v>
      </c>
      <c r="W39" s="767">
        <v>0</v>
      </c>
      <c r="X39" s="768">
        <v>0</v>
      </c>
      <c r="Y39" s="767">
        <v>0</v>
      </c>
      <c r="Z39" s="768">
        <v>0</v>
      </c>
      <c r="AA39" s="767">
        <v>0</v>
      </c>
      <c r="AB39" s="768">
        <v>0</v>
      </c>
      <c r="AC39" s="767">
        <v>0</v>
      </c>
      <c r="AD39" s="768">
        <v>0</v>
      </c>
      <c r="AE39" s="769">
        <v>0</v>
      </c>
      <c r="AF39" s="715"/>
      <c r="AG39" s="963"/>
      <c r="AH39" s="715"/>
      <c r="AI39" s="766">
        <v>0</v>
      </c>
      <c r="AJ39" s="767">
        <v>0</v>
      </c>
      <c r="AK39" s="768">
        <v>0</v>
      </c>
      <c r="AL39" s="767">
        <v>0</v>
      </c>
      <c r="AM39" s="768">
        <v>0</v>
      </c>
      <c r="AN39" s="767">
        <v>0</v>
      </c>
      <c r="AO39" s="768">
        <v>0</v>
      </c>
      <c r="AP39" s="767">
        <v>0</v>
      </c>
      <c r="AQ39" s="768">
        <v>0</v>
      </c>
      <c r="AR39" s="767">
        <v>0</v>
      </c>
      <c r="AS39" s="768">
        <v>0</v>
      </c>
      <c r="AT39" s="767">
        <v>0</v>
      </c>
      <c r="AU39" s="768">
        <v>0</v>
      </c>
      <c r="AV39" s="767">
        <v>0</v>
      </c>
      <c r="AW39" s="768">
        <v>0</v>
      </c>
      <c r="AX39" s="767">
        <v>0</v>
      </c>
      <c r="AY39" s="768">
        <v>0</v>
      </c>
      <c r="AZ39" s="767">
        <v>0</v>
      </c>
      <c r="BA39" s="768">
        <v>0</v>
      </c>
      <c r="BB39" s="767">
        <v>0</v>
      </c>
      <c r="BC39" s="768">
        <v>0</v>
      </c>
      <c r="BD39" s="767">
        <v>0</v>
      </c>
      <c r="BE39" s="768">
        <v>0</v>
      </c>
      <c r="BF39" s="767">
        <v>0</v>
      </c>
      <c r="BG39" s="768">
        <v>0</v>
      </c>
      <c r="BH39" s="769">
        <v>0</v>
      </c>
      <c r="BI39" s="715"/>
      <c r="BJ39" s="965"/>
      <c r="BK39" s="715"/>
      <c r="BL39" s="951"/>
      <c r="BM39" s="715"/>
      <c r="BN39" s="766">
        <v>0</v>
      </c>
      <c r="BO39" s="767">
        <v>0</v>
      </c>
      <c r="BP39" s="768">
        <v>0</v>
      </c>
      <c r="BQ39" s="767">
        <v>0</v>
      </c>
      <c r="BR39" s="768">
        <v>0</v>
      </c>
      <c r="BS39" s="767">
        <v>0</v>
      </c>
      <c r="BT39" s="768">
        <v>0</v>
      </c>
      <c r="BU39" s="767">
        <v>0</v>
      </c>
      <c r="BV39" s="768">
        <v>0</v>
      </c>
      <c r="BW39" s="767">
        <v>0</v>
      </c>
      <c r="BX39" s="768">
        <v>0</v>
      </c>
      <c r="BY39" s="767">
        <v>0</v>
      </c>
      <c r="BZ39" s="768">
        <v>0</v>
      </c>
      <c r="CA39" s="767">
        <v>0</v>
      </c>
      <c r="CB39" s="768">
        <v>0</v>
      </c>
      <c r="CC39" s="767">
        <v>0</v>
      </c>
      <c r="CD39" s="768">
        <v>0</v>
      </c>
      <c r="CE39" s="767">
        <v>0</v>
      </c>
      <c r="CF39" s="768">
        <v>0</v>
      </c>
      <c r="CG39" s="767">
        <v>0</v>
      </c>
      <c r="CH39" s="768">
        <v>0</v>
      </c>
      <c r="CI39" s="767">
        <v>0</v>
      </c>
      <c r="CJ39" s="768">
        <v>0</v>
      </c>
      <c r="CK39" s="767">
        <v>0</v>
      </c>
      <c r="CL39" s="768">
        <v>0</v>
      </c>
      <c r="CM39" s="769">
        <v>0</v>
      </c>
      <c r="CN39" s="715"/>
      <c r="CO39" s="953"/>
      <c r="CP39" s="715"/>
      <c r="CQ39" s="766">
        <v>0</v>
      </c>
      <c r="CR39" s="767">
        <v>0</v>
      </c>
      <c r="CS39" s="768">
        <v>0</v>
      </c>
      <c r="CT39" s="767">
        <v>0</v>
      </c>
      <c r="CU39" s="768">
        <v>0</v>
      </c>
      <c r="CV39" s="767">
        <v>0</v>
      </c>
      <c r="CW39" s="768">
        <v>0</v>
      </c>
      <c r="CX39" s="767">
        <v>0</v>
      </c>
      <c r="CY39" s="768">
        <v>0</v>
      </c>
      <c r="CZ39" s="767">
        <v>0</v>
      </c>
      <c r="DA39" s="768">
        <v>0</v>
      </c>
      <c r="DB39" s="767">
        <v>0</v>
      </c>
      <c r="DC39" s="768">
        <v>0</v>
      </c>
      <c r="DD39" s="767">
        <v>0</v>
      </c>
      <c r="DE39" s="768">
        <v>0</v>
      </c>
      <c r="DF39" s="767">
        <v>0</v>
      </c>
      <c r="DG39" s="768">
        <v>0</v>
      </c>
      <c r="DH39" s="767">
        <v>0</v>
      </c>
      <c r="DI39" s="768">
        <v>0</v>
      </c>
      <c r="DJ39" s="767">
        <v>0</v>
      </c>
      <c r="DK39" s="768">
        <v>0</v>
      </c>
      <c r="DL39" s="767">
        <v>0</v>
      </c>
      <c r="DM39" s="768">
        <v>0</v>
      </c>
      <c r="DN39" s="767">
        <v>0</v>
      </c>
      <c r="DO39" s="768">
        <v>0</v>
      </c>
      <c r="DP39" s="769">
        <v>0</v>
      </c>
      <c r="DQ39" s="715"/>
      <c r="DR39" s="955"/>
      <c r="DS39" s="715"/>
      <c r="DT39" s="957"/>
    </row>
    <row r="40" spans="2:124" outlineLevel="1">
      <c r="B40" s="753">
        <v>33</v>
      </c>
      <c r="C40" s="765" t="s">
        <v>790</v>
      </c>
      <c r="D40" s="755">
        <v>2015</v>
      </c>
      <c r="F40" s="756">
        <v>0</v>
      </c>
      <c r="G40" s="757">
        <v>0</v>
      </c>
      <c r="H40" s="758">
        <v>0</v>
      </c>
      <c r="I40" s="757">
        <v>0</v>
      </c>
      <c r="J40" s="758">
        <v>0</v>
      </c>
      <c r="K40" s="757">
        <v>0</v>
      </c>
      <c r="L40" s="758">
        <v>0</v>
      </c>
      <c r="M40" s="757">
        <v>0</v>
      </c>
      <c r="N40" s="758">
        <v>0</v>
      </c>
      <c r="O40" s="757">
        <v>0</v>
      </c>
      <c r="P40" s="758">
        <v>0</v>
      </c>
      <c r="Q40" s="757">
        <v>0</v>
      </c>
      <c r="R40" s="758">
        <v>0</v>
      </c>
      <c r="S40" s="757">
        <v>0</v>
      </c>
      <c r="T40" s="758">
        <v>0</v>
      </c>
      <c r="U40" s="757">
        <v>0</v>
      </c>
      <c r="V40" s="758">
        <v>0</v>
      </c>
      <c r="W40" s="757">
        <v>0</v>
      </c>
      <c r="X40" s="758">
        <v>0</v>
      </c>
      <c r="Y40" s="757">
        <v>0</v>
      </c>
      <c r="Z40" s="758">
        <v>0</v>
      </c>
      <c r="AA40" s="757">
        <v>0</v>
      </c>
      <c r="AB40" s="758">
        <v>0</v>
      </c>
      <c r="AC40" s="757">
        <v>0</v>
      </c>
      <c r="AD40" s="758">
        <v>0</v>
      </c>
      <c r="AE40" s="759">
        <v>0</v>
      </c>
      <c r="AF40" s="715"/>
      <c r="AG40" s="963"/>
      <c r="AH40" s="715"/>
      <c r="AI40" s="756">
        <v>0</v>
      </c>
      <c r="AJ40" s="757">
        <v>0</v>
      </c>
      <c r="AK40" s="758">
        <v>0</v>
      </c>
      <c r="AL40" s="757">
        <v>0</v>
      </c>
      <c r="AM40" s="758">
        <v>0</v>
      </c>
      <c r="AN40" s="757">
        <v>0</v>
      </c>
      <c r="AO40" s="758">
        <v>0</v>
      </c>
      <c r="AP40" s="757">
        <v>0</v>
      </c>
      <c r="AQ40" s="758">
        <v>0</v>
      </c>
      <c r="AR40" s="757">
        <v>0</v>
      </c>
      <c r="AS40" s="758">
        <v>0</v>
      </c>
      <c r="AT40" s="757">
        <v>0</v>
      </c>
      <c r="AU40" s="758">
        <v>0</v>
      </c>
      <c r="AV40" s="757">
        <v>0</v>
      </c>
      <c r="AW40" s="758">
        <v>0</v>
      </c>
      <c r="AX40" s="757">
        <v>0</v>
      </c>
      <c r="AY40" s="758">
        <v>0</v>
      </c>
      <c r="AZ40" s="757">
        <v>0</v>
      </c>
      <c r="BA40" s="758">
        <v>0</v>
      </c>
      <c r="BB40" s="757">
        <v>0</v>
      </c>
      <c r="BC40" s="758">
        <v>0</v>
      </c>
      <c r="BD40" s="757">
        <v>0</v>
      </c>
      <c r="BE40" s="758">
        <v>0</v>
      </c>
      <c r="BF40" s="757">
        <v>0</v>
      </c>
      <c r="BG40" s="758">
        <v>0</v>
      </c>
      <c r="BH40" s="759">
        <v>0</v>
      </c>
      <c r="BI40" s="715"/>
      <c r="BJ40" s="965"/>
      <c r="BK40" s="715"/>
      <c r="BL40" s="951"/>
      <c r="BM40" s="715"/>
      <c r="BN40" s="756">
        <v>0</v>
      </c>
      <c r="BO40" s="757">
        <v>0</v>
      </c>
      <c r="BP40" s="758">
        <v>0</v>
      </c>
      <c r="BQ40" s="757">
        <v>0</v>
      </c>
      <c r="BR40" s="758">
        <v>0</v>
      </c>
      <c r="BS40" s="757">
        <v>0</v>
      </c>
      <c r="BT40" s="758">
        <v>0</v>
      </c>
      <c r="BU40" s="757">
        <v>0</v>
      </c>
      <c r="BV40" s="758">
        <v>0</v>
      </c>
      <c r="BW40" s="757">
        <v>0</v>
      </c>
      <c r="BX40" s="758">
        <v>0</v>
      </c>
      <c r="BY40" s="757">
        <v>0</v>
      </c>
      <c r="BZ40" s="758">
        <v>0</v>
      </c>
      <c r="CA40" s="757">
        <v>0</v>
      </c>
      <c r="CB40" s="758">
        <v>0</v>
      </c>
      <c r="CC40" s="757">
        <v>0</v>
      </c>
      <c r="CD40" s="758">
        <v>0</v>
      </c>
      <c r="CE40" s="757">
        <v>0</v>
      </c>
      <c r="CF40" s="758">
        <v>0</v>
      </c>
      <c r="CG40" s="757">
        <v>0</v>
      </c>
      <c r="CH40" s="758">
        <v>0</v>
      </c>
      <c r="CI40" s="757">
        <v>0</v>
      </c>
      <c r="CJ40" s="758">
        <v>0</v>
      </c>
      <c r="CK40" s="757">
        <v>0</v>
      </c>
      <c r="CL40" s="758">
        <v>0</v>
      </c>
      <c r="CM40" s="759">
        <v>0</v>
      </c>
      <c r="CN40" s="715"/>
      <c r="CO40" s="953"/>
      <c r="CP40" s="715"/>
      <c r="CQ40" s="756">
        <v>0</v>
      </c>
      <c r="CR40" s="757">
        <v>0</v>
      </c>
      <c r="CS40" s="758">
        <v>0</v>
      </c>
      <c r="CT40" s="757">
        <v>0</v>
      </c>
      <c r="CU40" s="758">
        <v>0</v>
      </c>
      <c r="CV40" s="757">
        <v>0</v>
      </c>
      <c r="CW40" s="758">
        <v>0</v>
      </c>
      <c r="CX40" s="757">
        <v>0</v>
      </c>
      <c r="CY40" s="758">
        <v>0</v>
      </c>
      <c r="CZ40" s="757">
        <v>0</v>
      </c>
      <c r="DA40" s="758">
        <v>0</v>
      </c>
      <c r="DB40" s="757">
        <v>0</v>
      </c>
      <c r="DC40" s="758">
        <v>0</v>
      </c>
      <c r="DD40" s="757">
        <v>0</v>
      </c>
      <c r="DE40" s="758">
        <v>0</v>
      </c>
      <c r="DF40" s="757">
        <v>0</v>
      </c>
      <c r="DG40" s="758">
        <v>0</v>
      </c>
      <c r="DH40" s="757">
        <v>0</v>
      </c>
      <c r="DI40" s="758">
        <v>0</v>
      </c>
      <c r="DJ40" s="757">
        <v>0</v>
      </c>
      <c r="DK40" s="758">
        <v>0</v>
      </c>
      <c r="DL40" s="757">
        <v>0</v>
      </c>
      <c r="DM40" s="758">
        <v>0</v>
      </c>
      <c r="DN40" s="757">
        <v>0</v>
      </c>
      <c r="DO40" s="758">
        <v>0</v>
      </c>
      <c r="DP40" s="759">
        <v>0</v>
      </c>
      <c r="DQ40" s="715"/>
      <c r="DR40" s="955"/>
      <c r="DS40" s="715"/>
      <c r="DT40" s="957"/>
    </row>
    <row r="41" spans="2:124" outlineLevel="1">
      <c r="B41" s="746">
        <v>34</v>
      </c>
      <c r="C41" s="764" t="s">
        <v>791</v>
      </c>
      <c r="D41" s="748">
        <v>2015</v>
      </c>
      <c r="F41" s="766">
        <v>0</v>
      </c>
      <c r="G41" s="767">
        <v>0</v>
      </c>
      <c r="H41" s="768">
        <v>0</v>
      </c>
      <c r="I41" s="767">
        <v>0</v>
      </c>
      <c r="J41" s="768">
        <v>0</v>
      </c>
      <c r="K41" s="767">
        <v>0</v>
      </c>
      <c r="L41" s="768">
        <v>0</v>
      </c>
      <c r="M41" s="767">
        <v>0</v>
      </c>
      <c r="N41" s="768">
        <v>0</v>
      </c>
      <c r="O41" s="767">
        <v>0</v>
      </c>
      <c r="P41" s="768">
        <v>0</v>
      </c>
      <c r="Q41" s="767">
        <v>0</v>
      </c>
      <c r="R41" s="768">
        <v>0</v>
      </c>
      <c r="S41" s="767">
        <v>0</v>
      </c>
      <c r="T41" s="768">
        <v>0</v>
      </c>
      <c r="U41" s="767">
        <v>0</v>
      </c>
      <c r="V41" s="768">
        <v>0</v>
      </c>
      <c r="W41" s="767">
        <v>0</v>
      </c>
      <c r="X41" s="768">
        <v>0</v>
      </c>
      <c r="Y41" s="767">
        <v>0</v>
      </c>
      <c r="Z41" s="768">
        <v>0</v>
      </c>
      <c r="AA41" s="767">
        <v>0</v>
      </c>
      <c r="AB41" s="768">
        <v>0</v>
      </c>
      <c r="AC41" s="767">
        <v>0</v>
      </c>
      <c r="AD41" s="768">
        <v>0</v>
      </c>
      <c r="AE41" s="769">
        <v>0</v>
      </c>
      <c r="AF41" s="715"/>
      <c r="AG41" s="963"/>
      <c r="AH41" s="715"/>
      <c r="AI41" s="766">
        <v>0</v>
      </c>
      <c r="AJ41" s="767">
        <v>0</v>
      </c>
      <c r="AK41" s="768">
        <v>0</v>
      </c>
      <c r="AL41" s="767">
        <v>0</v>
      </c>
      <c r="AM41" s="768">
        <v>0</v>
      </c>
      <c r="AN41" s="767">
        <v>0</v>
      </c>
      <c r="AO41" s="768">
        <v>0</v>
      </c>
      <c r="AP41" s="767">
        <v>0</v>
      </c>
      <c r="AQ41" s="768">
        <v>0</v>
      </c>
      <c r="AR41" s="767">
        <v>0</v>
      </c>
      <c r="AS41" s="768">
        <v>0</v>
      </c>
      <c r="AT41" s="767">
        <v>0</v>
      </c>
      <c r="AU41" s="768">
        <v>0</v>
      </c>
      <c r="AV41" s="767">
        <v>0</v>
      </c>
      <c r="AW41" s="768">
        <v>0</v>
      </c>
      <c r="AX41" s="767">
        <v>0</v>
      </c>
      <c r="AY41" s="768">
        <v>0</v>
      </c>
      <c r="AZ41" s="767">
        <v>0</v>
      </c>
      <c r="BA41" s="768">
        <v>0</v>
      </c>
      <c r="BB41" s="767">
        <v>0</v>
      </c>
      <c r="BC41" s="768">
        <v>0</v>
      </c>
      <c r="BD41" s="767">
        <v>0</v>
      </c>
      <c r="BE41" s="768">
        <v>0</v>
      </c>
      <c r="BF41" s="767">
        <v>0</v>
      </c>
      <c r="BG41" s="768">
        <v>0</v>
      </c>
      <c r="BH41" s="769">
        <v>0</v>
      </c>
      <c r="BI41" s="715"/>
      <c r="BJ41" s="965"/>
      <c r="BK41" s="715"/>
      <c r="BL41" s="951"/>
      <c r="BM41" s="715"/>
      <c r="BN41" s="766">
        <v>0</v>
      </c>
      <c r="BO41" s="767">
        <v>0</v>
      </c>
      <c r="BP41" s="768">
        <v>0</v>
      </c>
      <c r="BQ41" s="767">
        <v>0</v>
      </c>
      <c r="BR41" s="768">
        <v>0</v>
      </c>
      <c r="BS41" s="767">
        <v>0</v>
      </c>
      <c r="BT41" s="768">
        <v>0</v>
      </c>
      <c r="BU41" s="767">
        <v>0</v>
      </c>
      <c r="BV41" s="768">
        <v>0</v>
      </c>
      <c r="BW41" s="767">
        <v>0</v>
      </c>
      <c r="BX41" s="768">
        <v>0</v>
      </c>
      <c r="BY41" s="767">
        <v>0</v>
      </c>
      <c r="BZ41" s="768">
        <v>0</v>
      </c>
      <c r="CA41" s="767">
        <v>0</v>
      </c>
      <c r="CB41" s="768">
        <v>0</v>
      </c>
      <c r="CC41" s="767">
        <v>0</v>
      </c>
      <c r="CD41" s="768">
        <v>0</v>
      </c>
      <c r="CE41" s="767">
        <v>0</v>
      </c>
      <c r="CF41" s="768">
        <v>0</v>
      </c>
      <c r="CG41" s="767">
        <v>0</v>
      </c>
      <c r="CH41" s="768">
        <v>0</v>
      </c>
      <c r="CI41" s="767">
        <v>0</v>
      </c>
      <c r="CJ41" s="768">
        <v>0</v>
      </c>
      <c r="CK41" s="767">
        <v>0</v>
      </c>
      <c r="CL41" s="768">
        <v>0</v>
      </c>
      <c r="CM41" s="769">
        <v>0</v>
      </c>
      <c r="CN41" s="715"/>
      <c r="CO41" s="953"/>
      <c r="CP41" s="715"/>
      <c r="CQ41" s="766">
        <v>0</v>
      </c>
      <c r="CR41" s="767">
        <v>0</v>
      </c>
      <c r="CS41" s="768">
        <v>0</v>
      </c>
      <c r="CT41" s="767">
        <v>0</v>
      </c>
      <c r="CU41" s="768">
        <v>0</v>
      </c>
      <c r="CV41" s="767">
        <v>0</v>
      </c>
      <c r="CW41" s="768">
        <v>0</v>
      </c>
      <c r="CX41" s="767">
        <v>0</v>
      </c>
      <c r="CY41" s="768">
        <v>0</v>
      </c>
      <c r="CZ41" s="767">
        <v>0</v>
      </c>
      <c r="DA41" s="768">
        <v>0</v>
      </c>
      <c r="DB41" s="767">
        <v>0</v>
      </c>
      <c r="DC41" s="768">
        <v>0</v>
      </c>
      <c r="DD41" s="767">
        <v>0</v>
      </c>
      <c r="DE41" s="768">
        <v>0</v>
      </c>
      <c r="DF41" s="767">
        <v>0</v>
      </c>
      <c r="DG41" s="768">
        <v>0</v>
      </c>
      <c r="DH41" s="767">
        <v>0</v>
      </c>
      <c r="DI41" s="768">
        <v>0</v>
      </c>
      <c r="DJ41" s="767">
        <v>0</v>
      </c>
      <c r="DK41" s="768">
        <v>0</v>
      </c>
      <c r="DL41" s="767">
        <v>0</v>
      </c>
      <c r="DM41" s="768">
        <v>0</v>
      </c>
      <c r="DN41" s="767">
        <v>0</v>
      </c>
      <c r="DO41" s="768">
        <v>0</v>
      </c>
      <c r="DP41" s="769">
        <v>0</v>
      </c>
      <c r="DQ41" s="715"/>
      <c r="DR41" s="955"/>
      <c r="DS41" s="715"/>
      <c r="DT41" s="957"/>
    </row>
    <row r="42" spans="2:124" outlineLevel="1">
      <c r="B42" s="753">
        <v>35</v>
      </c>
      <c r="C42" s="765" t="s">
        <v>792</v>
      </c>
      <c r="D42" s="755">
        <v>2015</v>
      </c>
      <c r="F42" s="756">
        <v>0</v>
      </c>
      <c r="G42" s="757">
        <v>0</v>
      </c>
      <c r="H42" s="758">
        <v>0</v>
      </c>
      <c r="I42" s="757">
        <v>0</v>
      </c>
      <c r="J42" s="758">
        <v>0</v>
      </c>
      <c r="K42" s="757">
        <v>0</v>
      </c>
      <c r="L42" s="758">
        <v>0</v>
      </c>
      <c r="M42" s="757">
        <v>0</v>
      </c>
      <c r="N42" s="758">
        <v>0</v>
      </c>
      <c r="O42" s="757">
        <v>0</v>
      </c>
      <c r="P42" s="758">
        <v>0</v>
      </c>
      <c r="Q42" s="757">
        <v>0</v>
      </c>
      <c r="R42" s="758">
        <v>0</v>
      </c>
      <c r="S42" s="757">
        <v>0</v>
      </c>
      <c r="T42" s="758">
        <v>0</v>
      </c>
      <c r="U42" s="757">
        <v>0</v>
      </c>
      <c r="V42" s="758">
        <v>0</v>
      </c>
      <c r="W42" s="757">
        <v>0</v>
      </c>
      <c r="X42" s="758">
        <v>0</v>
      </c>
      <c r="Y42" s="757">
        <v>0</v>
      </c>
      <c r="Z42" s="758">
        <v>0</v>
      </c>
      <c r="AA42" s="757">
        <v>0</v>
      </c>
      <c r="AB42" s="758">
        <v>0</v>
      </c>
      <c r="AC42" s="757">
        <v>0</v>
      </c>
      <c r="AD42" s="758">
        <v>0</v>
      </c>
      <c r="AE42" s="759">
        <v>0</v>
      </c>
      <c r="AF42" s="715"/>
      <c r="AG42" s="963"/>
      <c r="AH42" s="715"/>
      <c r="AI42" s="756">
        <v>0</v>
      </c>
      <c r="AJ42" s="757">
        <v>0</v>
      </c>
      <c r="AK42" s="758">
        <v>0</v>
      </c>
      <c r="AL42" s="757">
        <v>0</v>
      </c>
      <c r="AM42" s="758">
        <v>0</v>
      </c>
      <c r="AN42" s="757">
        <v>0</v>
      </c>
      <c r="AO42" s="758">
        <v>0</v>
      </c>
      <c r="AP42" s="757">
        <v>0</v>
      </c>
      <c r="AQ42" s="758">
        <v>0</v>
      </c>
      <c r="AR42" s="757">
        <v>0</v>
      </c>
      <c r="AS42" s="758">
        <v>0</v>
      </c>
      <c r="AT42" s="757">
        <v>0</v>
      </c>
      <c r="AU42" s="758">
        <v>0</v>
      </c>
      <c r="AV42" s="757">
        <v>0</v>
      </c>
      <c r="AW42" s="758">
        <v>0</v>
      </c>
      <c r="AX42" s="757">
        <v>0</v>
      </c>
      <c r="AY42" s="758">
        <v>0</v>
      </c>
      <c r="AZ42" s="757">
        <v>0</v>
      </c>
      <c r="BA42" s="758">
        <v>0</v>
      </c>
      <c r="BB42" s="757">
        <v>0</v>
      </c>
      <c r="BC42" s="758">
        <v>0</v>
      </c>
      <c r="BD42" s="757">
        <v>0</v>
      </c>
      <c r="BE42" s="758">
        <v>0</v>
      </c>
      <c r="BF42" s="757">
        <v>0</v>
      </c>
      <c r="BG42" s="758">
        <v>0</v>
      </c>
      <c r="BH42" s="759">
        <v>0</v>
      </c>
      <c r="BI42" s="715"/>
      <c r="BJ42" s="965"/>
      <c r="BK42" s="715"/>
      <c r="BL42" s="951"/>
      <c r="BM42" s="715"/>
      <c r="BN42" s="756">
        <v>0</v>
      </c>
      <c r="BO42" s="757">
        <v>0</v>
      </c>
      <c r="BP42" s="758">
        <v>0</v>
      </c>
      <c r="BQ42" s="757">
        <v>0</v>
      </c>
      <c r="BR42" s="758">
        <v>0</v>
      </c>
      <c r="BS42" s="757">
        <v>0</v>
      </c>
      <c r="BT42" s="758">
        <v>0</v>
      </c>
      <c r="BU42" s="757">
        <v>0</v>
      </c>
      <c r="BV42" s="758">
        <v>0</v>
      </c>
      <c r="BW42" s="757">
        <v>0</v>
      </c>
      <c r="BX42" s="758">
        <v>0</v>
      </c>
      <c r="BY42" s="757">
        <v>0</v>
      </c>
      <c r="BZ42" s="758">
        <v>0</v>
      </c>
      <c r="CA42" s="757">
        <v>0</v>
      </c>
      <c r="CB42" s="758">
        <v>0</v>
      </c>
      <c r="CC42" s="757">
        <v>0</v>
      </c>
      <c r="CD42" s="758">
        <v>0</v>
      </c>
      <c r="CE42" s="757">
        <v>0</v>
      </c>
      <c r="CF42" s="758">
        <v>0</v>
      </c>
      <c r="CG42" s="757">
        <v>0</v>
      </c>
      <c r="CH42" s="758">
        <v>0</v>
      </c>
      <c r="CI42" s="757">
        <v>0</v>
      </c>
      <c r="CJ42" s="758">
        <v>0</v>
      </c>
      <c r="CK42" s="757">
        <v>0</v>
      </c>
      <c r="CL42" s="758">
        <v>0</v>
      </c>
      <c r="CM42" s="759">
        <v>0</v>
      </c>
      <c r="CN42" s="715"/>
      <c r="CO42" s="953"/>
      <c r="CP42" s="715"/>
      <c r="CQ42" s="756">
        <v>0</v>
      </c>
      <c r="CR42" s="757">
        <v>0</v>
      </c>
      <c r="CS42" s="758">
        <v>0</v>
      </c>
      <c r="CT42" s="757">
        <v>0</v>
      </c>
      <c r="CU42" s="758">
        <v>0</v>
      </c>
      <c r="CV42" s="757">
        <v>0</v>
      </c>
      <c r="CW42" s="758">
        <v>0</v>
      </c>
      <c r="CX42" s="757">
        <v>0</v>
      </c>
      <c r="CY42" s="758">
        <v>0</v>
      </c>
      <c r="CZ42" s="757">
        <v>0</v>
      </c>
      <c r="DA42" s="758">
        <v>0</v>
      </c>
      <c r="DB42" s="757">
        <v>0</v>
      </c>
      <c r="DC42" s="758">
        <v>0</v>
      </c>
      <c r="DD42" s="757">
        <v>0</v>
      </c>
      <c r="DE42" s="758">
        <v>0</v>
      </c>
      <c r="DF42" s="757">
        <v>0</v>
      </c>
      <c r="DG42" s="758">
        <v>0</v>
      </c>
      <c r="DH42" s="757">
        <v>0</v>
      </c>
      <c r="DI42" s="758">
        <v>0</v>
      </c>
      <c r="DJ42" s="757">
        <v>0</v>
      </c>
      <c r="DK42" s="758">
        <v>0</v>
      </c>
      <c r="DL42" s="757">
        <v>0</v>
      </c>
      <c r="DM42" s="758">
        <v>0</v>
      </c>
      <c r="DN42" s="757">
        <v>0</v>
      </c>
      <c r="DO42" s="758">
        <v>0</v>
      </c>
      <c r="DP42" s="759">
        <v>0</v>
      </c>
      <c r="DQ42" s="715"/>
      <c r="DR42" s="955"/>
      <c r="DS42" s="715"/>
      <c r="DT42" s="957"/>
    </row>
    <row r="43" spans="2:124" outlineLevel="1">
      <c r="B43" s="746">
        <v>36</v>
      </c>
      <c r="C43" s="764" t="s">
        <v>793</v>
      </c>
      <c r="D43" s="748">
        <v>2015</v>
      </c>
      <c r="F43" s="766">
        <v>0</v>
      </c>
      <c r="G43" s="767">
        <v>0</v>
      </c>
      <c r="H43" s="768">
        <v>0</v>
      </c>
      <c r="I43" s="767">
        <v>0</v>
      </c>
      <c r="J43" s="768">
        <v>0</v>
      </c>
      <c r="K43" s="767">
        <v>0</v>
      </c>
      <c r="L43" s="768">
        <v>0</v>
      </c>
      <c r="M43" s="767">
        <v>0</v>
      </c>
      <c r="N43" s="768">
        <v>0</v>
      </c>
      <c r="O43" s="767">
        <v>0</v>
      </c>
      <c r="P43" s="768">
        <v>0</v>
      </c>
      <c r="Q43" s="767">
        <v>0</v>
      </c>
      <c r="R43" s="768">
        <v>0</v>
      </c>
      <c r="S43" s="767">
        <v>0</v>
      </c>
      <c r="T43" s="768">
        <v>0</v>
      </c>
      <c r="U43" s="767">
        <v>0</v>
      </c>
      <c r="V43" s="768">
        <v>0</v>
      </c>
      <c r="W43" s="767">
        <v>0</v>
      </c>
      <c r="X43" s="768">
        <v>0</v>
      </c>
      <c r="Y43" s="767">
        <v>0</v>
      </c>
      <c r="Z43" s="768">
        <v>0</v>
      </c>
      <c r="AA43" s="767">
        <v>0</v>
      </c>
      <c r="AB43" s="768">
        <v>0</v>
      </c>
      <c r="AC43" s="767">
        <v>0</v>
      </c>
      <c r="AD43" s="768">
        <v>0</v>
      </c>
      <c r="AE43" s="769">
        <v>0</v>
      </c>
      <c r="AF43" s="715"/>
      <c r="AG43" s="963"/>
      <c r="AH43" s="715"/>
      <c r="AI43" s="766">
        <v>0</v>
      </c>
      <c r="AJ43" s="767">
        <v>0</v>
      </c>
      <c r="AK43" s="768">
        <v>0</v>
      </c>
      <c r="AL43" s="767">
        <v>0</v>
      </c>
      <c r="AM43" s="768">
        <v>0</v>
      </c>
      <c r="AN43" s="767">
        <v>0</v>
      </c>
      <c r="AO43" s="768">
        <v>0</v>
      </c>
      <c r="AP43" s="767">
        <v>0</v>
      </c>
      <c r="AQ43" s="768">
        <v>0</v>
      </c>
      <c r="AR43" s="767">
        <v>0</v>
      </c>
      <c r="AS43" s="768">
        <v>0</v>
      </c>
      <c r="AT43" s="767">
        <v>0</v>
      </c>
      <c r="AU43" s="768">
        <v>0</v>
      </c>
      <c r="AV43" s="767">
        <v>0</v>
      </c>
      <c r="AW43" s="768">
        <v>0</v>
      </c>
      <c r="AX43" s="767">
        <v>0</v>
      </c>
      <c r="AY43" s="768">
        <v>0</v>
      </c>
      <c r="AZ43" s="767">
        <v>0</v>
      </c>
      <c r="BA43" s="768">
        <v>0</v>
      </c>
      <c r="BB43" s="767">
        <v>0</v>
      </c>
      <c r="BC43" s="768">
        <v>0</v>
      </c>
      <c r="BD43" s="767">
        <v>0</v>
      </c>
      <c r="BE43" s="768">
        <v>0</v>
      </c>
      <c r="BF43" s="767">
        <v>0</v>
      </c>
      <c r="BG43" s="768">
        <v>0</v>
      </c>
      <c r="BH43" s="769">
        <v>0</v>
      </c>
      <c r="BI43" s="715"/>
      <c r="BJ43" s="965"/>
      <c r="BK43" s="715"/>
      <c r="BL43" s="951"/>
      <c r="BM43" s="715"/>
      <c r="BN43" s="766">
        <v>0</v>
      </c>
      <c r="BO43" s="767">
        <v>0</v>
      </c>
      <c r="BP43" s="768">
        <v>0</v>
      </c>
      <c r="BQ43" s="767">
        <v>0</v>
      </c>
      <c r="BR43" s="768">
        <v>0</v>
      </c>
      <c r="BS43" s="767">
        <v>0</v>
      </c>
      <c r="BT43" s="768">
        <v>0</v>
      </c>
      <c r="BU43" s="767">
        <v>0</v>
      </c>
      <c r="BV43" s="768">
        <v>0</v>
      </c>
      <c r="BW43" s="767">
        <v>0</v>
      </c>
      <c r="BX43" s="768">
        <v>0</v>
      </c>
      <c r="BY43" s="767">
        <v>0</v>
      </c>
      <c r="BZ43" s="768">
        <v>0</v>
      </c>
      <c r="CA43" s="767">
        <v>0</v>
      </c>
      <c r="CB43" s="768">
        <v>0</v>
      </c>
      <c r="CC43" s="767">
        <v>0</v>
      </c>
      <c r="CD43" s="768">
        <v>0</v>
      </c>
      <c r="CE43" s="767">
        <v>0</v>
      </c>
      <c r="CF43" s="768">
        <v>0</v>
      </c>
      <c r="CG43" s="767">
        <v>0</v>
      </c>
      <c r="CH43" s="768">
        <v>0</v>
      </c>
      <c r="CI43" s="767">
        <v>0</v>
      </c>
      <c r="CJ43" s="768">
        <v>0</v>
      </c>
      <c r="CK43" s="767">
        <v>0</v>
      </c>
      <c r="CL43" s="768">
        <v>0</v>
      </c>
      <c r="CM43" s="769">
        <v>0</v>
      </c>
      <c r="CN43" s="715"/>
      <c r="CO43" s="953"/>
      <c r="CP43" s="715"/>
      <c r="CQ43" s="766">
        <v>0</v>
      </c>
      <c r="CR43" s="767">
        <v>0</v>
      </c>
      <c r="CS43" s="768">
        <v>0</v>
      </c>
      <c r="CT43" s="767">
        <v>0</v>
      </c>
      <c r="CU43" s="768">
        <v>0</v>
      </c>
      <c r="CV43" s="767">
        <v>0</v>
      </c>
      <c r="CW43" s="768">
        <v>0</v>
      </c>
      <c r="CX43" s="767">
        <v>0</v>
      </c>
      <c r="CY43" s="768">
        <v>0</v>
      </c>
      <c r="CZ43" s="767">
        <v>0</v>
      </c>
      <c r="DA43" s="768">
        <v>0</v>
      </c>
      <c r="DB43" s="767">
        <v>0</v>
      </c>
      <c r="DC43" s="768">
        <v>0</v>
      </c>
      <c r="DD43" s="767">
        <v>0</v>
      </c>
      <c r="DE43" s="768">
        <v>0</v>
      </c>
      <c r="DF43" s="767">
        <v>0</v>
      </c>
      <c r="DG43" s="768">
        <v>0</v>
      </c>
      <c r="DH43" s="767">
        <v>0</v>
      </c>
      <c r="DI43" s="768">
        <v>0</v>
      </c>
      <c r="DJ43" s="767">
        <v>0</v>
      </c>
      <c r="DK43" s="768">
        <v>0</v>
      </c>
      <c r="DL43" s="767">
        <v>0</v>
      </c>
      <c r="DM43" s="768">
        <v>0</v>
      </c>
      <c r="DN43" s="767">
        <v>0</v>
      </c>
      <c r="DO43" s="768">
        <v>0</v>
      </c>
      <c r="DP43" s="769">
        <v>0</v>
      </c>
      <c r="DQ43" s="715"/>
      <c r="DR43" s="955"/>
      <c r="DS43" s="715"/>
      <c r="DT43" s="957"/>
    </row>
    <row r="44" spans="2:124" outlineLevel="1">
      <c r="B44" s="753">
        <v>37</v>
      </c>
      <c r="C44" s="765" t="s">
        <v>794</v>
      </c>
      <c r="D44" s="755">
        <v>2015</v>
      </c>
      <c r="F44" s="756">
        <v>0</v>
      </c>
      <c r="G44" s="757">
        <v>0</v>
      </c>
      <c r="H44" s="758">
        <v>0</v>
      </c>
      <c r="I44" s="757">
        <v>0</v>
      </c>
      <c r="J44" s="758">
        <v>0</v>
      </c>
      <c r="K44" s="757">
        <v>0</v>
      </c>
      <c r="L44" s="758">
        <v>0</v>
      </c>
      <c r="M44" s="757">
        <v>0</v>
      </c>
      <c r="N44" s="758">
        <v>0</v>
      </c>
      <c r="O44" s="757">
        <v>0</v>
      </c>
      <c r="P44" s="758">
        <v>0</v>
      </c>
      <c r="Q44" s="757">
        <v>0</v>
      </c>
      <c r="R44" s="758">
        <v>0</v>
      </c>
      <c r="S44" s="757">
        <v>0</v>
      </c>
      <c r="T44" s="758">
        <v>0</v>
      </c>
      <c r="U44" s="757">
        <v>0</v>
      </c>
      <c r="V44" s="758">
        <v>0</v>
      </c>
      <c r="W44" s="757">
        <v>0</v>
      </c>
      <c r="X44" s="758">
        <v>0</v>
      </c>
      <c r="Y44" s="757">
        <v>0</v>
      </c>
      <c r="Z44" s="758">
        <v>0</v>
      </c>
      <c r="AA44" s="757">
        <v>0</v>
      </c>
      <c r="AB44" s="758">
        <v>0</v>
      </c>
      <c r="AC44" s="757">
        <v>0</v>
      </c>
      <c r="AD44" s="758">
        <v>0</v>
      </c>
      <c r="AE44" s="759">
        <v>0</v>
      </c>
      <c r="AF44" s="715"/>
      <c r="AG44" s="963"/>
      <c r="AH44" s="715"/>
      <c r="AI44" s="756">
        <v>0</v>
      </c>
      <c r="AJ44" s="757">
        <v>0</v>
      </c>
      <c r="AK44" s="758">
        <v>0</v>
      </c>
      <c r="AL44" s="757">
        <v>0</v>
      </c>
      <c r="AM44" s="758">
        <v>0</v>
      </c>
      <c r="AN44" s="757">
        <v>0</v>
      </c>
      <c r="AO44" s="758">
        <v>0</v>
      </c>
      <c r="AP44" s="757">
        <v>0</v>
      </c>
      <c r="AQ44" s="758">
        <v>0</v>
      </c>
      <c r="AR44" s="757">
        <v>0</v>
      </c>
      <c r="AS44" s="758">
        <v>0</v>
      </c>
      <c r="AT44" s="757">
        <v>0</v>
      </c>
      <c r="AU44" s="758">
        <v>0</v>
      </c>
      <c r="AV44" s="757">
        <v>0</v>
      </c>
      <c r="AW44" s="758">
        <v>0</v>
      </c>
      <c r="AX44" s="757">
        <v>0</v>
      </c>
      <c r="AY44" s="758">
        <v>0</v>
      </c>
      <c r="AZ44" s="757">
        <v>0</v>
      </c>
      <c r="BA44" s="758">
        <v>0</v>
      </c>
      <c r="BB44" s="757">
        <v>0</v>
      </c>
      <c r="BC44" s="758">
        <v>0</v>
      </c>
      <c r="BD44" s="757">
        <v>0</v>
      </c>
      <c r="BE44" s="758">
        <v>0</v>
      </c>
      <c r="BF44" s="757">
        <v>0</v>
      </c>
      <c r="BG44" s="758">
        <v>0</v>
      </c>
      <c r="BH44" s="759">
        <v>0</v>
      </c>
      <c r="BI44" s="715"/>
      <c r="BJ44" s="965"/>
      <c r="BK44" s="715"/>
      <c r="BL44" s="951"/>
      <c r="BM44" s="715"/>
      <c r="BN44" s="756">
        <v>0</v>
      </c>
      <c r="BO44" s="757">
        <v>0</v>
      </c>
      <c r="BP44" s="758">
        <v>0</v>
      </c>
      <c r="BQ44" s="757">
        <v>0</v>
      </c>
      <c r="BR44" s="758">
        <v>0</v>
      </c>
      <c r="BS44" s="757">
        <v>0</v>
      </c>
      <c r="BT44" s="758">
        <v>0</v>
      </c>
      <c r="BU44" s="757">
        <v>0</v>
      </c>
      <c r="BV44" s="758">
        <v>0</v>
      </c>
      <c r="BW44" s="757">
        <v>0</v>
      </c>
      <c r="BX44" s="758">
        <v>0</v>
      </c>
      <c r="BY44" s="757">
        <v>0</v>
      </c>
      <c r="BZ44" s="758">
        <v>0</v>
      </c>
      <c r="CA44" s="757">
        <v>0</v>
      </c>
      <c r="CB44" s="758">
        <v>0</v>
      </c>
      <c r="CC44" s="757">
        <v>0</v>
      </c>
      <c r="CD44" s="758">
        <v>0</v>
      </c>
      <c r="CE44" s="757">
        <v>0</v>
      </c>
      <c r="CF44" s="758">
        <v>0</v>
      </c>
      <c r="CG44" s="757">
        <v>0</v>
      </c>
      <c r="CH44" s="758">
        <v>0</v>
      </c>
      <c r="CI44" s="757">
        <v>0</v>
      </c>
      <c r="CJ44" s="758">
        <v>0</v>
      </c>
      <c r="CK44" s="757">
        <v>0</v>
      </c>
      <c r="CL44" s="758">
        <v>0</v>
      </c>
      <c r="CM44" s="759">
        <v>0</v>
      </c>
      <c r="CN44" s="715"/>
      <c r="CO44" s="953"/>
      <c r="CP44" s="715"/>
      <c r="CQ44" s="756">
        <v>0</v>
      </c>
      <c r="CR44" s="757">
        <v>0</v>
      </c>
      <c r="CS44" s="758">
        <v>0</v>
      </c>
      <c r="CT44" s="757">
        <v>0</v>
      </c>
      <c r="CU44" s="758">
        <v>0</v>
      </c>
      <c r="CV44" s="757">
        <v>0</v>
      </c>
      <c r="CW44" s="758">
        <v>0</v>
      </c>
      <c r="CX44" s="757">
        <v>0</v>
      </c>
      <c r="CY44" s="758">
        <v>0</v>
      </c>
      <c r="CZ44" s="757">
        <v>0</v>
      </c>
      <c r="DA44" s="758">
        <v>0</v>
      </c>
      <c r="DB44" s="757">
        <v>0</v>
      </c>
      <c r="DC44" s="758">
        <v>0</v>
      </c>
      <c r="DD44" s="757">
        <v>0</v>
      </c>
      <c r="DE44" s="758">
        <v>0</v>
      </c>
      <c r="DF44" s="757">
        <v>0</v>
      </c>
      <c r="DG44" s="758">
        <v>0</v>
      </c>
      <c r="DH44" s="757">
        <v>0</v>
      </c>
      <c r="DI44" s="758">
        <v>0</v>
      </c>
      <c r="DJ44" s="757">
        <v>0</v>
      </c>
      <c r="DK44" s="758">
        <v>0</v>
      </c>
      <c r="DL44" s="757">
        <v>0</v>
      </c>
      <c r="DM44" s="758">
        <v>0</v>
      </c>
      <c r="DN44" s="757">
        <v>0</v>
      </c>
      <c r="DO44" s="758">
        <v>0</v>
      </c>
      <c r="DP44" s="759">
        <v>0</v>
      </c>
      <c r="DQ44" s="715"/>
      <c r="DR44" s="955"/>
      <c r="DS44" s="715"/>
      <c r="DT44" s="957"/>
    </row>
    <row r="45" spans="2:124" outlineLevel="1">
      <c r="B45" s="746">
        <v>38</v>
      </c>
      <c r="C45" s="764" t="s">
        <v>795</v>
      </c>
      <c r="D45" s="748">
        <v>2015</v>
      </c>
      <c r="F45" s="766">
        <v>0</v>
      </c>
      <c r="G45" s="767">
        <v>0</v>
      </c>
      <c r="H45" s="768">
        <v>0</v>
      </c>
      <c r="I45" s="767">
        <v>0</v>
      </c>
      <c r="J45" s="768">
        <v>0</v>
      </c>
      <c r="K45" s="767">
        <v>0</v>
      </c>
      <c r="L45" s="768">
        <v>0</v>
      </c>
      <c r="M45" s="767">
        <v>0</v>
      </c>
      <c r="N45" s="768">
        <v>0</v>
      </c>
      <c r="O45" s="767">
        <v>0</v>
      </c>
      <c r="P45" s="768">
        <v>0</v>
      </c>
      <c r="Q45" s="767">
        <v>0</v>
      </c>
      <c r="R45" s="768">
        <v>0</v>
      </c>
      <c r="S45" s="767">
        <v>0</v>
      </c>
      <c r="T45" s="768">
        <v>0</v>
      </c>
      <c r="U45" s="767">
        <v>0</v>
      </c>
      <c r="V45" s="768">
        <v>0</v>
      </c>
      <c r="W45" s="767">
        <v>0</v>
      </c>
      <c r="X45" s="768">
        <v>0</v>
      </c>
      <c r="Y45" s="767">
        <v>0</v>
      </c>
      <c r="Z45" s="768">
        <v>0</v>
      </c>
      <c r="AA45" s="767">
        <v>0</v>
      </c>
      <c r="AB45" s="768">
        <v>0</v>
      </c>
      <c r="AC45" s="767">
        <v>0</v>
      </c>
      <c r="AD45" s="768">
        <v>0</v>
      </c>
      <c r="AE45" s="769">
        <v>0</v>
      </c>
      <c r="AF45" s="715"/>
      <c r="AG45" s="963"/>
      <c r="AH45" s="715"/>
      <c r="AI45" s="766">
        <v>0</v>
      </c>
      <c r="AJ45" s="767">
        <v>0</v>
      </c>
      <c r="AK45" s="768">
        <v>0</v>
      </c>
      <c r="AL45" s="767">
        <v>0</v>
      </c>
      <c r="AM45" s="768">
        <v>0</v>
      </c>
      <c r="AN45" s="767">
        <v>0</v>
      </c>
      <c r="AO45" s="768">
        <v>0</v>
      </c>
      <c r="AP45" s="767">
        <v>0</v>
      </c>
      <c r="AQ45" s="768">
        <v>0</v>
      </c>
      <c r="AR45" s="767">
        <v>0</v>
      </c>
      <c r="AS45" s="768">
        <v>0</v>
      </c>
      <c r="AT45" s="767">
        <v>0</v>
      </c>
      <c r="AU45" s="768">
        <v>0</v>
      </c>
      <c r="AV45" s="767">
        <v>0</v>
      </c>
      <c r="AW45" s="768">
        <v>0</v>
      </c>
      <c r="AX45" s="767">
        <v>0</v>
      </c>
      <c r="AY45" s="768">
        <v>0</v>
      </c>
      <c r="AZ45" s="767">
        <v>0</v>
      </c>
      <c r="BA45" s="768">
        <v>0</v>
      </c>
      <c r="BB45" s="767">
        <v>0</v>
      </c>
      <c r="BC45" s="768">
        <v>0</v>
      </c>
      <c r="BD45" s="767">
        <v>0</v>
      </c>
      <c r="BE45" s="768">
        <v>0</v>
      </c>
      <c r="BF45" s="767">
        <v>0</v>
      </c>
      <c r="BG45" s="768">
        <v>0</v>
      </c>
      <c r="BH45" s="769">
        <v>0</v>
      </c>
      <c r="BI45" s="715"/>
      <c r="BJ45" s="965"/>
      <c r="BK45" s="715"/>
      <c r="BL45" s="951"/>
      <c r="BM45" s="715"/>
      <c r="BN45" s="766">
        <v>0</v>
      </c>
      <c r="BO45" s="767">
        <v>0</v>
      </c>
      <c r="BP45" s="768">
        <v>0</v>
      </c>
      <c r="BQ45" s="767">
        <v>0</v>
      </c>
      <c r="BR45" s="768">
        <v>0</v>
      </c>
      <c r="BS45" s="767">
        <v>0</v>
      </c>
      <c r="BT45" s="768">
        <v>0</v>
      </c>
      <c r="BU45" s="767">
        <v>0</v>
      </c>
      <c r="BV45" s="768">
        <v>0</v>
      </c>
      <c r="BW45" s="767">
        <v>0</v>
      </c>
      <c r="BX45" s="768">
        <v>0</v>
      </c>
      <c r="BY45" s="767">
        <v>0</v>
      </c>
      <c r="BZ45" s="768">
        <v>0</v>
      </c>
      <c r="CA45" s="767">
        <v>0</v>
      </c>
      <c r="CB45" s="768">
        <v>0</v>
      </c>
      <c r="CC45" s="767">
        <v>0</v>
      </c>
      <c r="CD45" s="768">
        <v>0</v>
      </c>
      <c r="CE45" s="767">
        <v>0</v>
      </c>
      <c r="CF45" s="768">
        <v>0</v>
      </c>
      <c r="CG45" s="767">
        <v>0</v>
      </c>
      <c r="CH45" s="768">
        <v>0</v>
      </c>
      <c r="CI45" s="767">
        <v>0</v>
      </c>
      <c r="CJ45" s="768">
        <v>0</v>
      </c>
      <c r="CK45" s="767">
        <v>0</v>
      </c>
      <c r="CL45" s="768">
        <v>0</v>
      </c>
      <c r="CM45" s="769">
        <v>0</v>
      </c>
      <c r="CN45" s="715"/>
      <c r="CO45" s="953"/>
      <c r="CP45" s="715"/>
      <c r="CQ45" s="766">
        <v>0</v>
      </c>
      <c r="CR45" s="767">
        <v>0</v>
      </c>
      <c r="CS45" s="768">
        <v>0</v>
      </c>
      <c r="CT45" s="767">
        <v>0</v>
      </c>
      <c r="CU45" s="768">
        <v>0</v>
      </c>
      <c r="CV45" s="767">
        <v>0</v>
      </c>
      <c r="CW45" s="768">
        <v>0</v>
      </c>
      <c r="CX45" s="767">
        <v>0</v>
      </c>
      <c r="CY45" s="768">
        <v>0</v>
      </c>
      <c r="CZ45" s="767">
        <v>0</v>
      </c>
      <c r="DA45" s="768">
        <v>0</v>
      </c>
      <c r="DB45" s="767">
        <v>0</v>
      </c>
      <c r="DC45" s="768">
        <v>0</v>
      </c>
      <c r="DD45" s="767">
        <v>0</v>
      </c>
      <c r="DE45" s="768">
        <v>0</v>
      </c>
      <c r="DF45" s="767">
        <v>0</v>
      </c>
      <c r="DG45" s="768">
        <v>0</v>
      </c>
      <c r="DH45" s="767">
        <v>0</v>
      </c>
      <c r="DI45" s="768">
        <v>0</v>
      </c>
      <c r="DJ45" s="767">
        <v>0</v>
      </c>
      <c r="DK45" s="768">
        <v>0</v>
      </c>
      <c r="DL45" s="767">
        <v>0</v>
      </c>
      <c r="DM45" s="768">
        <v>0</v>
      </c>
      <c r="DN45" s="767">
        <v>0</v>
      </c>
      <c r="DO45" s="768">
        <v>0</v>
      </c>
      <c r="DP45" s="769">
        <v>0</v>
      </c>
      <c r="DQ45" s="715"/>
      <c r="DR45" s="955"/>
      <c r="DS45" s="715"/>
      <c r="DT45" s="957"/>
    </row>
    <row r="46" spans="2:124" outlineLevel="1">
      <c r="B46" s="753">
        <v>39</v>
      </c>
      <c r="C46" s="765" t="s">
        <v>796</v>
      </c>
      <c r="D46" s="755">
        <v>2015</v>
      </c>
      <c r="F46" s="756">
        <v>0</v>
      </c>
      <c r="G46" s="757">
        <v>0</v>
      </c>
      <c r="H46" s="758">
        <v>0</v>
      </c>
      <c r="I46" s="757">
        <v>0</v>
      </c>
      <c r="J46" s="758">
        <v>0</v>
      </c>
      <c r="K46" s="757">
        <v>0</v>
      </c>
      <c r="L46" s="758">
        <v>0</v>
      </c>
      <c r="M46" s="757">
        <v>0</v>
      </c>
      <c r="N46" s="758">
        <v>0</v>
      </c>
      <c r="O46" s="757">
        <v>0</v>
      </c>
      <c r="P46" s="758">
        <v>0</v>
      </c>
      <c r="Q46" s="757">
        <v>0</v>
      </c>
      <c r="R46" s="758">
        <v>0</v>
      </c>
      <c r="S46" s="757">
        <v>0</v>
      </c>
      <c r="T46" s="758">
        <v>0</v>
      </c>
      <c r="U46" s="757">
        <v>0</v>
      </c>
      <c r="V46" s="758">
        <v>0</v>
      </c>
      <c r="W46" s="757">
        <v>0</v>
      </c>
      <c r="X46" s="758">
        <v>0</v>
      </c>
      <c r="Y46" s="757">
        <v>0</v>
      </c>
      <c r="Z46" s="758">
        <v>0</v>
      </c>
      <c r="AA46" s="757">
        <v>0</v>
      </c>
      <c r="AB46" s="758">
        <v>0</v>
      </c>
      <c r="AC46" s="757">
        <v>0</v>
      </c>
      <c r="AD46" s="758">
        <v>0</v>
      </c>
      <c r="AE46" s="759">
        <v>0</v>
      </c>
      <c r="AF46" s="715"/>
      <c r="AG46" s="963"/>
      <c r="AH46" s="715"/>
      <c r="AI46" s="756">
        <v>0</v>
      </c>
      <c r="AJ46" s="757">
        <v>0</v>
      </c>
      <c r="AK46" s="758">
        <v>0</v>
      </c>
      <c r="AL46" s="757">
        <v>0</v>
      </c>
      <c r="AM46" s="758">
        <v>0</v>
      </c>
      <c r="AN46" s="757">
        <v>0</v>
      </c>
      <c r="AO46" s="758">
        <v>0</v>
      </c>
      <c r="AP46" s="757">
        <v>0</v>
      </c>
      <c r="AQ46" s="758">
        <v>0</v>
      </c>
      <c r="AR46" s="757">
        <v>0</v>
      </c>
      <c r="AS46" s="758">
        <v>0</v>
      </c>
      <c r="AT46" s="757">
        <v>0</v>
      </c>
      <c r="AU46" s="758">
        <v>0</v>
      </c>
      <c r="AV46" s="757">
        <v>0</v>
      </c>
      <c r="AW46" s="758">
        <v>0</v>
      </c>
      <c r="AX46" s="757">
        <v>0</v>
      </c>
      <c r="AY46" s="758">
        <v>0</v>
      </c>
      <c r="AZ46" s="757">
        <v>0</v>
      </c>
      <c r="BA46" s="758">
        <v>0</v>
      </c>
      <c r="BB46" s="757">
        <v>0</v>
      </c>
      <c r="BC46" s="758">
        <v>0</v>
      </c>
      <c r="BD46" s="757">
        <v>0</v>
      </c>
      <c r="BE46" s="758">
        <v>0</v>
      </c>
      <c r="BF46" s="757">
        <v>0</v>
      </c>
      <c r="BG46" s="758">
        <v>0</v>
      </c>
      <c r="BH46" s="759">
        <v>0</v>
      </c>
      <c r="BI46" s="715"/>
      <c r="BJ46" s="965"/>
      <c r="BK46" s="715"/>
      <c r="BL46" s="951"/>
      <c r="BM46" s="715"/>
      <c r="BN46" s="756">
        <v>0</v>
      </c>
      <c r="BO46" s="757">
        <v>0</v>
      </c>
      <c r="BP46" s="758">
        <v>0</v>
      </c>
      <c r="BQ46" s="757">
        <v>0</v>
      </c>
      <c r="BR46" s="758">
        <v>0</v>
      </c>
      <c r="BS46" s="757">
        <v>0</v>
      </c>
      <c r="BT46" s="758">
        <v>0</v>
      </c>
      <c r="BU46" s="757">
        <v>0</v>
      </c>
      <c r="BV46" s="758">
        <v>0</v>
      </c>
      <c r="BW46" s="757">
        <v>0</v>
      </c>
      <c r="BX46" s="758">
        <v>0</v>
      </c>
      <c r="BY46" s="757">
        <v>0</v>
      </c>
      <c r="BZ46" s="758">
        <v>0</v>
      </c>
      <c r="CA46" s="757">
        <v>0</v>
      </c>
      <c r="CB46" s="758">
        <v>0</v>
      </c>
      <c r="CC46" s="757">
        <v>0</v>
      </c>
      <c r="CD46" s="758">
        <v>0</v>
      </c>
      <c r="CE46" s="757">
        <v>0</v>
      </c>
      <c r="CF46" s="758">
        <v>0</v>
      </c>
      <c r="CG46" s="757">
        <v>0</v>
      </c>
      <c r="CH46" s="758">
        <v>0</v>
      </c>
      <c r="CI46" s="757">
        <v>0</v>
      </c>
      <c r="CJ46" s="758">
        <v>0</v>
      </c>
      <c r="CK46" s="757">
        <v>0</v>
      </c>
      <c r="CL46" s="758">
        <v>0</v>
      </c>
      <c r="CM46" s="759">
        <v>0</v>
      </c>
      <c r="CN46" s="715"/>
      <c r="CO46" s="953"/>
      <c r="CP46" s="715"/>
      <c r="CQ46" s="756">
        <v>0</v>
      </c>
      <c r="CR46" s="757">
        <v>0</v>
      </c>
      <c r="CS46" s="758">
        <v>0</v>
      </c>
      <c r="CT46" s="757">
        <v>0</v>
      </c>
      <c r="CU46" s="758">
        <v>0</v>
      </c>
      <c r="CV46" s="757">
        <v>0</v>
      </c>
      <c r="CW46" s="758">
        <v>0</v>
      </c>
      <c r="CX46" s="757">
        <v>0</v>
      </c>
      <c r="CY46" s="758">
        <v>0</v>
      </c>
      <c r="CZ46" s="757">
        <v>0</v>
      </c>
      <c r="DA46" s="758">
        <v>0</v>
      </c>
      <c r="DB46" s="757">
        <v>0</v>
      </c>
      <c r="DC46" s="758">
        <v>0</v>
      </c>
      <c r="DD46" s="757">
        <v>0</v>
      </c>
      <c r="DE46" s="758">
        <v>0</v>
      </c>
      <c r="DF46" s="757">
        <v>0</v>
      </c>
      <c r="DG46" s="758">
        <v>0</v>
      </c>
      <c r="DH46" s="757">
        <v>0</v>
      </c>
      <c r="DI46" s="758">
        <v>0</v>
      </c>
      <c r="DJ46" s="757">
        <v>0</v>
      </c>
      <c r="DK46" s="758">
        <v>0</v>
      </c>
      <c r="DL46" s="757">
        <v>0</v>
      </c>
      <c r="DM46" s="758">
        <v>0</v>
      </c>
      <c r="DN46" s="757">
        <v>0</v>
      </c>
      <c r="DO46" s="758">
        <v>0</v>
      </c>
      <c r="DP46" s="759">
        <v>0</v>
      </c>
      <c r="DQ46" s="715"/>
      <c r="DR46" s="955"/>
      <c r="DS46" s="715"/>
      <c r="DT46" s="957"/>
    </row>
    <row r="47" spans="2:124" outlineLevel="1">
      <c r="B47" s="746">
        <v>40</v>
      </c>
      <c r="C47" s="764" t="s">
        <v>797</v>
      </c>
      <c r="D47" s="748">
        <v>2015</v>
      </c>
      <c r="F47" s="766">
        <v>0</v>
      </c>
      <c r="G47" s="767">
        <v>0</v>
      </c>
      <c r="H47" s="768">
        <v>0</v>
      </c>
      <c r="I47" s="767">
        <v>0</v>
      </c>
      <c r="J47" s="768">
        <v>0</v>
      </c>
      <c r="K47" s="767">
        <v>0</v>
      </c>
      <c r="L47" s="768">
        <v>0</v>
      </c>
      <c r="M47" s="767">
        <v>0</v>
      </c>
      <c r="N47" s="768">
        <v>0</v>
      </c>
      <c r="O47" s="767">
        <v>0</v>
      </c>
      <c r="P47" s="768">
        <v>0</v>
      </c>
      <c r="Q47" s="767">
        <v>0</v>
      </c>
      <c r="R47" s="768">
        <v>0</v>
      </c>
      <c r="S47" s="767">
        <v>0</v>
      </c>
      <c r="T47" s="768">
        <v>0</v>
      </c>
      <c r="U47" s="767">
        <v>0</v>
      </c>
      <c r="V47" s="768">
        <v>0</v>
      </c>
      <c r="W47" s="767">
        <v>0</v>
      </c>
      <c r="X47" s="768">
        <v>0</v>
      </c>
      <c r="Y47" s="767">
        <v>0</v>
      </c>
      <c r="Z47" s="768">
        <v>0</v>
      </c>
      <c r="AA47" s="767">
        <v>0</v>
      </c>
      <c r="AB47" s="768">
        <v>0</v>
      </c>
      <c r="AC47" s="767">
        <v>0</v>
      </c>
      <c r="AD47" s="768">
        <v>0</v>
      </c>
      <c r="AE47" s="769">
        <v>0</v>
      </c>
      <c r="AF47" s="715"/>
      <c r="AG47" s="963"/>
      <c r="AH47" s="715"/>
      <c r="AI47" s="766">
        <v>0</v>
      </c>
      <c r="AJ47" s="767">
        <v>0</v>
      </c>
      <c r="AK47" s="768">
        <v>0</v>
      </c>
      <c r="AL47" s="767">
        <v>0</v>
      </c>
      <c r="AM47" s="768">
        <v>0</v>
      </c>
      <c r="AN47" s="767">
        <v>0</v>
      </c>
      <c r="AO47" s="768">
        <v>0</v>
      </c>
      <c r="AP47" s="767">
        <v>0</v>
      </c>
      <c r="AQ47" s="768">
        <v>0</v>
      </c>
      <c r="AR47" s="767">
        <v>0</v>
      </c>
      <c r="AS47" s="768">
        <v>0</v>
      </c>
      <c r="AT47" s="767">
        <v>0</v>
      </c>
      <c r="AU47" s="768">
        <v>0</v>
      </c>
      <c r="AV47" s="767">
        <v>0</v>
      </c>
      <c r="AW47" s="768">
        <v>0</v>
      </c>
      <c r="AX47" s="767">
        <v>0</v>
      </c>
      <c r="AY47" s="768">
        <v>0</v>
      </c>
      <c r="AZ47" s="767">
        <v>0</v>
      </c>
      <c r="BA47" s="768">
        <v>0</v>
      </c>
      <c r="BB47" s="767">
        <v>0</v>
      </c>
      <c r="BC47" s="768">
        <v>0</v>
      </c>
      <c r="BD47" s="767">
        <v>0</v>
      </c>
      <c r="BE47" s="768">
        <v>0</v>
      </c>
      <c r="BF47" s="767">
        <v>0</v>
      </c>
      <c r="BG47" s="768">
        <v>0</v>
      </c>
      <c r="BH47" s="769">
        <v>0</v>
      </c>
      <c r="BI47" s="715"/>
      <c r="BJ47" s="965"/>
      <c r="BK47" s="715"/>
      <c r="BL47" s="951"/>
      <c r="BM47" s="715"/>
      <c r="BN47" s="766">
        <v>0</v>
      </c>
      <c r="BO47" s="767">
        <v>0</v>
      </c>
      <c r="BP47" s="768">
        <v>0</v>
      </c>
      <c r="BQ47" s="767">
        <v>0</v>
      </c>
      <c r="BR47" s="768">
        <v>0</v>
      </c>
      <c r="BS47" s="767">
        <v>0</v>
      </c>
      <c r="BT47" s="768">
        <v>0</v>
      </c>
      <c r="BU47" s="767">
        <v>0</v>
      </c>
      <c r="BV47" s="768">
        <v>0</v>
      </c>
      <c r="BW47" s="767">
        <v>0</v>
      </c>
      <c r="BX47" s="768">
        <v>0</v>
      </c>
      <c r="BY47" s="767">
        <v>0</v>
      </c>
      <c r="BZ47" s="768">
        <v>0</v>
      </c>
      <c r="CA47" s="767">
        <v>0</v>
      </c>
      <c r="CB47" s="768">
        <v>0</v>
      </c>
      <c r="CC47" s="767">
        <v>0</v>
      </c>
      <c r="CD47" s="768">
        <v>0</v>
      </c>
      <c r="CE47" s="767">
        <v>0</v>
      </c>
      <c r="CF47" s="768">
        <v>0</v>
      </c>
      <c r="CG47" s="767">
        <v>0</v>
      </c>
      <c r="CH47" s="768">
        <v>0</v>
      </c>
      <c r="CI47" s="767">
        <v>0</v>
      </c>
      <c r="CJ47" s="768">
        <v>0</v>
      </c>
      <c r="CK47" s="767">
        <v>0</v>
      </c>
      <c r="CL47" s="768">
        <v>0</v>
      </c>
      <c r="CM47" s="769">
        <v>0</v>
      </c>
      <c r="CN47" s="715"/>
      <c r="CO47" s="953"/>
      <c r="CP47" s="715"/>
      <c r="CQ47" s="766">
        <v>0</v>
      </c>
      <c r="CR47" s="767">
        <v>0</v>
      </c>
      <c r="CS47" s="768">
        <v>0</v>
      </c>
      <c r="CT47" s="767">
        <v>0</v>
      </c>
      <c r="CU47" s="768">
        <v>0</v>
      </c>
      <c r="CV47" s="767">
        <v>0</v>
      </c>
      <c r="CW47" s="768">
        <v>0</v>
      </c>
      <c r="CX47" s="767">
        <v>0</v>
      </c>
      <c r="CY47" s="768">
        <v>0</v>
      </c>
      <c r="CZ47" s="767">
        <v>0</v>
      </c>
      <c r="DA47" s="768">
        <v>0</v>
      </c>
      <c r="DB47" s="767">
        <v>0</v>
      </c>
      <c r="DC47" s="768">
        <v>0</v>
      </c>
      <c r="DD47" s="767">
        <v>0</v>
      </c>
      <c r="DE47" s="768">
        <v>0</v>
      </c>
      <c r="DF47" s="767">
        <v>0</v>
      </c>
      <c r="DG47" s="768">
        <v>0</v>
      </c>
      <c r="DH47" s="767">
        <v>0</v>
      </c>
      <c r="DI47" s="768">
        <v>0</v>
      </c>
      <c r="DJ47" s="767">
        <v>0</v>
      </c>
      <c r="DK47" s="768">
        <v>0</v>
      </c>
      <c r="DL47" s="767">
        <v>0</v>
      </c>
      <c r="DM47" s="768">
        <v>0</v>
      </c>
      <c r="DN47" s="767">
        <v>0</v>
      </c>
      <c r="DO47" s="768">
        <v>0</v>
      </c>
      <c r="DP47" s="769">
        <v>0</v>
      </c>
      <c r="DQ47" s="715"/>
      <c r="DR47" s="955"/>
      <c r="DS47" s="715"/>
      <c r="DT47" s="957"/>
    </row>
    <row r="48" spans="2:124" outlineLevel="1">
      <c r="B48" s="753">
        <v>41</v>
      </c>
      <c r="C48" s="765" t="s">
        <v>798</v>
      </c>
      <c r="D48" s="755">
        <v>2015</v>
      </c>
      <c r="F48" s="756">
        <v>0</v>
      </c>
      <c r="G48" s="757">
        <v>0</v>
      </c>
      <c r="H48" s="758">
        <v>0</v>
      </c>
      <c r="I48" s="757">
        <v>0</v>
      </c>
      <c r="J48" s="758">
        <v>0</v>
      </c>
      <c r="K48" s="757">
        <v>0</v>
      </c>
      <c r="L48" s="758">
        <v>0</v>
      </c>
      <c r="M48" s="757">
        <v>0</v>
      </c>
      <c r="N48" s="758">
        <v>0</v>
      </c>
      <c r="O48" s="757">
        <v>0</v>
      </c>
      <c r="P48" s="758">
        <v>0</v>
      </c>
      <c r="Q48" s="757">
        <v>0</v>
      </c>
      <c r="R48" s="758">
        <v>0</v>
      </c>
      <c r="S48" s="757">
        <v>0</v>
      </c>
      <c r="T48" s="758">
        <v>0</v>
      </c>
      <c r="U48" s="757">
        <v>0</v>
      </c>
      <c r="V48" s="758">
        <v>0</v>
      </c>
      <c r="W48" s="757">
        <v>0</v>
      </c>
      <c r="X48" s="758">
        <v>0</v>
      </c>
      <c r="Y48" s="757">
        <v>0</v>
      </c>
      <c r="Z48" s="758">
        <v>0</v>
      </c>
      <c r="AA48" s="757">
        <v>0</v>
      </c>
      <c r="AB48" s="758">
        <v>0</v>
      </c>
      <c r="AC48" s="757">
        <v>0</v>
      </c>
      <c r="AD48" s="758">
        <v>0</v>
      </c>
      <c r="AE48" s="759">
        <v>0</v>
      </c>
      <c r="AF48" s="715"/>
      <c r="AG48" s="963"/>
      <c r="AH48" s="715"/>
      <c r="AI48" s="756">
        <v>0</v>
      </c>
      <c r="AJ48" s="757">
        <v>0</v>
      </c>
      <c r="AK48" s="758">
        <v>0</v>
      </c>
      <c r="AL48" s="757">
        <v>0</v>
      </c>
      <c r="AM48" s="758">
        <v>0</v>
      </c>
      <c r="AN48" s="757">
        <v>0</v>
      </c>
      <c r="AO48" s="758">
        <v>0</v>
      </c>
      <c r="AP48" s="757">
        <v>0</v>
      </c>
      <c r="AQ48" s="758">
        <v>0</v>
      </c>
      <c r="AR48" s="757">
        <v>0</v>
      </c>
      <c r="AS48" s="758">
        <v>0</v>
      </c>
      <c r="AT48" s="757">
        <v>0</v>
      </c>
      <c r="AU48" s="758">
        <v>0</v>
      </c>
      <c r="AV48" s="757">
        <v>0</v>
      </c>
      <c r="AW48" s="758">
        <v>0</v>
      </c>
      <c r="AX48" s="757">
        <v>0</v>
      </c>
      <c r="AY48" s="758">
        <v>0</v>
      </c>
      <c r="AZ48" s="757">
        <v>0</v>
      </c>
      <c r="BA48" s="758">
        <v>0</v>
      </c>
      <c r="BB48" s="757">
        <v>0</v>
      </c>
      <c r="BC48" s="758">
        <v>0</v>
      </c>
      <c r="BD48" s="757">
        <v>0</v>
      </c>
      <c r="BE48" s="758">
        <v>0</v>
      </c>
      <c r="BF48" s="757">
        <v>0</v>
      </c>
      <c r="BG48" s="758">
        <v>0</v>
      </c>
      <c r="BH48" s="759">
        <v>0</v>
      </c>
      <c r="BI48" s="715"/>
      <c r="BJ48" s="965"/>
      <c r="BK48" s="715"/>
      <c r="BL48" s="951"/>
      <c r="BM48" s="715"/>
      <c r="BN48" s="756">
        <v>0</v>
      </c>
      <c r="BO48" s="757">
        <v>0</v>
      </c>
      <c r="BP48" s="758">
        <v>0</v>
      </c>
      <c r="BQ48" s="757">
        <v>0</v>
      </c>
      <c r="BR48" s="758">
        <v>0</v>
      </c>
      <c r="BS48" s="757">
        <v>0</v>
      </c>
      <c r="BT48" s="758">
        <v>0</v>
      </c>
      <c r="BU48" s="757">
        <v>0</v>
      </c>
      <c r="BV48" s="758">
        <v>0</v>
      </c>
      <c r="BW48" s="757">
        <v>0</v>
      </c>
      <c r="BX48" s="758">
        <v>0</v>
      </c>
      <c r="BY48" s="757">
        <v>0</v>
      </c>
      <c r="BZ48" s="758">
        <v>0</v>
      </c>
      <c r="CA48" s="757">
        <v>0</v>
      </c>
      <c r="CB48" s="758">
        <v>0</v>
      </c>
      <c r="CC48" s="757">
        <v>0</v>
      </c>
      <c r="CD48" s="758">
        <v>0</v>
      </c>
      <c r="CE48" s="757">
        <v>0</v>
      </c>
      <c r="CF48" s="758">
        <v>0</v>
      </c>
      <c r="CG48" s="757">
        <v>0</v>
      </c>
      <c r="CH48" s="758">
        <v>0</v>
      </c>
      <c r="CI48" s="757">
        <v>0</v>
      </c>
      <c r="CJ48" s="758">
        <v>0</v>
      </c>
      <c r="CK48" s="757">
        <v>0</v>
      </c>
      <c r="CL48" s="758">
        <v>0</v>
      </c>
      <c r="CM48" s="759">
        <v>0</v>
      </c>
      <c r="CN48" s="715"/>
      <c r="CO48" s="953"/>
      <c r="CP48" s="715"/>
      <c r="CQ48" s="756">
        <v>0</v>
      </c>
      <c r="CR48" s="757">
        <v>0</v>
      </c>
      <c r="CS48" s="758">
        <v>0</v>
      </c>
      <c r="CT48" s="757">
        <v>0</v>
      </c>
      <c r="CU48" s="758">
        <v>0</v>
      </c>
      <c r="CV48" s="757">
        <v>0</v>
      </c>
      <c r="CW48" s="758">
        <v>0</v>
      </c>
      <c r="CX48" s="757">
        <v>0</v>
      </c>
      <c r="CY48" s="758">
        <v>0</v>
      </c>
      <c r="CZ48" s="757">
        <v>0</v>
      </c>
      <c r="DA48" s="758">
        <v>0</v>
      </c>
      <c r="DB48" s="757">
        <v>0</v>
      </c>
      <c r="DC48" s="758">
        <v>0</v>
      </c>
      <c r="DD48" s="757">
        <v>0</v>
      </c>
      <c r="DE48" s="758">
        <v>0</v>
      </c>
      <c r="DF48" s="757">
        <v>0</v>
      </c>
      <c r="DG48" s="758">
        <v>0</v>
      </c>
      <c r="DH48" s="757">
        <v>0</v>
      </c>
      <c r="DI48" s="758">
        <v>0</v>
      </c>
      <c r="DJ48" s="757">
        <v>0</v>
      </c>
      <c r="DK48" s="758">
        <v>0</v>
      </c>
      <c r="DL48" s="757">
        <v>0</v>
      </c>
      <c r="DM48" s="758">
        <v>0</v>
      </c>
      <c r="DN48" s="757">
        <v>0</v>
      </c>
      <c r="DO48" s="758">
        <v>0</v>
      </c>
      <c r="DP48" s="759">
        <v>0</v>
      </c>
      <c r="DQ48" s="715"/>
      <c r="DR48" s="955"/>
      <c r="DS48" s="715"/>
      <c r="DT48" s="957"/>
    </row>
    <row r="49" spans="2:124" outlineLevel="1">
      <c r="B49" s="746">
        <v>42</v>
      </c>
      <c r="C49" s="764" t="s">
        <v>799</v>
      </c>
      <c r="D49" s="748">
        <v>2015</v>
      </c>
      <c r="F49" s="766">
        <v>0</v>
      </c>
      <c r="G49" s="767">
        <v>0</v>
      </c>
      <c r="H49" s="768">
        <v>0</v>
      </c>
      <c r="I49" s="767">
        <v>0</v>
      </c>
      <c r="J49" s="768">
        <v>0</v>
      </c>
      <c r="K49" s="767">
        <v>0</v>
      </c>
      <c r="L49" s="768">
        <v>0</v>
      </c>
      <c r="M49" s="767">
        <v>0</v>
      </c>
      <c r="N49" s="768">
        <v>0</v>
      </c>
      <c r="O49" s="767">
        <v>0</v>
      </c>
      <c r="P49" s="768">
        <v>0</v>
      </c>
      <c r="Q49" s="767">
        <v>0</v>
      </c>
      <c r="R49" s="768">
        <v>0</v>
      </c>
      <c r="S49" s="767">
        <v>0</v>
      </c>
      <c r="T49" s="768">
        <v>0</v>
      </c>
      <c r="U49" s="767">
        <v>0</v>
      </c>
      <c r="V49" s="768">
        <v>0</v>
      </c>
      <c r="W49" s="767">
        <v>0</v>
      </c>
      <c r="X49" s="768">
        <v>0</v>
      </c>
      <c r="Y49" s="767">
        <v>0</v>
      </c>
      <c r="Z49" s="768">
        <v>0</v>
      </c>
      <c r="AA49" s="767">
        <v>0</v>
      </c>
      <c r="AB49" s="768">
        <v>0</v>
      </c>
      <c r="AC49" s="767">
        <v>0</v>
      </c>
      <c r="AD49" s="768">
        <v>0</v>
      </c>
      <c r="AE49" s="769">
        <v>0</v>
      </c>
      <c r="AF49" s="715"/>
      <c r="AG49" s="963"/>
      <c r="AH49" s="715"/>
      <c r="AI49" s="766">
        <v>0</v>
      </c>
      <c r="AJ49" s="767">
        <v>0</v>
      </c>
      <c r="AK49" s="768">
        <v>0</v>
      </c>
      <c r="AL49" s="767">
        <v>0</v>
      </c>
      <c r="AM49" s="768">
        <v>0</v>
      </c>
      <c r="AN49" s="767">
        <v>0</v>
      </c>
      <c r="AO49" s="768">
        <v>0</v>
      </c>
      <c r="AP49" s="767">
        <v>0</v>
      </c>
      <c r="AQ49" s="768">
        <v>0</v>
      </c>
      <c r="AR49" s="767">
        <v>0</v>
      </c>
      <c r="AS49" s="768">
        <v>0</v>
      </c>
      <c r="AT49" s="767">
        <v>0</v>
      </c>
      <c r="AU49" s="768">
        <v>0</v>
      </c>
      <c r="AV49" s="767">
        <v>0</v>
      </c>
      <c r="AW49" s="768">
        <v>0</v>
      </c>
      <c r="AX49" s="767">
        <v>0</v>
      </c>
      <c r="AY49" s="768">
        <v>0</v>
      </c>
      <c r="AZ49" s="767">
        <v>0</v>
      </c>
      <c r="BA49" s="768">
        <v>0</v>
      </c>
      <c r="BB49" s="767">
        <v>0</v>
      </c>
      <c r="BC49" s="768">
        <v>0</v>
      </c>
      <c r="BD49" s="767">
        <v>0</v>
      </c>
      <c r="BE49" s="768">
        <v>0</v>
      </c>
      <c r="BF49" s="767">
        <v>0</v>
      </c>
      <c r="BG49" s="768">
        <v>0</v>
      </c>
      <c r="BH49" s="769">
        <v>0</v>
      </c>
      <c r="BI49" s="715"/>
      <c r="BJ49" s="965"/>
      <c r="BK49" s="715"/>
      <c r="BL49" s="951"/>
      <c r="BM49" s="715"/>
      <c r="BN49" s="766">
        <v>0</v>
      </c>
      <c r="BO49" s="767">
        <v>0</v>
      </c>
      <c r="BP49" s="768">
        <v>0</v>
      </c>
      <c r="BQ49" s="767">
        <v>0</v>
      </c>
      <c r="BR49" s="768">
        <v>0</v>
      </c>
      <c r="BS49" s="767">
        <v>0</v>
      </c>
      <c r="BT49" s="768">
        <v>0</v>
      </c>
      <c r="BU49" s="767">
        <v>0</v>
      </c>
      <c r="BV49" s="768">
        <v>0</v>
      </c>
      <c r="BW49" s="767">
        <v>0</v>
      </c>
      <c r="BX49" s="768">
        <v>0</v>
      </c>
      <c r="BY49" s="767">
        <v>0</v>
      </c>
      <c r="BZ49" s="768">
        <v>0</v>
      </c>
      <c r="CA49" s="767">
        <v>0</v>
      </c>
      <c r="CB49" s="768">
        <v>0</v>
      </c>
      <c r="CC49" s="767">
        <v>0</v>
      </c>
      <c r="CD49" s="768">
        <v>0</v>
      </c>
      <c r="CE49" s="767">
        <v>0</v>
      </c>
      <c r="CF49" s="768">
        <v>0</v>
      </c>
      <c r="CG49" s="767">
        <v>0</v>
      </c>
      <c r="CH49" s="768">
        <v>0</v>
      </c>
      <c r="CI49" s="767">
        <v>0</v>
      </c>
      <c r="CJ49" s="768">
        <v>0</v>
      </c>
      <c r="CK49" s="767">
        <v>0</v>
      </c>
      <c r="CL49" s="768">
        <v>0</v>
      </c>
      <c r="CM49" s="769">
        <v>0</v>
      </c>
      <c r="CN49" s="715"/>
      <c r="CO49" s="953"/>
      <c r="CP49" s="715"/>
      <c r="CQ49" s="766">
        <v>0</v>
      </c>
      <c r="CR49" s="767">
        <v>0</v>
      </c>
      <c r="CS49" s="768">
        <v>0</v>
      </c>
      <c r="CT49" s="767">
        <v>0</v>
      </c>
      <c r="CU49" s="768">
        <v>0</v>
      </c>
      <c r="CV49" s="767">
        <v>0</v>
      </c>
      <c r="CW49" s="768">
        <v>0</v>
      </c>
      <c r="CX49" s="767">
        <v>0</v>
      </c>
      <c r="CY49" s="768">
        <v>0</v>
      </c>
      <c r="CZ49" s="767">
        <v>0</v>
      </c>
      <c r="DA49" s="768">
        <v>0</v>
      </c>
      <c r="DB49" s="767">
        <v>0</v>
      </c>
      <c r="DC49" s="768">
        <v>0</v>
      </c>
      <c r="DD49" s="767">
        <v>0</v>
      </c>
      <c r="DE49" s="768">
        <v>0</v>
      </c>
      <c r="DF49" s="767">
        <v>0</v>
      </c>
      <c r="DG49" s="768">
        <v>0</v>
      </c>
      <c r="DH49" s="767">
        <v>0</v>
      </c>
      <c r="DI49" s="768">
        <v>0</v>
      </c>
      <c r="DJ49" s="767">
        <v>0</v>
      </c>
      <c r="DK49" s="768">
        <v>0</v>
      </c>
      <c r="DL49" s="767">
        <v>0</v>
      </c>
      <c r="DM49" s="768">
        <v>0</v>
      </c>
      <c r="DN49" s="767">
        <v>0</v>
      </c>
      <c r="DO49" s="768">
        <v>0</v>
      </c>
      <c r="DP49" s="769">
        <v>0</v>
      </c>
      <c r="DQ49" s="715"/>
      <c r="DR49" s="955"/>
      <c r="DS49" s="715"/>
      <c r="DT49" s="957"/>
    </row>
    <row r="50" spans="2:124" outlineLevel="1">
      <c r="B50" s="753">
        <v>43</v>
      </c>
      <c r="C50" s="765" t="s">
        <v>800</v>
      </c>
      <c r="D50" s="755">
        <v>2015</v>
      </c>
      <c r="F50" s="756">
        <v>0</v>
      </c>
      <c r="G50" s="757">
        <v>0</v>
      </c>
      <c r="H50" s="758">
        <v>0</v>
      </c>
      <c r="I50" s="757">
        <v>0</v>
      </c>
      <c r="J50" s="758">
        <v>0</v>
      </c>
      <c r="K50" s="757">
        <v>0</v>
      </c>
      <c r="L50" s="758">
        <v>0</v>
      </c>
      <c r="M50" s="757">
        <v>0</v>
      </c>
      <c r="N50" s="758">
        <v>0</v>
      </c>
      <c r="O50" s="757">
        <v>0</v>
      </c>
      <c r="P50" s="758">
        <v>0</v>
      </c>
      <c r="Q50" s="757">
        <v>0</v>
      </c>
      <c r="R50" s="758">
        <v>0</v>
      </c>
      <c r="S50" s="757">
        <v>0</v>
      </c>
      <c r="T50" s="758">
        <v>0</v>
      </c>
      <c r="U50" s="757">
        <v>0</v>
      </c>
      <c r="V50" s="758">
        <v>0</v>
      </c>
      <c r="W50" s="757">
        <v>0</v>
      </c>
      <c r="X50" s="758">
        <v>0</v>
      </c>
      <c r="Y50" s="757">
        <v>0</v>
      </c>
      <c r="Z50" s="758">
        <v>0</v>
      </c>
      <c r="AA50" s="757">
        <v>0</v>
      </c>
      <c r="AB50" s="758">
        <v>0</v>
      </c>
      <c r="AC50" s="757">
        <v>0</v>
      </c>
      <c r="AD50" s="758">
        <v>0</v>
      </c>
      <c r="AE50" s="759">
        <v>0</v>
      </c>
      <c r="AF50" s="715"/>
      <c r="AG50" s="963"/>
      <c r="AH50" s="715"/>
      <c r="AI50" s="756">
        <v>0</v>
      </c>
      <c r="AJ50" s="757">
        <v>0</v>
      </c>
      <c r="AK50" s="758">
        <v>0</v>
      </c>
      <c r="AL50" s="757">
        <v>0</v>
      </c>
      <c r="AM50" s="758">
        <v>0</v>
      </c>
      <c r="AN50" s="757">
        <v>0</v>
      </c>
      <c r="AO50" s="758">
        <v>0</v>
      </c>
      <c r="AP50" s="757">
        <v>0</v>
      </c>
      <c r="AQ50" s="758">
        <v>0</v>
      </c>
      <c r="AR50" s="757">
        <v>0</v>
      </c>
      <c r="AS50" s="758">
        <v>0</v>
      </c>
      <c r="AT50" s="757">
        <v>0</v>
      </c>
      <c r="AU50" s="758">
        <v>0</v>
      </c>
      <c r="AV50" s="757">
        <v>0</v>
      </c>
      <c r="AW50" s="758">
        <v>0</v>
      </c>
      <c r="AX50" s="757">
        <v>0</v>
      </c>
      <c r="AY50" s="758">
        <v>0</v>
      </c>
      <c r="AZ50" s="757">
        <v>0</v>
      </c>
      <c r="BA50" s="758">
        <v>0</v>
      </c>
      <c r="BB50" s="757">
        <v>0</v>
      </c>
      <c r="BC50" s="758">
        <v>0</v>
      </c>
      <c r="BD50" s="757">
        <v>0</v>
      </c>
      <c r="BE50" s="758">
        <v>0</v>
      </c>
      <c r="BF50" s="757">
        <v>0</v>
      </c>
      <c r="BG50" s="758">
        <v>0</v>
      </c>
      <c r="BH50" s="759">
        <v>0</v>
      </c>
      <c r="BI50" s="715"/>
      <c r="BJ50" s="965"/>
      <c r="BK50" s="715"/>
      <c r="BL50" s="951"/>
      <c r="BM50" s="715"/>
      <c r="BN50" s="756">
        <v>0</v>
      </c>
      <c r="BO50" s="757">
        <v>0</v>
      </c>
      <c r="BP50" s="758">
        <v>0</v>
      </c>
      <c r="BQ50" s="757">
        <v>0</v>
      </c>
      <c r="BR50" s="758">
        <v>0</v>
      </c>
      <c r="BS50" s="757">
        <v>0</v>
      </c>
      <c r="BT50" s="758">
        <v>0</v>
      </c>
      <c r="BU50" s="757">
        <v>0</v>
      </c>
      <c r="BV50" s="758">
        <v>0</v>
      </c>
      <c r="BW50" s="757">
        <v>0</v>
      </c>
      <c r="BX50" s="758">
        <v>0</v>
      </c>
      <c r="BY50" s="757">
        <v>0</v>
      </c>
      <c r="BZ50" s="758">
        <v>0</v>
      </c>
      <c r="CA50" s="757">
        <v>0</v>
      </c>
      <c r="CB50" s="758">
        <v>0</v>
      </c>
      <c r="CC50" s="757">
        <v>0</v>
      </c>
      <c r="CD50" s="758">
        <v>0</v>
      </c>
      <c r="CE50" s="757">
        <v>0</v>
      </c>
      <c r="CF50" s="758">
        <v>0</v>
      </c>
      <c r="CG50" s="757">
        <v>0</v>
      </c>
      <c r="CH50" s="758">
        <v>0</v>
      </c>
      <c r="CI50" s="757">
        <v>0</v>
      </c>
      <c r="CJ50" s="758">
        <v>0</v>
      </c>
      <c r="CK50" s="757">
        <v>0</v>
      </c>
      <c r="CL50" s="758">
        <v>0</v>
      </c>
      <c r="CM50" s="759">
        <v>0</v>
      </c>
      <c r="CN50" s="715"/>
      <c r="CO50" s="953"/>
      <c r="CP50" s="715"/>
      <c r="CQ50" s="756">
        <v>0</v>
      </c>
      <c r="CR50" s="757">
        <v>0</v>
      </c>
      <c r="CS50" s="758">
        <v>0</v>
      </c>
      <c r="CT50" s="757">
        <v>0</v>
      </c>
      <c r="CU50" s="758">
        <v>0</v>
      </c>
      <c r="CV50" s="757">
        <v>0</v>
      </c>
      <c r="CW50" s="758">
        <v>0</v>
      </c>
      <c r="CX50" s="757">
        <v>0</v>
      </c>
      <c r="CY50" s="758">
        <v>0</v>
      </c>
      <c r="CZ50" s="757">
        <v>0</v>
      </c>
      <c r="DA50" s="758">
        <v>0</v>
      </c>
      <c r="DB50" s="757">
        <v>0</v>
      </c>
      <c r="DC50" s="758">
        <v>0</v>
      </c>
      <c r="DD50" s="757">
        <v>0</v>
      </c>
      <c r="DE50" s="758">
        <v>0</v>
      </c>
      <c r="DF50" s="757">
        <v>0</v>
      </c>
      <c r="DG50" s="758">
        <v>0</v>
      </c>
      <c r="DH50" s="757">
        <v>0</v>
      </c>
      <c r="DI50" s="758">
        <v>0</v>
      </c>
      <c r="DJ50" s="757">
        <v>0</v>
      </c>
      <c r="DK50" s="758">
        <v>0</v>
      </c>
      <c r="DL50" s="757">
        <v>0</v>
      </c>
      <c r="DM50" s="758">
        <v>0</v>
      </c>
      <c r="DN50" s="757">
        <v>0</v>
      </c>
      <c r="DO50" s="758">
        <v>0</v>
      </c>
      <c r="DP50" s="759">
        <v>0</v>
      </c>
      <c r="DQ50" s="715"/>
      <c r="DR50" s="955"/>
      <c r="DS50" s="715"/>
      <c r="DT50" s="957"/>
    </row>
    <row r="51" spans="2:124" outlineLevel="1">
      <c r="B51" s="746">
        <v>44</v>
      </c>
      <c r="C51" s="764" t="s">
        <v>801</v>
      </c>
      <c r="D51" s="748">
        <v>2015</v>
      </c>
      <c r="F51" s="766">
        <v>0</v>
      </c>
      <c r="G51" s="767">
        <v>0</v>
      </c>
      <c r="H51" s="768">
        <v>0</v>
      </c>
      <c r="I51" s="767">
        <v>0</v>
      </c>
      <c r="J51" s="768">
        <v>0</v>
      </c>
      <c r="K51" s="767">
        <v>0</v>
      </c>
      <c r="L51" s="768">
        <v>0</v>
      </c>
      <c r="M51" s="767">
        <v>0</v>
      </c>
      <c r="N51" s="768">
        <v>0</v>
      </c>
      <c r="O51" s="767">
        <v>0</v>
      </c>
      <c r="P51" s="768">
        <v>0</v>
      </c>
      <c r="Q51" s="767">
        <v>0</v>
      </c>
      <c r="R51" s="768">
        <v>0</v>
      </c>
      <c r="S51" s="767">
        <v>0</v>
      </c>
      <c r="T51" s="768">
        <v>0</v>
      </c>
      <c r="U51" s="767">
        <v>0</v>
      </c>
      <c r="V51" s="768">
        <v>0</v>
      </c>
      <c r="W51" s="767">
        <v>0</v>
      </c>
      <c r="X51" s="768">
        <v>0</v>
      </c>
      <c r="Y51" s="767">
        <v>0</v>
      </c>
      <c r="Z51" s="768">
        <v>0</v>
      </c>
      <c r="AA51" s="767">
        <v>0</v>
      </c>
      <c r="AB51" s="768">
        <v>0</v>
      </c>
      <c r="AC51" s="767">
        <v>0</v>
      </c>
      <c r="AD51" s="768">
        <v>0</v>
      </c>
      <c r="AE51" s="769">
        <v>0</v>
      </c>
      <c r="AF51" s="715"/>
      <c r="AG51" s="963"/>
      <c r="AH51" s="715"/>
      <c r="AI51" s="766">
        <v>0</v>
      </c>
      <c r="AJ51" s="767">
        <v>0</v>
      </c>
      <c r="AK51" s="768">
        <v>0</v>
      </c>
      <c r="AL51" s="767">
        <v>0</v>
      </c>
      <c r="AM51" s="768">
        <v>0</v>
      </c>
      <c r="AN51" s="767">
        <v>0</v>
      </c>
      <c r="AO51" s="768">
        <v>0</v>
      </c>
      <c r="AP51" s="767">
        <v>0</v>
      </c>
      <c r="AQ51" s="768">
        <v>0</v>
      </c>
      <c r="AR51" s="767">
        <v>0</v>
      </c>
      <c r="AS51" s="768">
        <v>0</v>
      </c>
      <c r="AT51" s="767">
        <v>0</v>
      </c>
      <c r="AU51" s="768">
        <v>0</v>
      </c>
      <c r="AV51" s="767">
        <v>0</v>
      </c>
      <c r="AW51" s="768">
        <v>0</v>
      </c>
      <c r="AX51" s="767">
        <v>0</v>
      </c>
      <c r="AY51" s="768">
        <v>0</v>
      </c>
      <c r="AZ51" s="767">
        <v>0</v>
      </c>
      <c r="BA51" s="768">
        <v>0</v>
      </c>
      <c r="BB51" s="767">
        <v>0</v>
      </c>
      <c r="BC51" s="768">
        <v>0</v>
      </c>
      <c r="BD51" s="767">
        <v>0</v>
      </c>
      <c r="BE51" s="768">
        <v>0</v>
      </c>
      <c r="BF51" s="767">
        <v>0</v>
      </c>
      <c r="BG51" s="768">
        <v>0</v>
      </c>
      <c r="BH51" s="769">
        <v>0</v>
      </c>
      <c r="BI51" s="715"/>
      <c r="BJ51" s="965"/>
      <c r="BK51" s="715"/>
      <c r="BL51" s="951"/>
      <c r="BM51" s="715"/>
      <c r="BN51" s="766">
        <v>0</v>
      </c>
      <c r="BO51" s="767">
        <v>0</v>
      </c>
      <c r="BP51" s="768">
        <v>0</v>
      </c>
      <c r="BQ51" s="767">
        <v>0</v>
      </c>
      <c r="BR51" s="768">
        <v>0</v>
      </c>
      <c r="BS51" s="767">
        <v>0</v>
      </c>
      <c r="BT51" s="768">
        <v>0</v>
      </c>
      <c r="BU51" s="767">
        <v>0</v>
      </c>
      <c r="BV51" s="768">
        <v>0</v>
      </c>
      <c r="BW51" s="767">
        <v>0</v>
      </c>
      <c r="BX51" s="768">
        <v>0</v>
      </c>
      <c r="BY51" s="767">
        <v>0</v>
      </c>
      <c r="BZ51" s="768">
        <v>0</v>
      </c>
      <c r="CA51" s="767">
        <v>0</v>
      </c>
      <c r="CB51" s="768">
        <v>0</v>
      </c>
      <c r="CC51" s="767">
        <v>0</v>
      </c>
      <c r="CD51" s="768">
        <v>0</v>
      </c>
      <c r="CE51" s="767">
        <v>0</v>
      </c>
      <c r="CF51" s="768">
        <v>0</v>
      </c>
      <c r="CG51" s="767">
        <v>0</v>
      </c>
      <c r="CH51" s="768">
        <v>0</v>
      </c>
      <c r="CI51" s="767">
        <v>0</v>
      </c>
      <c r="CJ51" s="768">
        <v>0</v>
      </c>
      <c r="CK51" s="767">
        <v>0</v>
      </c>
      <c r="CL51" s="768">
        <v>0</v>
      </c>
      <c r="CM51" s="769">
        <v>0</v>
      </c>
      <c r="CN51" s="715"/>
      <c r="CO51" s="953"/>
      <c r="CP51" s="715"/>
      <c r="CQ51" s="766">
        <v>0</v>
      </c>
      <c r="CR51" s="767">
        <v>0</v>
      </c>
      <c r="CS51" s="768">
        <v>0</v>
      </c>
      <c r="CT51" s="767">
        <v>0</v>
      </c>
      <c r="CU51" s="768">
        <v>0</v>
      </c>
      <c r="CV51" s="767">
        <v>0</v>
      </c>
      <c r="CW51" s="768">
        <v>0</v>
      </c>
      <c r="CX51" s="767">
        <v>0</v>
      </c>
      <c r="CY51" s="768">
        <v>0</v>
      </c>
      <c r="CZ51" s="767">
        <v>0</v>
      </c>
      <c r="DA51" s="768">
        <v>0</v>
      </c>
      <c r="DB51" s="767">
        <v>0</v>
      </c>
      <c r="DC51" s="768">
        <v>0</v>
      </c>
      <c r="DD51" s="767">
        <v>0</v>
      </c>
      <c r="DE51" s="768">
        <v>0</v>
      </c>
      <c r="DF51" s="767">
        <v>0</v>
      </c>
      <c r="DG51" s="768">
        <v>0</v>
      </c>
      <c r="DH51" s="767">
        <v>0</v>
      </c>
      <c r="DI51" s="768">
        <v>0</v>
      </c>
      <c r="DJ51" s="767">
        <v>0</v>
      </c>
      <c r="DK51" s="768">
        <v>0</v>
      </c>
      <c r="DL51" s="767">
        <v>0</v>
      </c>
      <c r="DM51" s="768">
        <v>0</v>
      </c>
      <c r="DN51" s="767">
        <v>0</v>
      </c>
      <c r="DO51" s="768">
        <v>0</v>
      </c>
      <c r="DP51" s="769">
        <v>0</v>
      </c>
      <c r="DQ51" s="715"/>
      <c r="DR51" s="955"/>
      <c r="DS51" s="715"/>
      <c r="DT51" s="957"/>
    </row>
    <row r="52" spans="2:124" outlineLevel="1">
      <c r="B52" s="810">
        <v>45</v>
      </c>
      <c r="C52" s="811" t="s">
        <v>802</v>
      </c>
      <c r="D52" s="812">
        <v>2015</v>
      </c>
      <c r="F52" s="813">
        <v>0</v>
      </c>
      <c r="G52" s="814">
        <v>0</v>
      </c>
      <c r="H52" s="815">
        <v>0</v>
      </c>
      <c r="I52" s="814">
        <v>0</v>
      </c>
      <c r="J52" s="815">
        <v>0</v>
      </c>
      <c r="K52" s="814">
        <v>0</v>
      </c>
      <c r="L52" s="815">
        <v>0</v>
      </c>
      <c r="M52" s="814">
        <v>0</v>
      </c>
      <c r="N52" s="815">
        <v>0</v>
      </c>
      <c r="O52" s="814">
        <v>0</v>
      </c>
      <c r="P52" s="815">
        <v>0</v>
      </c>
      <c r="Q52" s="814">
        <v>0</v>
      </c>
      <c r="R52" s="815">
        <v>0</v>
      </c>
      <c r="S52" s="814">
        <v>0</v>
      </c>
      <c r="T52" s="815">
        <v>0</v>
      </c>
      <c r="U52" s="814">
        <v>0</v>
      </c>
      <c r="V52" s="815">
        <v>0</v>
      </c>
      <c r="W52" s="814">
        <v>0</v>
      </c>
      <c r="X52" s="815">
        <v>0</v>
      </c>
      <c r="Y52" s="814">
        <v>0</v>
      </c>
      <c r="Z52" s="815">
        <v>0</v>
      </c>
      <c r="AA52" s="814">
        <v>0</v>
      </c>
      <c r="AB52" s="815">
        <v>0</v>
      </c>
      <c r="AC52" s="814">
        <v>0</v>
      </c>
      <c r="AD52" s="815">
        <v>0</v>
      </c>
      <c r="AE52" s="816">
        <v>0</v>
      </c>
      <c r="AF52" s="715"/>
      <c r="AG52" s="963"/>
      <c r="AH52" s="715"/>
      <c r="AI52" s="813">
        <v>0</v>
      </c>
      <c r="AJ52" s="814">
        <v>0</v>
      </c>
      <c r="AK52" s="815">
        <v>0</v>
      </c>
      <c r="AL52" s="814">
        <v>0</v>
      </c>
      <c r="AM52" s="815">
        <v>0</v>
      </c>
      <c r="AN52" s="814">
        <v>0</v>
      </c>
      <c r="AO52" s="815">
        <v>0</v>
      </c>
      <c r="AP52" s="814">
        <v>0</v>
      </c>
      <c r="AQ52" s="815">
        <v>0</v>
      </c>
      <c r="AR52" s="814">
        <v>0</v>
      </c>
      <c r="AS52" s="815">
        <v>0</v>
      </c>
      <c r="AT52" s="814">
        <v>0</v>
      </c>
      <c r="AU52" s="815">
        <v>0</v>
      </c>
      <c r="AV52" s="814">
        <v>0</v>
      </c>
      <c r="AW52" s="815">
        <v>0</v>
      </c>
      <c r="AX52" s="814">
        <v>0</v>
      </c>
      <c r="AY52" s="815">
        <v>0</v>
      </c>
      <c r="AZ52" s="814">
        <v>0</v>
      </c>
      <c r="BA52" s="815">
        <v>0</v>
      </c>
      <c r="BB52" s="814">
        <v>0</v>
      </c>
      <c r="BC52" s="815">
        <v>0</v>
      </c>
      <c r="BD52" s="814">
        <v>0</v>
      </c>
      <c r="BE52" s="815">
        <v>0</v>
      </c>
      <c r="BF52" s="814">
        <v>0</v>
      </c>
      <c r="BG52" s="815">
        <v>0</v>
      </c>
      <c r="BH52" s="816">
        <v>0</v>
      </c>
      <c r="BI52" s="715"/>
      <c r="BJ52" s="965"/>
      <c r="BK52" s="715"/>
      <c r="BL52" s="951"/>
      <c r="BM52" s="715"/>
      <c r="BN52" s="813">
        <v>0</v>
      </c>
      <c r="BO52" s="814">
        <v>0</v>
      </c>
      <c r="BP52" s="815">
        <v>0</v>
      </c>
      <c r="BQ52" s="814">
        <v>0</v>
      </c>
      <c r="BR52" s="815">
        <v>0</v>
      </c>
      <c r="BS52" s="814">
        <v>0</v>
      </c>
      <c r="BT52" s="815">
        <v>0</v>
      </c>
      <c r="BU52" s="814">
        <v>0</v>
      </c>
      <c r="BV52" s="815">
        <v>0</v>
      </c>
      <c r="BW52" s="814">
        <v>0</v>
      </c>
      <c r="BX52" s="815">
        <v>0</v>
      </c>
      <c r="BY52" s="814">
        <v>0</v>
      </c>
      <c r="BZ52" s="815">
        <v>0</v>
      </c>
      <c r="CA52" s="814">
        <v>0</v>
      </c>
      <c r="CB52" s="815">
        <v>0</v>
      </c>
      <c r="CC52" s="814">
        <v>0</v>
      </c>
      <c r="CD52" s="815">
        <v>0</v>
      </c>
      <c r="CE52" s="814">
        <v>0</v>
      </c>
      <c r="CF52" s="815">
        <v>0</v>
      </c>
      <c r="CG52" s="814">
        <v>0</v>
      </c>
      <c r="CH52" s="815">
        <v>0</v>
      </c>
      <c r="CI52" s="814">
        <v>0</v>
      </c>
      <c r="CJ52" s="815">
        <v>0</v>
      </c>
      <c r="CK52" s="814">
        <v>0</v>
      </c>
      <c r="CL52" s="815">
        <v>0</v>
      </c>
      <c r="CM52" s="816">
        <v>0</v>
      </c>
      <c r="CN52" s="715"/>
      <c r="CO52" s="953"/>
      <c r="CP52" s="715"/>
      <c r="CQ52" s="813">
        <v>0</v>
      </c>
      <c r="CR52" s="814">
        <v>0</v>
      </c>
      <c r="CS52" s="815">
        <v>0</v>
      </c>
      <c r="CT52" s="814">
        <v>0</v>
      </c>
      <c r="CU52" s="815">
        <v>0</v>
      </c>
      <c r="CV52" s="814">
        <v>0</v>
      </c>
      <c r="CW52" s="815">
        <v>0</v>
      </c>
      <c r="CX52" s="814">
        <v>0</v>
      </c>
      <c r="CY52" s="815">
        <v>0</v>
      </c>
      <c r="CZ52" s="814">
        <v>0</v>
      </c>
      <c r="DA52" s="815">
        <v>0</v>
      </c>
      <c r="DB52" s="814">
        <v>0</v>
      </c>
      <c r="DC52" s="815">
        <v>0</v>
      </c>
      <c r="DD52" s="814">
        <v>0</v>
      </c>
      <c r="DE52" s="815">
        <v>0</v>
      </c>
      <c r="DF52" s="814">
        <v>0</v>
      </c>
      <c r="DG52" s="815">
        <v>0</v>
      </c>
      <c r="DH52" s="814">
        <v>0</v>
      </c>
      <c r="DI52" s="815">
        <v>0</v>
      </c>
      <c r="DJ52" s="814">
        <v>0</v>
      </c>
      <c r="DK52" s="815">
        <v>0</v>
      </c>
      <c r="DL52" s="814">
        <v>0</v>
      </c>
      <c r="DM52" s="815">
        <v>0</v>
      </c>
      <c r="DN52" s="814">
        <v>0</v>
      </c>
      <c r="DO52" s="815">
        <v>0</v>
      </c>
      <c r="DP52" s="816">
        <v>0</v>
      </c>
      <c r="DQ52" s="715"/>
      <c r="DR52" s="955"/>
      <c r="DS52" s="715"/>
      <c r="DT52" s="957"/>
    </row>
    <row r="53" spans="2:124" outlineLevel="1">
      <c r="B53" s="817">
        <v>46</v>
      </c>
      <c r="C53" s="818" t="s">
        <v>803</v>
      </c>
      <c r="D53" s="819">
        <v>2015</v>
      </c>
      <c r="F53" s="820">
        <v>0</v>
      </c>
      <c r="G53" s="821">
        <v>0</v>
      </c>
      <c r="H53" s="822">
        <v>0</v>
      </c>
      <c r="I53" s="821">
        <v>0</v>
      </c>
      <c r="J53" s="822">
        <v>0</v>
      </c>
      <c r="K53" s="821">
        <v>0</v>
      </c>
      <c r="L53" s="822">
        <v>0</v>
      </c>
      <c r="M53" s="821">
        <v>0</v>
      </c>
      <c r="N53" s="822">
        <v>0</v>
      </c>
      <c r="O53" s="821">
        <v>0</v>
      </c>
      <c r="P53" s="822">
        <v>0</v>
      </c>
      <c r="Q53" s="821">
        <v>0</v>
      </c>
      <c r="R53" s="822">
        <v>0</v>
      </c>
      <c r="S53" s="821">
        <v>0</v>
      </c>
      <c r="T53" s="822">
        <v>0</v>
      </c>
      <c r="U53" s="821">
        <v>0</v>
      </c>
      <c r="V53" s="822">
        <v>0</v>
      </c>
      <c r="W53" s="821">
        <v>0</v>
      </c>
      <c r="X53" s="822">
        <v>0</v>
      </c>
      <c r="Y53" s="821">
        <v>0</v>
      </c>
      <c r="Z53" s="822">
        <v>0</v>
      </c>
      <c r="AA53" s="821">
        <v>0</v>
      </c>
      <c r="AB53" s="822">
        <v>0</v>
      </c>
      <c r="AC53" s="821">
        <v>0</v>
      </c>
      <c r="AD53" s="822">
        <v>0</v>
      </c>
      <c r="AE53" s="823">
        <v>0</v>
      </c>
      <c r="AF53" s="715"/>
      <c r="AG53" s="963"/>
      <c r="AH53" s="715"/>
      <c r="AI53" s="820">
        <v>0</v>
      </c>
      <c r="AJ53" s="821">
        <v>0</v>
      </c>
      <c r="AK53" s="822">
        <v>0</v>
      </c>
      <c r="AL53" s="821">
        <v>0</v>
      </c>
      <c r="AM53" s="822">
        <v>0</v>
      </c>
      <c r="AN53" s="821">
        <v>0</v>
      </c>
      <c r="AO53" s="822">
        <v>0</v>
      </c>
      <c r="AP53" s="821">
        <v>0</v>
      </c>
      <c r="AQ53" s="822">
        <v>0</v>
      </c>
      <c r="AR53" s="821">
        <v>0</v>
      </c>
      <c r="AS53" s="822">
        <v>0</v>
      </c>
      <c r="AT53" s="821">
        <v>0</v>
      </c>
      <c r="AU53" s="822">
        <v>0</v>
      </c>
      <c r="AV53" s="821">
        <v>0</v>
      </c>
      <c r="AW53" s="822">
        <v>0</v>
      </c>
      <c r="AX53" s="821">
        <v>0</v>
      </c>
      <c r="AY53" s="822">
        <v>0</v>
      </c>
      <c r="AZ53" s="821">
        <v>0</v>
      </c>
      <c r="BA53" s="822">
        <v>0</v>
      </c>
      <c r="BB53" s="821">
        <v>0</v>
      </c>
      <c r="BC53" s="822">
        <v>0</v>
      </c>
      <c r="BD53" s="821">
        <v>0</v>
      </c>
      <c r="BE53" s="822">
        <v>0</v>
      </c>
      <c r="BF53" s="821">
        <v>0</v>
      </c>
      <c r="BG53" s="822">
        <v>0</v>
      </c>
      <c r="BH53" s="823">
        <v>0</v>
      </c>
      <c r="BI53" s="715"/>
      <c r="BJ53" s="965"/>
      <c r="BK53" s="715"/>
      <c r="BL53" s="951"/>
      <c r="BM53" s="715"/>
      <c r="BN53" s="820">
        <v>0</v>
      </c>
      <c r="BO53" s="821">
        <v>0</v>
      </c>
      <c r="BP53" s="822">
        <v>0</v>
      </c>
      <c r="BQ53" s="821">
        <v>0</v>
      </c>
      <c r="BR53" s="822">
        <v>0</v>
      </c>
      <c r="BS53" s="821">
        <v>0</v>
      </c>
      <c r="BT53" s="822">
        <v>0</v>
      </c>
      <c r="BU53" s="821">
        <v>0</v>
      </c>
      <c r="BV53" s="822">
        <v>0</v>
      </c>
      <c r="BW53" s="821">
        <v>0</v>
      </c>
      <c r="BX53" s="822">
        <v>0</v>
      </c>
      <c r="BY53" s="821">
        <v>0</v>
      </c>
      <c r="BZ53" s="822">
        <v>0</v>
      </c>
      <c r="CA53" s="821">
        <v>0</v>
      </c>
      <c r="CB53" s="822">
        <v>0</v>
      </c>
      <c r="CC53" s="821">
        <v>0</v>
      </c>
      <c r="CD53" s="822">
        <v>0</v>
      </c>
      <c r="CE53" s="821">
        <v>0</v>
      </c>
      <c r="CF53" s="822">
        <v>0</v>
      </c>
      <c r="CG53" s="821">
        <v>0</v>
      </c>
      <c r="CH53" s="822">
        <v>0</v>
      </c>
      <c r="CI53" s="821">
        <v>0</v>
      </c>
      <c r="CJ53" s="822">
        <v>0</v>
      </c>
      <c r="CK53" s="821">
        <v>0</v>
      </c>
      <c r="CL53" s="822">
        <v>0</v>
      </c>
      <c r="CM53" s="823">
        <v>0</v>
      </c>
      <c r="CN53" s="715"/>
      <c r="CO53" s="953"/>
      <c r="CP53" s="715"/>
      <c r="CQ53" s="820">
        <v>0</v>
      </c>
      <c r="CR53" s="821">
        <v>0</v>
      </c>
      <c r="CS53" s="822">
        <v>0</v>
      </c>
      <c r="CT53" s="821">
        <v>0</v>
      </c>
      <c r="CU53" s="822">
        <v>0</v>
      </c>
      <c r="CV53" s="821">
        <v>0</v>
      </c>
      <c r="CW53" s="822">
        <v>0</v>
      </c>
      <c r="CX53" s="821">
        <v>0</v>
      </c>
      <c r="CY53" s="822">
        <v>0</v>
      </c>
      <c r="CZ53" s="821">
        <v>0</v>
      </c>
      <c r="DA53" s="822">
        <v>0</v>
      </c>
      <c r="DB53" s="821">
        <v>0</v>
      </c>
      <c r="DC53" s="822">
        <v>0</v>
      </c>
      <c r="DD53" s="821">
        <v>0</v>
      </c>
      <c r="DE53" s="822">
        <v>0</v>
      </c>
      <c r="DF53" s="821">
        <v>0</v>
      </c>
      <c r="DG53" s="822">
        <v>0</v>
      </c>
      <c r="DH53" s="821">
        <v>0</v>
      </c>
      <c r="DI53" s="822">
        <v>0</v>
      </c>
      <c r="DJ53" s="821">
        <v>0</v>
      </c>
      <c r="DK53" s="822">
        <v>0</v>
      </c>
      <c r="DL53" s="821">
        <v>0</v>
      </c>
      <c r="DM53" s="822">
        <v>0</v>
      </c>
      <c r="DN53" s="821">
        <v>0</v>
      </c>
      <c r="DO53" s="822">
        <v>0</v>
      </c>
      <c r="DP53" s="823">
        <v>0</v>
      </c>
      <c r="DQ53" s="715"/>
      <c r="DR53" s="955"/>
      <c r="DS53" s="715"/>
      <c r="DT53" s="957"/>
    </row>
    <row r="54" spans="2:124" outlineLevel="1">
      <c r="B54" s="753">
        <v>47</v>
      </c>
      <c r="C54" s="754" t="s">
        <v>804</v>
      </c>
      <c r="D54" s="755">
        <v>2015</v>
      </c>
      <c r="F54" s="756">
        <v>0</v>
      </c>
      <c r="G54" s="757">
        <v>0</v>
      </c>
      <c r="H54" s="758">
        <v>0</v>
      </c>
      <c r="I54" s="757">
        <v>0</v>
      </c>
      <c r="J54" s="758">
        <v>0</v>
      </c>
      <c r="K54" s="757">
        <v>0</v>
      </c>
      <c r="L54" s="758">
        <v>0</v>
      </c>
      <c r="M54" s="757">
        <v>0</v>
      </c>
      <c r="N54" s="758">
        <v>0</v>
      </c>
      <c r="O54" s="757">
        <v>0</v>
      </c>
      <c r="P54" s="758">
        <v>0</v>
      </c>
      <c r="Q54" s="757">
        <v>0</v>
      </c>
      <c r="R54" s="758">
        <v>0</v>
      </c>
      <c r="S54" s="757">
        <v>0</v>
      </c>
      <c r="T54" s="758">
        <v>0</v>
      </c>
      <c r="U54" s="757">
        <v>0</v>
      </c>
      <c r="V54" s="758">
        <v>0</v>
      </c>
      <c r="W54" s="757">
        <v>0</v>
      </c>
      <c r="X54" s="758">
        <v>0</v>
      </c>
      <c r="Y54" s="757">
        <v>0</v>
      </c>
      <c r="Z54" s="758">
        <v>0</v>
      </c>
      <c r="AA54" s="757">
        <v>0</v>
      </c>
      <c r="AB54" s="758">
        <v>0</v>
      </c>
      <c r="AC54" s="757">
        <v>0</v>
      </c>
      <c r="AD54" s="758">
        <v>0</v>
      </c>
      <c r="AE54" s="759">
        <v>0</v>
      </c>
      <c r="AF54" s="715"/>
      <c r="AG54" s="963"/>
      <c r="AH54" s="715"/>
      <c r="AI54" s="756">
        <v>0</v>
      </c>
      <c r="AJ54" s="757">
        <v>0</v>
      </c>
      <c r="AK54" s="758">
        <v>0</v>
      </c>
      <c r="AL54" s="757">
        <v>0</v>
      </c>
      <c r="AM54" s="758">
        <v>0</v>
      </c>
      <c r="AN54" s="757">
        <v>0</v>
      </c>
      <c r="AO54" s="758">
        <v>0</v>
      </c>
      <c r="AP54" s="757">
        <v>0</v>
      </c>
      <c r="AQ54" s="758">
        <v>0</v>
      </c>
      <c r="AR54" s="757">
        <v>0</v>
      </c>
      <c r="AS54" s="758">
        <v>0</v>
      </c>
      <c r="AT54" s="757">
        <v>0</v>
      </c>
      <c r="AU54" s="758">
        <v>0</v>
      </c>
      <c r="AV54" s="757">
        <v>0</v>
      </c>
      <c r="AW54" s="758">
        <v>0</v>
      </c>
      <c r="AX54" s="757">
        <v>0</v>
      </c>
      <c r="AY54" s="758">
        <v>0</v>
      </c>
      <c r="AZ54" s="757">
        <v>0</v>
      </c>
      <c r="BA54" s="758">
        <v>0</v>
      </c>
      <c r="BB54" s="757">
        <v>0</v>
      </c>
      <c r="BC54" s="758">
        <v>0</v>
      </c>
      <c r="BD54" s="757">
        <v>0</v>
      </c>
      <c r="BE54" s="758">
        <v>0</v>
      </c>
      <c r="BF54" s="757">
        <v>0</v>
      </c>
      <c r="BG54" s="758">
        <v>0</v>
      </c>
      <c r="BH54" s="759">
        <v>0</v>
      </c>
      <c r="BI54" s="715"/>
      <c r="BJ54" s="965"/>
      <c r="BK54" s="715"/>
      <c r="BL54" s="951"/>
      <c r="BM54" s="715"/>
      <c r="BN54" s="756">
        <v>0</v>
      </c>
      <c r="BO54" s="757">
        <v>0</v>
      </c>
      <c r="BP54" s="758">
        <v>0</v>
      </c>
      <c r="BQ54" s="757">
        <v>0</v>
      </c>
      <c r="BR54" s="758">
        <v>0</v>
      </c>
      <c r="BS54" s="757">
        <v>0</v>
      </c>
      <c r="BT54" s="758">
        <v>0</v>
      </c>
      <c r="BU54" s="757">
        <v>0</v>
      </c>
      <c r="BV54" s="758">
        <v>0</v>
      </c>
      <c r="BW54" s="757">
        <v>0</v>
      </c>
      <c r="BX54" s="758">
        <v>0</v>
      </c>
      <c r="BY54" s="757">
        <v>0</v>
      </c>
      <c r="BZ54" s="758">
        <v>0</v>
      </c>
      <c r="CA54" s="757">
        <v>0</v>
      </c>
      <c r="CB54" s="758">
        <v>0</v>
      </c>
      <c r="CC54" s="757">
        <v>0</v>
      </c>
      <c r="CD54" s="758">
        <v>0</v>
      </c>
      <c r="CE54" s="757">
        <v>0</v>
      </c>
      <c r="CF54" s="758">
        <v>0</v>
      </c>
      <c r="CG54" s="757">
        <v>0</v>
      </c>
      <c r="CH54" s="758">
        <v>0</v>
      </c>
      <c r="CI54" s="757">
        <v>0</v>
      </c>
      <c r="CJ54" s="758">
        <v>0</v>
      </c>
      <c r="CK54" s="757">
        <v>0</v>
      </c>
      <c r="CL54" s="758">
        <v>0</v>
      </c>
      <c r="CM54" s="759">
        <v>0</v>
      </c>
      <c r="CN54" s="715"/>
      <c r="CO54" s="953"/>
      <c r="CP54" s="715"/>
      <c r="CQ54" s="756">
        <v>0</v>
      </c>
      <c r="CR54" s="757">
        <v>0</v>
      </c>
      <c r="CS54" s="758">
        <v>0</v>
      </c>
      <c r="CT54" s="757">
        <v>0</v>
      </c>
      <c r="CU54" s="758">
        <v>0</v>
      </c>
      <c r="CV54" s="757">
        <v>0</v>
      </c>
      <c r="CW54" s="758">
        <v>0</v>
      </c>
      <c r="CX54" s="757">
        <v>0</v>
      </c>
      <c r="CY54" s="758">
        <v>0</v>
      </c>
      <c r="CZ54" s="757">
        <v>0</v>
      </c>
      <c r="DA54" s="758">
        <v>0</v>
      </c>
      <c r="DB54" s="757">
        <v>0</v>
      </c>
      <c r="DC54" s="758">
        <v>0</v>
      </c>
      <c r="DD54" s="757">
        <v>0</v>
      </c>
      <c r="DE54" s="758">
        <v>0</v>
      </c>
      <c r="DF54" s="757">
        <v>0</v>
      </c>
      <c r="DG54" s="758">
        <v>0</v>
      </c>
      <c r="DH54" s="757">
        <v>0</v>
      </c>
      <c r="DI54" s="758">
        <v>0</v>
      </c>
      <c r="DJ54" s="757">
        <v>0</v>
      </c>
      <c r="DK54" s="758">
        <v>0</v>
      </c>
      <c r="DL54" s="757">
        <v>0</v>
      </c>
      <c r="DM54" s="758">
        <v>0</v>
      </c>
      <c r="DN54" s="757">
        <v>0</v>
      </c>
      <c r="DO54" s="758">
        <v>0</v>
      </c>
      <c r="DP54" s="759">
        <v>0</v>
      </c>
      <c r="DQ54" s="715"/>
      <c r="DR54" s="955"/>
      <c r="DS54" s="715"/>
      <c r="DT54" s="957"/>
    </row>
    <row r="55" spans="2:124" outlineLevel="1">
      <c r="B55" s="770">
        <v>48</v>
      </c>
      <c r="C55" s="824" t="s">
        <v>805</v>
      </c>
      <c r="D55" s="772">
        <v>2015</v>
      </c>
      <c r="F55" s="773">
        <v>0</v>
      </c>
      <c r="G55" s="774">
        <v>0</v>
      </c>
      <c r="H55" s="775">
        <v>0</v>
      </c>
      <c r="I55" s="774">
        <v>0</v>
      </c>
      <c r="J55" s="775">
        <v>0</v>
      </c>
      <c r="K55" s="774">
        <v>0</v>
      </c>
      <c r="L55" s="775">
        <v>0</v>
      </c>
      <c r="M55" s="774">
        <v>0</v>
      </c>
      <c r="N55" s="775">
        <v>0</v>
      </c>
      <c r="O55" s="774">
        <v>0</v>
      </c>
      <c r="P55" s="775">
        <v>0</v>
      </c>
      <c r="Q55" s="774">
        <v>0</v>
      </c>
      <c r="R55" s="775">
        <v>0</v>
      </c>
      <c r="S55" s="774">
        <v>0</v>
      </c>
      <c r="T55" s="775">
        <v>0</v>
      </c>
      <c r="U55" s="774">
        <v>0</v>
      </c>
      <c r="V55" s="775">
        <v>0</v>
      </c>
      <c r="W55" s="774">
        <v>0</v>
      </c>
      <c r="X55" s="775">
        <v>0</v>
      </c>
      <c r="Y55" s="774">
        <v>0</v>
      </c>
      <c r="Z55" s="775">
        <v>0</v>
      </c>
      <c r="AA55" s="774">
        <v>0</v>
      </c>
      <c r="AB55" s="775">
        <v>0</v>
      </c>
      <c r="AC55" s="774">
        <v>0</v>
      </c>
      <c r="AD55" s="775">
        <v>0</v>
      </c>
      <c r="AE55" s="776">
        <v>0</v>
      </c>
      <c r="AF55" s="715"/>
      <c r="AG55" s="963"/>
      <c r="AH55" s="715"/>
      <c r="AI55" s="773">
        <v>0</v>
      </c>
      <c r="AJ55" s="774">
        <v>0</v>
      </c>
      <c r="AK55" s="775">
        <v>0</v>
      </c>
      <c r="AL55" s="774">
        <v>0</v>
      </c>
      <c r="AM55" s="775">
        <v>0</v>
      </c>
      <c r="AN55" s="774">
        <v>0</v>
      </c>
      <c r="AO55" s="775">
        <v>0</v>
      </c>
      <c r="AP55" s="774">
        <v>0</v>
      </c>
      <c r="AQ55" s="775">
        <v>0</v>
      </c>
      <c r="AR55" s="774">
        <v>0</v>
      </c>
      <c r="AS55" s="775">
        <v>0</v>
      </c>
      <c r="AT55" s="774">
        <v>0</v>
      </c>
      <c r="AU55" s="775">
        <v>0</v>
      </c>
      <c r="AV55" s="774">
        <v>0</v>
      </c>
      <c r="AW55" s="775">
        <v>0</v>
      </c>
      <c r="AX55" s="774">
        <v>0</v>
      </c>
      <c r="AY55" s="775">
        <v>0</v>
      </c>
      <c r="AZ55" s="774">
        <v>0</v>
      </c>
      <c r="BA55" s="775">
        <v>0</v>
      </c>
      <c r="BB55" s="774">
        <v>0</v>
      </c>
      <c r="BC55" s="775">
        <v>0</v>
      </c>
      <c r="BD55" s="774">
        <v>0</v>
      </c>
      <c r="BE55" s="775">
        <v>0</v>
      </c>
      <c r="BF55" s="774">
        <v>0</v>
      </c>
      <c r="BG55" s="775">
        <v>0</v>
      </c>
      <c r="BH55" s="776">
        <v>0</v>
      </c>
      <c r="BI55" s="715"/>
      <c r="BJ55" s="965"/>
      <c r="BK55" s="715"/>
      <c r="BL55" s="951"/>
      <c r="BM55" s="715"/>
      <c r="BN55" s="773">
        <v>0</v>
      </c>
      <c r="BO55" s="774">
        <v>0</v>
      </c>
      <c r="BP55" s="775">
        <v>0</v>
      </c>
      <c r="BQ55" s="774">
        <v>0</v>
      </c>
      <c r="BR55" s="775">
        <v>0</v>
      </c>
      <c r="BS55" s="774">
        <v>0</v>
      </c>
      <c r="BT55" s="775">
        <v>0</v>
      </c>
      <c r="BU55" s="774">
        <v>0</v>
      </c>
      <c r="BV55" s="775">
        <v>0</v>
      </c>
      <c r="BW55" s="774">
        <v>0</v>
      </c>
      <c r="BX55" s="775">
        <v>0</v>
      </c>
      <c r="BY55" s="774">
        <v>0</v>
      </c>
      <c r="BZ55" s="775">
        <v>0</v>
      </c>
      <c r="CA55" s="774">
        <v>0</v>
      </c>
      <c r="CB55" s="775">
        <v>0</v>
      </c>
      <c r="CC55" s="774">
        <v>0</v>
      </c>
      <c r="CD55" s="775">
        <v>0</v>
      </c>
      <c r="CE55" s="774">
        <v>0</v>
      </c>
      <c r="CF55" s="775">
        <v>0</v>
      </c>
      <c r="CG55" s="774">
        <v>0</v>
      </c>
      <c r="CH55" s="775">
        <v>0</v>
      </c>
      <c r="CI55" s="774">
        <v>0</v>
      </c>
      <c r="CJ55" s="775">
        <v>0</v>
      </c>
      <c r="CK55" s="774">
        <v>0</v>
      </c>
      <c r="CL55" s="775">
        <v>0</v>
      </c>
      <c r="CM55" s="776">
        <v>0</v>
      </c>
      <c r="CN55" s="715"/>
      <c r="CO55" s="953"/>
      <c r="CP55" s="715"/>
      <c r="CQ55" s="773">
        <v>0</v>
      </c>
      <c r="CR55" s="774">
        <v>0</v>
      </c>
      <c r="CS55" s="775">
        <v>0</v>
      </c>
      <c r="CT55" s="774">
        <v>0</v>
      </c>
      <c r="CU55" s="775">
        <v>0</v>
      </c>
      <c r="CV55" s="774">
        <v>0</v>
      </c>
      <c r="CW55" s="775">
        <v>0</v>
      </c>
      <c r="CX55" s="774">
        <v>0</v>
      </c>
      <c r="CY55" s="775">
        <v>0</v>
      </c>
      <c r="CZ55" s="774">
        <v>0</v>
      </c>
      <c r="DA55" s="775">
        <v>0</v>
      </c>
      <c r="DB55" s="774">
        <v>0</v>
      </c>
      <c r="DC55" s="775">
        <v>0</v>
      </c>
      <c r="DD55" s="774">
        <v>0</v>
      </c>
      <c r="DE55" s="775">
        <v>0</v>
      </c>
      <c r="DF55" s="774">
        <v>0</v>
      </c>
      <c r="DG55" s="775">
        <v>0</v>
      </c>
      <c r="DH55" s="774">
        <v>0</v>
      </c>
      <c r="DI55" s="775">
        <v>0</v>
      </c>
      <c r="DJ55" s="774">
        <v>0</v>
      </c>
      <c r="DK55" s="775">
        <v>0</v>
      </c>
      <c r="DL55" s="774">
        <v>0</v>
      </c>
      <c r="DM55" s="775">
        <v>0</v>
      </c>
      <c r="DN55" s="774">
        <v>0</v>
      </c>
      <c r="DO55" s="775">
        <v>0</v>
      </c>
      <c r="DP55" s="776">
        <v>0</v>
      </c>
      <c r="DQ55" s="715"/>
      <c r="DR55" s="955"/>
      <c r="DS55" s="715"/>
      <c r="DT55" s="957"/>
    </row>
    <row r="56" spans="2:124" outlineLevel="1">
      <c r="B56" s="739">
        <v>49</v>
      </c>
      <c r="C56" s="740" t="s">
        <v>806</v>
      </c>
      <c r="D56" s="741">
        <v>2015</v>
      </c>
      <c r="F56" s="778">
        <v>0</v>
      </c>
      <c r="G56" s="779">
        <v>0</v>
      </c>
      <c r="H56" s="780">
        <v>0</v>
      </c>
      <c r="I56" s="779">
        <v>0</v>
      </c>
      <c r="J56" s="780">
        <v>0</v>
      </c>
      <c r="K56" s="779">
        <v>0</v>
      </c>
      <c r="L56" s="780">
        <v>0</v>
      </c>
      <c r="M56" s="779">
        <v>0</v>
      </c>
      <c r="N56" s="780">
        <v>0</v>
      </c>
      <c r="O56" s="779">
        <v>0</v>
      </c>
      <c r="P56" s="780">
        <v>0</v>
      </c>
      <c r="Q56" s="779">
        <v>0</v>
      </c>
      <c r="R56" s="780">
        <v>0</v>
      </c>
      <c r="S56" s="779">
        <v>0</v>
      </c>
      <c r="T56" s="780">
        <v>0</v>
      </c>
      <c r="U56" s="779">
        <v>0</v>
      </c>
      <c r="V56" s="780">
        <v>0</v>
      </c>
      <c r="W56" s="779">
        <v>0</v>
      </c>
      <c r="X56" s="780">
        <v>0</v>
      </c>
      <c r="Y56" s="779">
        <v>0</v>
      </c>
      <c r="Z56" s="780">
        <v>0</v>
      </c>
      <c r="AA56" s="779">
        <v>0</v>
      </c>
      <c r="AB56" s="780">
        <v>0</v>
      </c>
      <c r="AC56" s="779">
        <v>0</v>
      </c>
      <c r="AD56" s="780">
        <v>0</v>
      </c>
      <c r="AE56" s="781">
        <v>0</v>
      </c>
      <c r="AF56" s="715"/>
      <c r="AG56" s="963"/>
      <c r="AH56" s="715"/>
      <c r="AI56" s="778">
        <v>0</v>
      </c>
      <c r="AJ56" s="779">
        <v>0</v>
      </c>
      <c r="AK56" s="780">
        <v>0</v>
      </c>
      <c r="AL56" s="779">
        <v>0</v>
      </c>
      <c r="AM56" s="780">
        <v>0</v>
      </c>
      <c r="AN56" s="779">
        <v>0</v>
      </c>
      <c r="AO56" s="780">
        <v>0</v>
      </c>
      <c r="AP56" s="779">
        <v>0</v>
      </c>
      <c r="AQ56" s="780">
        <v>0</v>
      </c>
      <c r="AR56" s="779">
        <v>0</v>
      </c>
      <c r="AS56" s="780">
        <v>0</v>
      </c>
      <c r="AT56" s="779">
        <v>0</v>
      </c>
      <c r="AU56" s="780">
        <v>0</v>
      </c>
      <c r="AV56" s="779">
        <v>0</v>
      </c>
      <c r="AW56" s="780">
        <v>0</v>
      </c>
      <c r="AX56" s="779">
        <v>0</v>
      </c>
      <c r="AY56" s="780">
        <v>0</v>
      </c>
      <c r="AZ56" s="779">
        <v>0</v>
      </c>
      <c r="BA56" s="780">
        <v>0</v>
      </c>
      <c r="BB56" s="779">
        <v>0</v>
      </c>
      <c r="BC56" s="780">
        <v>0</v>
      </c>
      <c r="BD56" s="779">
        <v>0</v>
      </c>
      <c r="BE56" s="780">
        <v>0</v>
      </c>
      <c r="BF56" s="779">
        <v>0</v>
      </c>
      <c r="BG56" s="780">
        <v>0</v>
      </c>
      <c r="BH56" s="781">
        <v>0</v>
      </c>
      <c r="BI56" s="715"/>
      <c r="BJ56" s="965"/>
      <c r="BK56" s="715"/>
      <c r="BL56" s="951"/>
      <c r="BM56" s="715"/>
      <c r="BN56" s="778">
        <v>0</v>
      </c>
      <c r="BO56" s="779">
        <v>0</v>
      </c>
      <c r="BP56" s="780">
        <v>0</v>
      </c>
      <c r="BQ56" s="779">
        <v>0</v>
      </c>
      <c r="BR56" s="780">
        <v>0</v>
      </c>
      <c r="BS56" s="779">
        <v>0</v>
      </c>
      <c r="BT56" s="780">
        <v>0</v>
      </c>
      <c r="BU56" s="779">
        <v>0</v>
      </c>
      <c r="BV56" s="780">
        <v>0</v>
      </c>
      <c r="BW56" s="779">
        <v>0</v>
      </c>
      <c r="BX56" s="780">
        <v>0</v>
      </c>
      <c r="BY56" s="779">
        <v>0</v>
      </c>
      <c r="BZ56" s="780">
        <v>0</v>
      </c>
      <c r="CA56" s="779">
        <v>0</v>
      </c>
      <c r="CB56" s="780">
        <v>0</v>
      </c>
      <c r="CC56" s="779">
        <v>0</v>
      </c>
      <c r="CD56" s="780">
        <v>0</v>
      </c>
      <c r="CE56" s="779">
        <v>0</v>
      </c>
      <c r="CF56" s="780">
        <v>0</v>
      </c>
      <c r="CG56" s="779">
        <v>0</v>
      </c>
      <c r="CH56" s="780">
        <v>0</v>
      </c>
      <c r="CI56" s="779">
        <v>0</v>
      </c>
      <c r="CJ56" s="780">
        <v>0</v>
      </c>
      <c r="CK56" s="779">
        <v>0</v>
      </c>
      <c r="CL56" s="780">
        <v>0</v>
      </c>
      <c r="CM56" s="781">
        <v>0</v>
      </c>
      <c r="CN56" s="715"/>
      <c r="CO56" s="953"/>
      <c r="CP56" s="715"/>
      <c r="CQ56" s="778">
        <v>0</v>
      </c>
      <c r="CR56" s="779">
        <v>0</v>
      </c>
      <c r="CS56" s="780">
        <v>0</v>
      </c>
      <c r="CT56" s="779">
        <v>0</v>
      </c>
      <c r="CU56" s="780">
        <v>0</v>
      </c>
      <c r="CV56" s="779">
        <v>0</v>
      </c>
      <c r="CW56" s="780">
        <v>0</v>
      </c>
      <c r="CX56" s="779">
        <v>0</v>
      </c>
      <c r="CY56" s="780">
        <v>0</v>
      </c>
      <c r="CZ56" s="779">
        <v>0</v>
      </c>
      <c r="DA56" s="780">
        <v>0</v>
      </c>
      <c r="DB56" s="779">
        <v>0</v>
      </c>
      <c r="DC56" s="780">
        <v>0</v>
      </c>
      <c r="DD56" s="779">
        <v>0</v>
      </c>
      <c r="DE56" s="780">
        <v>0</v>
      </c>
      <c r="DF56" s="779">
        <v>0</v>
      </c>
      <c r="DG56" s="780">
        <v>0</v>
      </c>
      <c r="DH56" s="779">
        <v>0</v>
      </c>
      <c r="DI56" s="780">
        <v>0</v>
      </c>
      <c r="DJ56" s="779">
        <v>0</v>
      </c>
      <c r="DK56" s="780">
        <v>0</v>
      </c>
      <c r="DL56" s="779">
        <v>0</v>
      </c>
      <c r="DM56" s="780">
        <v>0</v>
      </c>
      <c r="DN56" s="779">
        <v>0</v>
      </c>
      <c r="DO56" s="780">
        <v>0</v>
      </c>
      <c r="DP56" s="781">
        <v>0</v>
      </c>
      <c r="DQ56" s="715"/>
      <c r="DR56" s="955"/>
      <c r="DS56" s="715"/>
      <c r="DT56" s="957"/>
    </row>
    <row r="57" spans="2:124" outlineLevel="1">
      <c r="B57" s="782">
        <v>50</v>
      </c>
      <c r="C57" s="825" t="s">
        <v>807</v>
      </c>
      <c r="D57" s="784">
        <v>2015</v>
      </c>
      <c r="F57" s="785">
        <v>0</v>
      </c>
      <c r="G57" s="786">
        <v>0</v>
      </c>
      <c r="H57" s="787">
        <v>0</v>
      </c>
      <c r="I57" s="786">
        <v>0</v>
      </c>
      <c r="J57" s="787">
        <v>0</v>
      </c>
      <c r="K57" s="786">
        <v>0</v>
      </c>
      <c r="L57" s="787">
        <v>0</v>
      </c>
      <c r="M57" s="786">
        <v>0</v>
      </c>
      <c r="N57" s="787">
        <v>0</v>
      </c>
      <c r="O57" s="786">
        <v>0</v>
      </c>
      <c r="P57" s="787">
        <v>0</v>
      </c>
      <c r="Q57" s="786">
        <v>0</v>
      </c>
      <c r="R57" s="787">
        <v>0</v>
      </c>
      <c r="S57" s="786">
        <v>0</v>
      </c>
      <c r="T57" s="787">
        <v>0</v>
      </c>
      <c r="U57" s="786">
        <v>0</v>
      </c>
      <c r="V57" s="787">
        <v>0</v>
      </c>
      <c r="W57" s="786">
        <v>0</v>
      </c>
      <c r="X57" s="787">
        <v>0</v>
      </c>
      <c r="Y57" s="786">
        <v>0</v>
      </c>
      <c r="Z57" s="787">
        <v>0</v>
      </c>
      <c r="AA57" s="786">
        <v>0</v>
      </c>
      <c r="AB57" s="787">
        <v>0</v>
      </c>
      <c r="AC57" s="786">
        <v>0</v>
      </c>
      <c r="AD57" s="787">
        <v>0</v>
      </c>
      <c r="AE57" s="788">
        <v>0</v>
      </c>
      <c r="AF57" s="715"/>
      <c r="AG57" s="963"/>
      <c r="AH57" s="715"/>
      <c r="AI57" s="785">
        <v>0</v>
      </c>
      <c r="AJ57" s="786">
        <v>0</v>
      </c>
      <c r="AK57" s="787">
        <v>0</v>
      </c>
      <c r="AL57" s="786">
        <v>0</v>
      </c>
      <c r="AM57" s="787">
        <v>0</v>
      </c>
      <c r="AN57" s="786">
        <v>0</v>
      </c>
      <c r="AO57" s="787">
        <v>0</v>
      </c>
      <c r="AP57" s="786">
        <v>0</v>
      </c>
      <c r="AQ57" s="787">
        <v>0</v>
      </c>
      <c r="AR57" s="786">
        <v>0</v>
      </c>
      <c r="AS57" s="787">
        <v>0</v>
      </c>
      <c r="AT57" s="786">
        <v>0</v>
      </c>
      <c r="AU57" s="787">
        <v>0</v>
      </c>
      <c r="AV57" s="786">
        <v>0</v>
      </c>
      <c r="AW57" s="787">
        <v>0</v>
      </c>
      <c r="AX57" s="786">
        <v>0</v>
      </c>
      <c r="AY57" s="787">
        <v>0</v>
      </c>
      <c r="AZ57" s="786">
        <v>0</v>
      </c>
      <c r="BA57" s="787">
        <v>0</v>
      </c>
      <c r="BB57" s="786">
        <v>0</v>
      </c>
      <c r="BC57" s="787">
        <v>0</v>
      </c>
      <c r="BD57" s="786">
        <v>0</v>
      </c>
      <c r="BE57" s="787">
        <v>0</v>
      </c>
      <c r="BF57" s="786">
        <v>0</v>
      </c>
      <c r="BG57" s="787">
        <v>0</v>
      </c>
      <c r="BH57" s="788">
        <v>0</v>
      </c>
      <c r="BI57" s="715"/>
      <c r="BJ57" s="965"/>
      <c r="BK57" s="715"/>
      <c r="BL57" s="951"/>
      <c r="BM57" s="715"/>
      <c r="BN57" s="785">
        <v>0</v>
      </c>
      <c r="BO57" s="786">
        <v>0</v>
      </c>
      <c r="BP57" s="787">
        <v>0</v>
      </c>
      <c r="BQ57" s="786">
        <v>0</v>
      </c>
      <c r="BR57" s="787">
        <v>0</v>
      </c>
      <c r="BS57" s="786">
        <v>0</v>
      </c>
      <c r="BT57" s="787">
        <v>0</v>
      </c>
      <c r="BU57" s="786">
        <v>0</v>
      </c>
      <c r="BV57" s="787">
        <v>0</v>
      </c>
      <c r="BW57" s="786">
        <v>0</v>
      </c>
      <c r="BX57" s="787">
        <v>0</v>
      </c>
      <c r="BY57" s="786">
        <v>0</v>
      </c>
      <c r="BZ57" s="787">
        <v>0</v>
      </c>
      <c r="CA57" s="786">
        <v>0</v>
      </c>
      <c r="CB57" s="787">
        <v>0</v>
      </c>
      <c r="CC57" s="786">
        <v>0</v>
      </c>
      <c r="CD57" s="787">
        <v>0</v>
      </c>
      <c r="CE57" s="786">
        <v>0</v>
      </c>
      <c r="CF57" s="787">
        <v>0</v>
      </c>
      <c r="CG57" s="786">
        <v>0</v>
      </c>
      <c r="CH57" s="787">
        <v>0</v>
      </c>
      <c r="CI57" s="786">
        <v>0</v>
      </c>
      <c r="CJ57" s="787">
        <v>0</v>
      </c>
      <c r="CK57" s="786">
        <v>0</v>
      </c>
      <c r="CL57" s="787">
        <v>0</v>
      </c>
      <c r="CM57" s="788">
        <v>0</v>
      </c>
      <c r="CN57" s="715"/>
      <c r="CO57" s="953"/>
      <c r="CP57" s="715"/>
      <c r="CQ57" s="785">
        <v>0</v>
      </c>
      <c r="CR57" s="786">
        <v>0</v>
      </c>
      <c r="CS57" s="787">
        <v>0</v>
      </c>
      <c r="CT57" s="786">
        <v>0</v>
      </c>
      <c r="CU57" s="787">
        <v>0</v>
      </c>
      <c r="CV57" s="786">
        <v>0</v>
      </c>
      <c r="CW57" s="787">
        <v>0</v>
      </c>
      <c r="CX57" s="786">
        <v>0</v>
      </c>
      <c r="CY57" s="787">
        <v>0</v>
      </c>
      <c r="CZ57" s="786">
        <v>0</v>
      </c>
      <c r="DA57" s="787">
        <v>0</v>
      </c>
      <c r="DB57" s="786">
        <v>0</v>
      </c>
      <c r="DC57" s="787">
        <v>0</v>
      </c>
      <c r="DD57" s="786">
        <v>0</v>
      </c>
      <c r="DE57" s="787">
        <v>0</v>
      </c>
      <c r="DF57" s="786">
        <v>0</v>
      </c>
      <c r="DG57" s="787">
        <v>0</v>
      </c>
      <c r="DH57" s="786">
        <v>0</v>
      </c>
      <c r="DI57" s="787">
        <v>0</v>
      </c>
      <c r="DJ57" s="786">
        <v>0</v>
      </c>
      <c r="DK57" s="787">
        <v>0</v>
      </c>
      <c r="DL57" s="786">
        <v>0</v>
      </c>
      <c r="DM57" s="787">
        <v>0</v>
      </c>
      <c r="DN57" s="786">
        <v>0</v>
      </c>
      <c r="DO57" s="787">
        <v>0</v>
      </c>
      <c r="DP57" s="788">
        <v>0</v>
      </c>
      <c r="DQ57" s="715"/>
      <c r="DR57" s="955"/>
      <c r="DS57" s="715"/>
      <c r="DT57" s="957"/>
    </row>
    <row r="58" spans="2:124" outlineLevel="1">
      <c r="B58" s="789">
        <v>51</v>
      </c>
      <c r="C58" s="826" t="s">
        <v>808</v>
      </c>
      <c r="D58" s="791">
        <v>2015</v>
      </c>
      <c r="F58" s="827">
        <v>0</v>
      </c>
      <c r="G58" s="828">
        <v>0</v>
      </c>
      <c r="H58" s="829">
        <v>0</v>
      </c>
      <c r="I58" s="828">
        <v>0</v>
      </c>
      <c r="J58" s="829">
        <v>0</v>
      </c>
      <c r="K58" s="828">
        <v>0</v>
      </c>
      <c r="L58" s="829">
        <v>0</v>
      </c>
      <c r="M58" s="828">
        <v>0</v>
      </c>
      <c r="N58" s="829">
        <v>0</v>
      </c>
      <c r="O58" s="828">
        <v>0</v>
      </c>
      <c r="P58" s="829">
        <v>0</v>
      </c>
      <c r="Q58" s="828">
        <v>0</v>
      </c>
      <c r="R58" s="829">
        <v>0</v>
      </c>
      <c r="S58" s="828">
        <v>0</v>
      </c>
      <c r="T58" s="829">
        <v>0</v>
      </c>
      <c r="U58" s="828">
        <v>0</v>
      </c>
      <c r="V58" s="829">
        <v>0</v>
      </c>
      <c r="W58" s="828">
        <v>0</v>
      </c>
      <c r="X58" s="829">
        <v>0</v>
      </c>
      <c r="Y58" s="828">
        <v>0</v>
      </c>
      <c r="Z58" s="829">
        <v>0</v>
      </c>
      <c r="AA58" s="828">
        <v>0</v>
      </c>
      <c r="AB58" s="829">
        <v>0</v>
      </c>
      <c r="AC58" s="828">
        <v>0</v>
      </c>
      <c r="AD58" s="829">
        <v>0</v>
      </c>
      <c r="AE58" s="830">
        <v>0</v>
      </c>
      <c r="AF58" s="715"/>
      <c r="AG58" s="963"/>
      <c r="AH58" s="715"/>
      <c r="AI58" s="827">
        <v>0</v>
      </c>
      <c r="AJ58" s="828">
        <v>0</v>
      </c>
      <c r="AK58" s="829">
        <v>0</v>
      </c>
      <c r="AL58" s="828">
        <v>0</v>
      </c>
      <c r="AM58" s="829">
        <v>0</v>
      </c>
      <c r="AN58" s="828">
        <v>0</v>
      </c>
      <c r="AO58" s="829">
        <v>0</v>
      </c>
      <c r="AP58" s="828">
        <v>0</v>
      </c>
      <c r="AQ58" s="829">
        <v>0</v>
      </c>
      <c r="AR58" s="828">
        <v>0</v>
      </c>
      <c r="AS58" s="829">
        <v>0</v>
      </c>
      <c r="AT58" s="828">
        <v>0</v>
      </c>
      <c r="AU58" s="829">
        <v>0</v>
      </c>
      <c r="AV58" s="828">
        <v>0</v>
      </c>
      <c r="AW58" s="829">
        <v>0</v>
      </c>
      <c r="AX58" s="828">
        <v>0</v>
      </c>
      <c r="AY58" s="829">
        <v>0</v>
      </c>
      <c r="AZ58" s="828">
        <v>0</v>
      </c>
      <c r="BA58" s="829">
        <v>0</v>
      </c>
      <c r="BB58" s="828">
        <v>0</v>
      </c>
      <c r="BC58" s="829">
        <v>0</v>
      </c>
      <c r="BD58" s="828">
        <v>0</v>
      </c>
      <c r="BE58" s="829">
        <v>0</v>
      </c>
      <c r="BF58" s="828">
        <v>0</v>
      </c>
      <c r="BG58" s="829">
        <v>0</v>
      </c>
      <c r="BH58" s="830">
        <v>0</v>
      </c>
      <c r="BI58" s="715"/>
      <c r="BJ58" s="965"/>
      <c r="BK58" s="715"/>
      <c r="BL58" s="951"/>
      <c r="BM58" s="715"/>
      <c r="BN58" s="827">
        <v>0</v>
      </c>
      <c r="BO58" s="828">
        <v>0</v>
      </c>
      <c r="BP58" s="829">
        <v>0</v>
      </c>
      <c r="BQ58" s="828">
        <v>0</v>
      </c>
      <c r="BR58" s="829">
        <v>0</v>
      </c>
      <c r="BS58" s="828">
        <v>0</v>
      </c>
      <c r="BT58" s="829">
        <v>0</v>
      </c>
      <c r="BU58" s="828">
        <v>0</v>
      </c>
      <c r="BV58" s="829">
        <v>0</v>
      </c>
      <c r="BW58" s="828">
        <v>0</v>
      </c>
      <c r="BX58" s="829">
        <v>0</v>
      </c>
      <c r="BY58" s="828">
        <v>0</v>
      </c>
      <c r="BZ58" s="829">
        <v>0</v>
      </c>
      <c r="CA58" s="828">
        <v>0</v>
      </c>
      <c r="CB58" s="829">
        <v>0</v>
      </c>
      <c r="CC58" s="828">
        <v>0</v>
      </c>
      <c r="CD58" s="829">
        <v>0</v>
      </c>
      <c r="CE58" s="828">
        <v>0</v>
      </c>
      <c r="CF58" s="829">
        <v>0</v>
      </c>
      <c r="CG58" s="828">
        <v>0</v>
      </c>
      <c r="CH58" s="829">
        <v>0</v>
      </c>
      <c r="CI58" s="828">
        <v>0</v>
      </c>
      <c r="CJ58" s="829">
        <v>0</v>
      </c>
      <c r="CK58" s="828">
        <v>0</v>
      </c>
      <c r="CL58" s="829">
        <v>0</v>
      </c>
      <c r="CM58" s="830">
        <v>0</v>
      </c>
      <c r="CN58" s="715"/>
      <c r="CO58" s="953"/>
      <c r="CP58" s="715"/>
      <c r="CQ58" s="827">
        <v>0</v>
      </c>
      <c r="CR58" s="828">
        <v>0</v>
      </c>
      <c r="CS58" s="829">
        <v>0</v>
      </c>
      <c r="CT58" s="828">
        <v>0</v>
      </c>
      <c r="CU58" s="829">
        <v>0</v>
      </c>
      <c r="CV58" s="828">
        <v>0</v>
      </c>
      <c r="CW58" s="829">
        <v>0</v>
      </c>
      <c r="CX58" s="828">
        <v>0</v>
      </c>
      <c r="CY58" s="829">
        <v>0</v>
      </c>
      <c r="CZ58" s="828">
        <v>0</v>
      </c>
      <c r="DA58" s="829">
        <v>0</v>
      </c>
      <c r="DB58" s="828">
        <v>0</v>
      </c>
      <c r="DC58" s="829">
        <v>0</v>
      </c>
      <c r="DD58" s="828">
        <v>0</v>
      </c>
      <c r="DE58" s="829">
        <v>0</v>
      </c>
      <c r="DF58" s="828">
        <v>0</v>
      </c>
      <c r="DG58" s="829">
        <v>0</v>
      </c>
      <c r="DH58" s="828">
        <v>0</v>
      </c>
      <c r="DI58" s="829">
        <v>0</v>
      </c>
      <c r="DJ58" s="828">
        <v>0</v>
      </c>
      <c r="DK58" s="829">
        <v>0</v>
      </c>
      <c r="DL58" s="828">
        <v>0</v>
      </c>
      <c r="DM58" s="829">
        <v>0</v>
      </c>
      <c r="DN58" s="828">
        <v>0</v>
      </c>
      <c r="DO58" s="829">
        <v>0</v>
      </c>
      <c r="DP58" s="830">
        <v>0</v>
      </c>
      <c r="DQ58" s="715"/>
      <c r="DR58" s="955"/>
      <c r="DS58" s="715"/>
      <c r="DT58" s="957"/>
    </row>
    <row r="59" spans="2:124" outlineLevel="1">
      <c r="B59" s="746">
        <v>52</v>
      </c>
      <c r="C59" s="747" t="s">
        <v>809</v>
      </c>
      <c r="D59" s="748">
        <v>2015</v>
      </c>
      <c r="F59" s="766">
        <v>0</v>
      </c>
      <c r="G59" s="767">
        <v>0</v>
      </c>
      <c r="H59" s="768">
        <v>0</v>
      </c>
      <c r="I59" s="767">
        <v>0</v>
      </c>
      <c r="J59" s="768">
        <v>0</v>
      </c>
      <c r="K59" s="767">
        <v>0</v>
      </c>
      <c r="L59" s="768">
        <v>0</v>
      </c>
      <c r="M59" s="767">
        <v>0</v>
      </c>
      <c r="N59" s="768">
        <v>0</v>
      </c>
      <c r="O59" s="767">
        <v>0</v>
      </c>
      <c r="P59" s="768">
        <v>0</v>
      </c>
      <c r="Q59" s="767">
        <v>0</v>
      </c>
      <c r="R59" s="768">
        <v>0</v>
      </c>
      <c r="S59" s="767">
        <v>0</v>
      </c>
      <c r="T59" s="768">
        <v>0</v>
      </c>
      <c r="U59" s="767">
        <v>0</v>
      </c>
      <c r="V59" s="768">
        <v>0</v>
      </c>
      <c r="W59" s="767">
        <v>0</v>
      </c>
      <c r="X59" s="768">
        <v>0</v>
      </c>
      <c r="Y59" s="767">
        <v>0</v>
      </c>
      <c r="Z59" s="768">
        <v>0</v>
      </c>
      <c r="AA59" s="767">
        <v>0</v>
      </c>
      <c r="AB59" s="768">
        <v>0</v>
      </c>
      <c r="AC59" s="767">
        <v>0</v>
      </c>
      <c r="AD59" s="768">
        <v>0</v>
      </c>
      <c r="AE59" s="769">
        <v>0</v>
      </c>
      <c r="AF59" s="715"/>
      <c r="AG59" s="963"/>
      <c r="AH59" s="715"/>
      <c r="AI59" s="766">
        <v>0</v>
      </c>
      <c r="AJ59" s="767">
        <v>0</v>
      </c>
      <c r="AK59" s="768">
        <v>0</v>
      </c>
      <c r="AL59" s="767">
        <v>0</v>
      </c>
      <c r="AM59" s="768">
        <v>0</v>
      </c>
      <c r="AN59" s="767">
        <v>0</v>
      </c>
      <c r="AO59" s="768">
        <v>0</v>
      </c>
      <c r="AP59" s="767">
        <v>0</v>
      </c>
      <c r="AQ59" s="768">
        <v>0</v>
      </c>
      <c r="AR59" s="767">
        <v>0</v>
      </c>
      <c r="AS59" s="768">
        <v>0</v>
      </c>
      <c r="AT59" s="767">
        <v>0</v>
      </c>
      <c r="AU59" s="768">
        <v>0</v>
      </c>
      <c r="AV59" s="767">
        <v>0</v>
      </c>
      <c r="AW59" s="768">
        <v>0</v>
      </c>
      <c r="AX59" s="767">
        <v>0</v>
      </c>
      <c r="AY59" s="768">
        <v>0</v>
      </c>
      <c r="AZ59" s="767">
        <v>0</v>
      </c>
      <c r="BA59" s="768">
        <v>0</v>
      </c>
      <c r="BB59" s="767">
        <v>0</v>
      </c>
      <c r="BC59" s="768">
        <v>0</v>
      </c>
      <c r="BD59" s="767">
        <v>0</v>
      </c>
      <c r="BE59" s="768">
        <v>0</v>
      </c>
      <c r="BF59" s="767">
        <v>0</v>
      </c>
      <c r="BG59" s="768">
        <v>0</v>
      </c>
      <c r="BH59" s="769">
        <v>0</v>
      </c>
      <c r="BI59" s="715"/>
      <c r="BJ59" s="965"/>
      <c r="BK59" s="715"/>
      <c r="BL59" s="951"/>
      <c r="BM59" s="715"/>
      <c r="BN59" s="766">
        <v>0</v>
      </c>
      <c r="BO59" s="767">
        <v>0</v>
      </c>
      <c r="BP59" s="768">
        <v>0</v>
      </c>
      <c r="BQ59" s="767">
        <v>0</v>
      </c>
      <c r="BR59" s="768">
        <v>0</v>
      </c>
      <c r="BS59" s="767">
        <v>0</v>
      </c>
      <c r="BT59" s="768">
        <v>0</v>
      </c>
      <c r="BU59" s="767">
        <v>0</v>
      </c>
      <c r="BV59" s="768">
        <v>0</v>
      </c>
      <c r="BW59" s="767">
        <v>0</v>
      </c>
      <c r="BX59" s="768">
        <v>0</v>
      </c>
      <c r="BY59" s="767">
        <v>0</v>
      </c>
      <c r="BZ59" s="768">
        <v>0</v>
      </c>
      <c r="CA59" s="767">
        <v>0</v>
      </c>
      <c r="CB59" s="768">
        <v>0</v>
      </c>
      <c r="CC59" s="767">
        <v>0</v>
      </c>
      <c r="CD59" s="768">
        <v>0</v>
      </c>
      <c r="CE59" s="767">
        <v>0</v>
      </c>
      <c r="CF59" s="768">
        <v>0</v>
      </c>
      <c r="CG59" s="767">
        <v>0</v>
      </c>
      <c r="CH59" s="768">
        <v>0</v>
      </c>
      <c r="CI59" s="767">
        <v>0</v>
      </c>
      <c r="CJ59" s="768">
        <v>0</v>
      </c>
      <c r="CK59" s="767">
        <v>0</v>
      </c>
      <c r="CL59" s="768">
        <v>0</v>
      </c>
      <c r="CM59" s="769">
        <v>0</v>
      </c>
      <c r="CN59" s="715"/>
      <c r="CO59" s="953"/>
      <c r="CP59" s="715"/>
      <c r="CQ59" s="766">
        <v>0</v>
      </c>
      <c r="CR59" s="767">
        <v>0</v>
      </c>
      <c r="CS59" s="768">
        <v>0</v>
      </c>
      <c r="CT59" s="767">
        <v>0</v>
      </c>
      <c r="CU59" s="768">
        <v>0</v>
      </c>
      <c r="CV59" s="767">
        <v>0</v>
      </c>
      <c r="CW59" s="768">
        <v>0</v>
      </c>
      <c r="CX59" s="767">
        <v>0</v>
      </c>
      <c r="CY59" s="768">
        <v>0</v>
      </c>
      <c r="CZ59" s="767">
        <v>0</v>
      </c>
      <c r="DA59" s="768">
        <v>0</v>
      </c>
      <c r="DB59" s="767">
        <v>0</v>
      </c>
      <c r="DC59" s="768">
        <v>0</v>
      </c>
      <c r="DD59" s="767">
        <v>0</v>
      </c>
      <c r="DE59" s="768">
        <v>0</v>
      </c>
      <c r="DF59" s="767">
        <v>0</v>
      </c>
      <c r="DG59" s="768">
        <v>0</v>
      </c>
      <c r="DH59" s="767">
        <v>0</v>
      </c>
      <c r="DI59" s="768">
        <v>0</v>
      </c>
      <c r="DJ59" s="767">
        <v>0</v>
      </c>
      <c r="DK59" s="768">
        <v>0</v>
      </c>
      <c r="DL59" s="767">
        <v>0</v>
      </c>
      <c r="DM59" s="768">
        <v>0</v>
      </c>
      <c r="DN59" s="767">
        <v>0</v>
      </c>
      <c r="DO59" s="768">
        <v>0</v>
      </c>
      <c r="DP59" s="769">
        <v>0</v>
      </c>
      <c r="DQ59" s="715"/>
      <c r="DR59" s="955"/>
      <c r="DS59" s="715"/>
      <c r="DT59" s="957"/>
    </row>
    <row r="60" spans="2:124" outlineLevel="1">
      <c r="B60" s="753">
        <v>53</v>
      </c>
      <c r="C60" s="754" t="s">
        <v>810</v>
      </c>
      <c r="D60" s="755">
        <v>2015</v>
      </c>
      <c r="F60" s="760">
        <v>0</v>
      </c>
      <c r="G60" s="761">
        <v>0</v>
      </c>
      <c r="H60" s="762">
        <v>0</v>
      </c>
      <c r="I60" s="761">
        <v>0</v>
      </c>
      <c r="J60" s="762">
        <v>0</v>
      </c>
      <c r="K60" s="761">
        <v>0</v>
      </c>
      <c r="L60" s="762">
        <v>0</v>
      </c>
      <c r="M60" s="761">
        <v>0</v>
      </c>
      <c r="N60" s="762">
        <v>0</v>
      </c>
      <c r="O60" s="761">
        <v>0</v>
      </c>
      <c r="P60" s="762">
        <v>0</v>
      </c>
      <c r="Q60" s="761">
        <v>0</v>
      </c>
      <c r="R60" s="762">
        <v>0</v>
      </c>
      <c r="S60" s="761">
        <v>0</v>
      </c>
      <c r="T60" s="762">
        <v>0</v>
      </c>
      <c r="U60" s="761">
        <v>0</v>
      </c>
      <c r="V60" s="762">
        <v>0</v>
      </c>
      <c r="W60" s="761">
        <v>0</v>
      </c>
      <c r="X60" s="762">
        <v>0</v>
      </c>
      <c r="Y60" s="761">
        <v>0</v>
      </c>
      <c r="Z60" s="762">
        <v>0</v>
      </c>
      <c r="AA60" s="761">
        <v>0</v>
      </c>
      <c r="AB60" s="762">
        <v>0</v>
      </c>
      <c r="AC60" s="761">
        <v>0</v>
      </c>
      <c r="AD60" s="762">
        <v>0</v>
      </c>
      <c r="AE60" s="763">
        <v>0</v>
      </c>
      <c r="AF60" s="715"/>
      <c r="AG60" s="963"/>
      <c r="AH60" s="715"/>
      <c r="AI60" s="760">
        <v>0</v>
      </c>
      <c r="AJ60" s="761">
        <v>0</v>
      </c>
      <c r="AK60" s="762">
        <v>0</v>
      </c>
      <c r="AL60" s="761">
        <v>0</v>
      </c>
      <c r="AM60" s="762">
        <v>0</v>
      </c>
      <c r="AN60" s="761">
        <v>0</v>
      </c>
      <c r="AO60" s="762">
        <v>0</v>
      </c>
      <c r="AP60" s="761">
        <v>0</v>
      </c>
      <c r="AQ60" s="762">
        <v>0</v>
      </c>
      <c r="AR60" s="761">
        <v>0</v>
      </c>
      <c r="AS60" s="762">
        <v>0</v>
      </c>
      <c r="AT60" s="761">
        <v>0</v>
      </c>
      <c r="AU60" s="762">
        <v>0</v>
      </c>
      <c r="AV60" s="761">
        <v>0</v>
      </c>
      <c r="AW60" s="762">
        <v>0</v>
      </c>
      <c r="AX60" s="761">
        <v>0</v>
      </c>
      <c r="AY60" s="762">
        <v>0</v>
      </c>
      <c r="AZ60" s="761">
        <v>0</v>
      </c>
      <c r="BA60" s="762">
        <v>0</v>
      </c>
      <c r="BB60" s="761">
        <v>0</v>
      </c>
      <c r="BC60" s="762">
        <v>0</v>
      </c>
      <c r="BD60" s="761">
        <v>0</v>
      </c>
      <c r="BE60" s="762">
        <v>0</v>
      </c>
      <c r="BF60" s="761">
        <v>0</v>
      </c>
      <c r="BG60" s="762">
        <v>0</v>
      </c>
      <c r="BH60" s="763">
        <v>0</v>
      </c>
      <c r="BI60" s="715"/>
      <c r="BJ60" s="965"/>
      <c r="BK60" s="715"/>
      <c r="BL60" s="951"/>
      <c r="BM60" s="715"/>
      <c r="BN60" s="760">
        <v>0</v>
      </c>
      <c r="BO60" s="761">
        <v>0</v>
      </c>
      <c r="BP60" s="762">
        <v>0</v>
      </c>
      <c r="BQ60" s="761">
        <v>0</v>
      </c>
      <c r="BR60" s="762">
        <v>0</v>
      </c>
      <c r="BS60" s="761">
        <v>0</v>
      </c>
      <c r="BT60" s="762">
        <v>0</v>
      </c>
      <c r="BU60" s="761">
        <v>0</v>
      </c>
      <c r="BV60" s="762">
        <v>0</v>
      </c>
      <c r="BW60" s="761">
        <v>0</v>
      </c>
      <c r="BX60" s="762">
        <v>0</v>
      </c>
      <c r="BY60" s="761">
        <v>0</v>
      </c>
      <c r="BZ60" s="762">
        <v>0</v>
      </c>
      <c r="CA60" s="761">
        <v>0</v>
      </c>
      <c r="CB60" s="762">
        <v>0</v>
      </c>
      <c r="CC60" s="761">
        <v>0</v>
      </c>
      <c r="CD60" s="762">
        <v>0</v>
      </c>
      <c r="CE60" s="761">
        <v>0</v>
      </c>
      <c r="CF60" s="762">
        <v>0</v>
      </c>
      <c r="CG60" s="761">
        <v>0</v>
      </c>
      <c r="CH60" s="762">
        <v>0</v>
      </c>
      <c r="CI60" s="761">
        <v>0</v>
      </c>
      <c r="CJ60" s="762">
        <v>0</v>
      </c>
      <c r="CK60" s="761">
        <v>0</v>
      </c>
      <c r="CL60" s="762">
        <v>0</v>
      </c>
      <c r="CM60" s="763">
        <v>0</v>
      </c>
      <c r="CN60" s="715"/>
      <c r="CO60" s="953"/>
      <c r="CP60" s="715"/>
      <c r="CQ60" s="760">
        <v>0</v>
      </c>
      <c r="CR60" s="761">
        <v>0</v>
      </c>
      <c r="CS60" s="762">
        <v>0</v>
      </c>
      <c r="CT60" s="761">
        <v>0</v>
      </c>
      <c r="CU60" s="762">
        <v>0</v>
      </c>
      <c r="CV60" s="761">
        <v>0</v>
      </c>
      <c r="CW60" s="762">
        <v>0</v>
      </c>
      <c r="CX60" s="761">
        <v>0</v>
      </c>
      <c r="CY60" s="762">
        <v>0</v>
      </c>
      <c r="CZ60" s="761">
        <v>0</v>
      </c>
      <c r="DA60" s="762">
        <v>0</v>
      </c>
      <c r="DB60" s="761">
        <v>0</v>
      </c>
      <c r="DC60" s="762">
        <v>0</v>
      </c>
      <c r="DD60" s="761">
        <v>0</v>
      </c>
      <c r="DE60" s="762">
        <v>0</v>
      </c>
      <c r="DF60" s="761">
        <v>0</v>
      </c>
      <c r="DG60" s="762">
        <v>0</v>
      </c>
      <c r="DH60" s="761">
        <v>0</v>
      </c>
      <c r="DI60" s="762">
        <v>0</v>
      </c>
      <c r="DJ60" s="761">
        <v>0</v>
      </c>
      <c r="DK60" s="762">
        <v>0</v>
      </c>
      <c r="DL60" s="761">
        <v>0</v>
      </c>
      <c r="DM60" s="762">
        <v>0</v>
      </c>
      <c r="DN60" s="761">
        <v>0</v>
      </c>
      <c r="DO60" s="762">
        <v>0</v>
      </c>
      <c r="DP60" s="763">
        <v>0</v>
      </c>
      <c r="DQ60" s="715"/>
      <c r="DR60" s="955"/>
      <c r="DS60" s="715"/>
      <c r="DT60" s="957"/>
    </row>
    <row r="61" spans="2:124" outlineLevel="1">
      <c r="B61" s="746">
        <v>54</v>
      </c>
      <c r="C61" s="747" t="s">
        <v>811</v>
      </c>
      <c r="D61" s="748">
        <v>2015</v>
      </c>
      <c r="F61" s="766">
        <v>0</v>
      </c>
      <c r="G61" s="767">
        <v>0</v>
      </c>
      <c r="H61" s="768">
        <v>0</v>
      </c>
      <c r="I61" s="767">
        <v>0</v>
      </c>
      <c r="J61" s="768">
        <v>0</v>
      </c>
      <c r="K61" s="767">
        <v>0</v>
      </c>
      <c r="L61" s="768">
        <v>0</v>
      </c>
      <c r="M61" s="767">
        <v>0</v>
      </c>
      <c r="N61" s="768">
        <v>0</v>
      </c>
      <c r="O61" s="767">
        <v>0</v>
      </c>
      <c r="P61" s="768">
        <v>0</v>
      </c>
      <c r="Q61" s="767">
        <v>0</v>
      </c>
      <c r="R61" s="768">
        <v>0</v>
      </c>
      <c r="S61" s="767">
        <v>0</v>
      </c>
      <c r="T61" s="768">
        <v>0</v>
      </c>
      <c r="U61" s="767">
        <v>0</v>
      </c>
      <c r="V61" s="768">
        <v>0</v>
      </c>
      <c r="W61" s="767">
        <v>0</v>
      </c>
      <c r="X61" s="768">
        <v>0</v>
      </c>
      <c r="Y61" s="767">
        <v>0</v>
      </c>
      <c r="Z61" s="768">
        <v>0</v>
      </c>
      <c r="AA61" s="767">
        <v>0</v>
      </c>
      <c r="AB61" s="768">
        <v>0</v>
      </c>
      <c r="AC61" s="767">
        <v>0</v>
      </c>
      <c r="AD61" s="768">
        <v>0</v>
      </c>
      <c r="AE61" s="769">
        <v>0</v>
      </c>
      <c r="AF61" s="715"/>
      <c r="AG61" s="963"/>
      <c r="AH61" s="715"/>
      <c r="AI61" s="766">
        <v>0</v>
      </c>
      <c r="AJ61" s="767">
        <v>0</v>
      </c>
      <c r="AK61" s="768">
        <v>0</v>
      </c>
      <c r="AL61" s="767">
        <v>0</v>
      </c>
      <c r="AM61" s="768">
        <v>0</v>
      </c>
      <c r="AN61" s="767">
        <v>0</v>
      </c>
      <c r="AO61" s="768">
        <v>0</v>
      </c>
      <c r="AP61" s="767">
        <v>0</v>
      </c>
      <c r="AQ61" s="768">
        <v>0</v>
      </c>
      <c r="AR61" s="767">
        <v>0</v>
      </c>
      <c r="AS61" s="768">
        <v>0</v>
      </c>
      <c r="AT61" s="767">
        <v>0</v>
      </c>
      <c r="AU61" s="768">
        <v>0</v>
      </c>
      <c r="AV61" s="767">
        <v>0</v>
      </c>
      <c r="AW61" s="768">
        <v>0</v>
      </c>
      <c r="AX61" s="767">
        <v>0</v>
      </c>
      <c r="AY61" s="768">
        <v>0</v>
      </c>
      <c r="AZ61" s="767">
        <v>0</v>
      </c>
      <c r="BA61" s="768">
        <v>0</v>
      </c>
      <c r="BB61" s="767">
        <v>0</v>
      </c>
      <c r="BC61" s="768">
        <v>0</v>
      </c>
      <c r="BD61" s="767">
        <v>0</v>
      </c>
      <c r="BE61" s="768">
        <v>0</v>
      </c>
      <c r="BF61" s="767">
        <v>0</v>
      </c>
      <c r="BG61" s="768">
        <v>0</v>
      </c>
      <c r="BH61" s="769">
        <v>0</v>
      </c>
      <c r="BI61" s="715"/>
      <c r="BJ61" s="965"/>
      <c r="BK61" s="715"/>
      <c r="BL61" s="951"/>
      <c r="BM61" s="715"/>
      <c r="BN61" s="766">
        <v>0</v>
      </c>
      <c r="BO61" s="767">
        <v>0</v>
      </c>
      <c r="BP61" s="768">
        <v>0</v>
      </c>
      <c r="BQ61" s="767">
        <v>0</v>
      </c>
      <c r="BR61" s="768">
        <v>0</v>
      </c>
      <c r="BS61" s="767">
        <v>0</v>
      </c>
      <c r="BT61" s="768">
        <v>0</v>
      </c>
      <c r="BU61" s="767">
        <v>0</v>
      </c>
      <c r="BV61" s="768">
        <v>0</v>
      </c>
      <c r="BW61" s="767">
        <v>0</v>
      </c>
      <c r="BX61" s="768">
        <v>0</v>
      </c>
      <c r="BY61" s="767">
        <v>0</v>
      </c>
      <c r="BZ61" s="768">
        <v>0</v>
      </c>
      <c r="CA61" s="767">
        <v>0</v>
      </c>
      <c r="CB61" s="768">
        <v>0</v>
      </c>
      <c r="CC61" s="767">
        <v>0</v>
      </c>
      <c r="CD61" s="768">
        <v>0</v>
      </c>
      <c r="CE61" s="767">
        <v>0</v>
      </c>
      <c r="CF61" s="768">
        <v>0</v>
      </c>
      <c r="CG61" s="767">
        <v>0</v>
      </c>
      <c r="CH61" s="768">
        <v>0</v>
      </c>
      <c r="CI61" s="767">
        <v>0</v>
      </c>
      <c r="CJ61" s="768">
        <v>0</v>
      </c>
      <c r="CK61" s="767">
        <v>0</v>
      </c>
      <c r="CL61" s="768">
        <v>0</v>
      </c>
      <c r="CM61" s="769">
        <v>0</v>
      </c>
      <c r="CN61" s="715"/>
      <c r="CO61" s="953"/>
      <c r="CP61" s="715"/>
      <c r="CQ61" s="766">
        <v>0</v>
      </c>
      <c r="CR61" s="767">
        <v>0</v>
      </c>
      <c r="CS61" s="768">
        <v>0</v>
      </c>
      <c r="CT61" s="767">
        <v>0</v>
      </c>
      <c r="CU61" s="768">
        <v>0</v>
      </c>
      <c r="CV61" s="767">
        <v>0</v>
      </c>
      <c r="CW61" s="768">
        <v>0</v>
      </c>
      <c r="CX61" s="767">
        <v>0</v>
      </c>
      <c r="CY61" s="768">
        <v>0</v>
      </c>
      <c r="CZ61" s="767">
        <v>0</v>
      </c>
      <c r="DA61" s="768">
        <v>0</v>
      </c>
      <c r="DB61" s="767">
        <v>0</v>
      </c>
      <c r="DC61" s="768">
        <v>0</v>
      </c>
      <c r="DD61" s="767">
        <v>0</v>
      </c>
      <c r="DE61" s="768">
        <v>0</v>
      </c>
      <c r="DF61" s="767">
        <v>0</v>
      </c>
      <c r="DG61" s="768">
        <v>0</v>
      </c>
      <c r="DH61" s="767">
        <v>0</v>
      </c>
      <c r="DI61" s="768">
        <v>0</v>
      </c>
      <c r="DJ61" s="767">
        <v>0</v>
      </c>
      <c r="DK61" s="768">
        <v>0</v>
      </c>
      <c r="DL61" s="767">
        <v>0</v>
      </c>
      <c r="DM61" s="768">
        <v>0</v>
      </c>
      <c r="DN61" s="767">
        <v>0</v>
      </c>
      <c r="DO61" s="768">
        <v>0</v>
      </c>
      <c r="DP61" s="769">
        <v>0</v>
      </c>
      <c r="DQ61" s="715"/>
      <c r="DR61" s="955"/>
      <c r="DS61" s="715"/>
      <c r="DT61" s="957"/>
    </row>
    <row r="62" spans="2:124" outlineLevel="1">
      <c r="B62" s="753">
        <v>55</v>
      </c>
      <c r="C62" s="754" t="s">
        <v>812</v>
      </c>
      <c r="D62" s="755">
        <v>2015</v>
      </c>
      <c r="F62" s="760">
        <v>3028100</v>
      </c>
      <c r="G62" s="761">
        <v>0</v>
      </c>
      <c r="H62" s="762">
        <v>0</v>
      </c>
      <c r="I62" s="761">
        <v>0</v>
      </c>
      <c r="J62" s="762">
        <v>0</v>
      </c>
      <c r="K62" s="761">
        <v>0</v>
      </c>
      <c r="L62" s="762">
        <v>0</v>
      </c>
      <c r="M62" s="761">
        <v>0</v>
      </c>
      <c r="N62" s="762">
        <v>0</v>
      </c>
      <c r="O62" s="761">
        <v>0</v>
      </c>
      <c r="P62" s="762">
        <v>0</v>
      </c>
      <c r="Q62" s="761">
        <v>0</v>
      </c>
      <c r="R62" s="762">
        <v>0</v>
      </c>
      <c r="S62" s="761">
        <v>0</v>
      </c>
      <c r="T62" s="762">
        <v>0</v>
      </c>
      <c r="U62" s="761">
        <v>0</v>
      </c>
      <c r="V62" s="762">
        <v>0</v>
      </c>
      <c r="W62" s="761">
        <v>0</v>
      </c>
      <c r="X62" s="762">
        <v>0</v>
      </c>
      <c r="Y62" s="761">
        <v>0</v>
      </c>
      <c r="Z62" s="762">
        <v>0</v>
      </c>
      <c r="AA62" s="761">
        <v>0</v>
      </c>
      <c r="AB62" s="762">
        <v>0</v>
      </c>
      <c r="AC62" s="761">
        <v>0</v>
      </c>
      <c r="AD62" s="762">
        <v>0</v>
      </c>
      <c r="AE62" s="763">
        <v>0</v>
      </c>
      <c r="AF62" s="715"/>
      <c r="AG62" s="963"/>
      <c r="AH62" s="715"/>
      <c r="AI62" s="760">
        <v>510</v>
      </c>
      <c r="AJ62" s="761">
        <v>0</v>
      </c>
      <c r="AK62" s="762">
        <v>0</v>
      </c>
      <c r="AL62" s="761">
        <v>0</v>
      </c>
      <c r="AM62" s="762">
        <v>0</v>
      </c>
      <c r="AN62" s="761">
        <v>0</v>
      </c>
      <c r="AO62" s="762">
        <v>0</v>
      </c>
      <c r="AP62" s="761">
        <v>0</v>
      </c>
      <c r="AQ62" s="762">
        <v>0</v>
      </c>
      <c r="AR62" s="761">
        <v>0</v>
      </c>
      <c r="AS62" s="762">
        <v>0</v>
      </c>
      <c r="AT62" s="761">
        <v>0</v>
      </c>
      <c r="AU62" s="762">
        <v>0</v>
      </c>
      <c r="AV62" s="761">
        <v>0</v>
      </c>
      <c r="AW62" s="762">
        <v>0</v>
      </c>
      <c r="AX62" s="761">
        <v>0</v>
      </c>
      <c r="AY62" s="762">
        <v>0</v>
      </c>
      <c r="AZ62" s="761">
        <v>0</v>
      </c>
      <c r="BA62" s="762">
        <v>0</v>
      </c>
      <c r="BB62" s="761">
        <v>0</v>
      </c>
      <c r="BC62" s="762">
        <v>0</v>
      </c>
      <c r="BD62" s="761">
        <v>0</v>
      </c>
      <c r="BE62" s="762">
        <v>0</v>
      </c>
      <c r="BF62" s="761">
        <v>0</v>
      </c>
      <c r="BG62" s="762">
        <v>0</v>
      </c>
      <c r="BH62" s="763">
        <v>0</v>
      </c>
      <c r="BI62" s="715"/>
      <c r="BJ62" s="965"/>
      <c r="BK62" s="715"/>
      <c r="BL62" s="951"/>
      <c r="BM62" s="715"/>
      <c r="BN62" s="760">
        <v>2978654</v>
      </c>
      <c r="BO62" s="761">
        <v>0</v>
      </c>
      <c r="BP62" s="762">
        <v>0</v>
      </c>
      <c r="BQ62" s="761">
        <v>0</v>
      </c>
      <c r="BR62" s="762">
        <v>0</v>
      </c>
      <c r="BS62" s="761">
        <v>0</v>
      </c>
      <c r="BT62" s="762">
        <v>0</v>
      </c>
      <c r="BU62" s="761">
        <v>0</v>
      </c>
      <c r="BV62" s="762">
        <v>0</v>
      </c>
      <c r="BW62" s="761">
        <v>0</v>
      </c>
      <c r="BX62" s="762">
        <v>0</v>
      </c>
      <c r="BY62" s="761">
        <v>0</v>
      </c>
      <c r="BZ62" s="762">
        <v>0</v>
      </c>
      <c r="CA62" s="761">
        <v>0</v>
      </c>
      <c r="CB62" s="762">
        <v>0</v>
      </c>
      <c r="CC62" s="761">
        <v>0</v>
      </c>
      <c r="CD62" s="762">
        <v>0</v>
      </c>
      <c r="CE62" s="761">
        <v>0</v>
      </c>
      <c r="CF62" s="762">
        <v>0</v>
      </c>
      <c r="CG62" s="761">
        <v>0</v>
      </c>
      <c r="CH62" s="762">
        <v>0</v>
      </c>
      <c r="CI62" s="761">
        <v>0</v>
      </c>
      <c r="CJ62" s="762">
        <v>0</v>
      </c>
      <c r="CK62" s="761">
        <v>0</v>
      </c>
      <c r="CL62" s="762">
        <v>0</v>
      </c>
      <c r="CM62" s="763">
        <v>0</v>
      </c>
      <c r="CN62" s="715"/>
      <c r="CO62" s="953"/>
      <c r="CP62" s="715"/>
      <c r="CQ62" s="760">
        <v>505</v>
      </c>
      <c r="CR62" s="761">
        <v>0</v>
      </c>
      <c r="CS62" s="762">
        <v>0</v>
      </c>
      <c r="CT62" s="761">
        <v>0</v>
      </c>
      <c r="CU62" s="762">
        <v>0</v>
      </c>
      <c r="CV62" s="761">
        <v>0</v>
      </c>
      <c r="CW62" s="762">
        <v>0</v>
      </c>
      <c r="CX62" s="761">
        <v>0</v>
      </c>
      <c r="CY62" s="762">
        <v>0</v>
      </c>
      <c r="CZ62" s="761">
        <v>0</v>
      </c>
      <c r="DA62" s="762">
        <v>0</v>
      </c>
      <c r="DB62" s="761">
        <v>0</v>
      </c>
      <c r="DC62" s="762">
        <v>0</v>
      </c>
      <c r="DD62" s="761">
        <v>0</v>
      </c>
      <c r="DE62" s="762">
        <v>0</v>
      </c>
      <c r="DF62" s="761">
        <v>0</v>
      </c>
      <c r="DG62" s="762">
        <v>0</v>
      </c>
      <c r="DH62" s="761">
        <v>0</v>
      </c>
      <c r="DI62" s="762">
        <v>0</v>
      </c>
      <c r="DJ62" s="761">
        <v>0</v>
      </c>
      <c r="DK62" s="762">
        <v>0</v>
      </c>
      <c r="DL62" s="761">
        <v>0</v>
      </c>
      <c r="DM62" s="762">
        <v>0</v>
      </c>
      <c r="DN62" s="761">
        <v>0</v>
      </c>
      <c r="DO62" s="762">
        <v>0</v>
      </c>
      <c r="DP62" s="763">
        <v>0</v>
      </c>
      <c r="DQ62" s="715"/>
      <c r="DR62" s="955"/>
      <c r="DS62" s="715"/>
      <c r="DT62" s="957"/>
    </row>
    <row r="63" spans="2:124" outlineLevel="1">
      <c r="B63" s="770">
        <v>56</v>
      </c>
      <c r="C63" s="824" t="s">
        <v>813</v>
      </c>
      <c r="D63" s="772">
        <v>2015</v>
      </c>
      <c r="F63" s="831">
        <v>0</v>
      </c>
      <c r="G63" s="832">
        <v>0</v>
      </c>
      <c r="H63" s="833">
        <v>0</v>
      </c>
      <c r="I63" s="832">
        <v>0</v>
      </c>
      <c r="J63" s="833">
        <v>0</v>
      </c>
      <c r="K63" s="832">
        <v>0</v>
      </c>
      <c r="L63" s="833">
        <v>0</v>
      </c>
      <c r="M63" s="832">
        <v>0</v>
      </c>
      <c r="N63" s="833">
        <v>0</v>
      </c>
      <c r="O63" s="832">
        <v>0</v>
      </c>
      <c r="P63" s="833">
        <v>0</v>
      </c>
      <c r="Q63" s="832">
        <v>0</v>
      </c>
      <c r="R63" s="833">
        <v>0</v>
      </c>
      <c r="S63" s="832">
        <v>0</v>
      </c>
      <c r="T63" s="833">
        <v>0</v>
      </c>
      <c r="U63" s="832">
        <v>0</v>
      </c>
      <c r="V63" s="833">
        <v>0</v>
      </c>
      <c r="W63" s="832">
        <v>0</v>
      </c>
      <c r="X63" s="833">
        <v>0</v>
      </c>
      <c r="Y63" s="832">
        <v>0</v>
      </c>
      <c r="Z63" s="833">
        <v>0</v>
      </c>
      <c r="AA63" s="832">
        <v>0</v>
      </c>
      <c r="AB63" s="833">
        <v>0</v>
      </c>
      <c r="AC63" s="832">
        <v>0</v>
      </c>
      <c r="AD63" s="833">
        <v>0</v>
      </c>
      <c r="AE63" s="834">
        <v>0</v>
      </c>
      <c r="AF63" s="715"/>
      <c r="AG63" s="963"/>
      <c r="AH63" s="715"/>
      <c r="AI63" s="831">
        <v>0</v>
      </c>
      <c r="AJ63" s="832">
        <v>0</v>
      </c>
      <c r="AK63" s="833">
        <v>0</v>
      </c>
      <c r="AL63" s="832">
        <v>0</v>
      </c>
      <c r="AM63" s="833">
        <v>0</v>
      </c>
      <c r="AN63" s="832">
        <v>0</v>
      </c>
      <c r="AO63" s="833">
        <v>0</v>
      </c>
      <c r="AP63" s="832">
        <v>0</v>
      </c>
      <c r="AQ63" s="833">
        <v>0</v>
      </c>
      <c r="AR63" s="832">
        <v>0</v>
      </c>
      <c r="AS63" s="833">
        <v>0</v>
      </c>
      <c r="AT63" s="832">
        <v>0</v>
      </c>
      <c r="AU63" s="833">
        <v>0</v>
      </c>
      <c r="AV63" s="832">
        <v>0</v>
      </c>
      <c r="AW63" s="833">
        <v>0</v>
      </c>
      <c r="AX63" s="832">
        <v>0</v>
      </c>
      <c r="AY63" s="833">
        <v>0</v>
      </c>
      <c r="AZ63" s="832">
        <v>0</v>
      </c>
      <c r="BA63" s="833">
        <v>0</v>
      </c>
      <c r="BB63" s="832">
        <v>0</v>
      </c>
      <c r="BC63" s="833">
        <v>0</v>
      </c>
      <c r="BD63" s="832">
        <v>0</v>
      </c>
      <c r="BE63" s="833">
        <v>0</v>
      </c>
      <c r="BF63" s="832">
        <v>0</v>
      </c>
      <c r="BG63" s="833">
        <v>0</v>
      </c>
      <c r="BH63" s="834">
        <v>0</v>
      </c>
      <c r="BI63" s="715"/>
      <c r="BJ63" s="965"/>
      <c r="BK63" s="715"/>
      <c r="BL63" s="951"/>
      <c r="BM63" s="715"/>
      <c r="BN63" s="831">
        <v>0</v>
      </c>
      <c r="BO63" s="832">
        <v>0</v>
      </c>
      <c r="BP63" s="833">
        <v>0</v>
      </c>
      <c r="BQ63" s="832">
        <v>0</v>
      </c>
      <c r="BR63" s="833">
        <v>0</v>
      </c>
      <c r="BS63" s="832">
        <v>0</v>
      </c>
      <c r="BT63" s="833">
        <v>0</v>
      </c>
      <c r="BU63" s="832">
        <v>0</v>
      </c>
      <c r="BV63" s="833">
        <v>0</v>
      </c>
      <c r="BW63" s="832">
        <v>0</v>
      </c>
      <c r="BX63" s="833">
        <v>0</v>
      </c>
      <c r="BY63" s="832">
        <v>0</v>
      </c>
      <c r="BZ63" s="833">
        <v>0</v>
      </c>
      <c r="CA63" s="832">
        <v>0</v>
      </c>
      <c r="CB63" s="833">
        <v>0</v>
      </c>
      <c r="CC63" s="832">
        <v>0</v>
      </c>
      <c r="CD63" s="833">
        <v>0</v>
      </c>
      <c r="CE63" s="832">
        <v>0</v>
      </c>
      <c r="CF63" s="833">
        <v>0</v>
      </c>
      <c r="CG63" s="832">
        <v>0</v>
      </c>
      <c r="CH63" s="833">
        <v>0</v>
      </c>
      <c r="CI63" s="832">
        <v>0</v>
      </c>
      <c r="CJ63" s="833">
        <v>0</v>
      </c>
      <c r="CK63" s="832">
        <v>0</v>
      </c>
      <c r="CL63" s="833">
        <v>0</v>
      </c>
      <c r="CM63" s="834">
        <v>0</v>
      </c>
      <c r="CN63" s="715"/>
      <c r="CO63" s="953"/>
      <c r="CP63" s="715"/>
      <c r="CQ63" s="831">
        <v>0</v>
      </c>
      <c r="CR63" s="832">
        <v>0</v>
      </c>
      <c r="CS63" s="833">
        <v>0</v>
      </c>
      <c r="CT63" s="832">
        <v>0</v>
      </c>
      <c r="CU63" s="833">
        <v>0</v>
      </c>
      <c r="CV63" s="832">
        <v>0</v>
      </c>
      <c r="CW63" s="833">
        <v>0</v>
      </c>
      <c r="CX63" s="832">
        <v>0</v>
      </c>
      <c r="CY63" s="833">
        <v>0</v>
      </c>
      <c r="CZ63" s="832">
        <v>0</v>
      </c>
      <c r="DA63" s="833">
        <v>0</v>
      </c>
      <c r="DB63" s="832">
        <v>0</v>
      </c>
      <c r="DC63" s="833">
        <v>0</v>
      </c>
      <c r="DD63" s="832">
        <v>0</v>
      </c>
      <c r="DE63" s="833">
        <v>0</v>
      </c>
      <c r="DF63" s="832">
        <v>0</v>
      </c>
      <c r="DG63" s="833">
        <v>0</v>
      </c>
      <c r="DH63" s="832">
        <v>0</v>
      </c>
      <c r="DI63" s="833">
        <v>0</v>
      </c>
      <c r="DJ63" s="832">
        <v>0</v>
      </c>
      <c r="DK63" s="833">
        <v>0</v>
      </c>
      <c r="DL63" s="832">
        <v>0</v>
      </c>
      <c r="DM63" s="833">
        <v>0</v>
      </c>
      <c r="DN63" s="832">
        <v>0</v>
      </c>
      <c r="DO63" s="833">
        <v>0</v>
      </c>
      <c r="DP63" s="834">
        <v>0</v>
      </c>
      <c r="DQ63" s="715"/>
      <c r="DR63" s="955"/>
      <c r="DS63" s="715"/>
      <c r="DT63" s="957"/>
    </row>
    <row r="64" spans="2:124" outlineLevel="1">
      <c r="B64" s="739">
        <v>57</v>
      </c>
      <c r="C64" s="740" t="s">
        <v>97</v>
      </c>
      <c r="D64" s="741">
        <v>2015</v>
      </c>
      <c r="F64" s="742">
        <v>183863</v>
      </c>
      <c r="G64" s="743">
        <v>183863</v>
      </c>
      <c r="H64" s="744">
        <v>183863</v>
      </c>
      <c r="I64" s="743">
        <v>182773</v>
      </c>
      <c r="J64" s="744">
        <v>102319</v>
      </c>
      <c r="K64" s="743">
        <v>0</v>
      </c>
      <c r="L64" s="744">
        <v>0</v>
      </c>
      <c r="M64" s="743">
        <v>0</v>
      </c>
      <c r="N64" s="744">
        <v>0</v>
      </c>
      <c r="O64" s="743">
        <v>0</v>
      </c>
      <c r="P64" s="744">
        <v>0</v>
      </c>
      <c r="Q64" s="743">
        <v>0</v>
      </c>
      <c r="R64" s="744">
        <v>0</v>
      </c>
      <c r="S64" s="743">
        <v>0</v>
      </c>
      <c r="T64" s="744">
        <v>0</v>
      </c>
      <c r="U64" s="743">
        <v>0</v>
      </c>
      <c r="V64" s="744">
        <v>0</v>
      </c>
      <c r="W64" s="743">
        <v>0</v>
      </c>
      <c r="X64" s="744">
        <v>0</v>
      </c>
      <c r="Y64" s="743">
        <v>0</v>
      </c>
      <c r="Z64" s="744">
        <v>0</v>
      </c>
      <c r="AA64" s="743">
        <v>0</v>
      </c>
      <c r="AB64" s="744">
        <v>0</v>
      </c>
      <c r="AC64" s="743">
        <v>0</v>
      </c>
      <c r="AD64" s="744">
        <v>0</v>
      </c>
      <c r="AE64" s="745">
        <v>0</v>
      </c>
      <c r="AF64" s="715"/>
      <c r="AG64" s="963"/>
      <c r="AH64" s="715"/>
      <c r="AI64" s="742">
        <v>28</v>
      </c>
      <c r="AJ64" s="743">
        <v>28</v>
      </c>
      <c r="AK64" s="744">
        <v>28</v>
      </c>
      <c r="AL64" s="743">
        <v>27</v>
      </c>
      <c r="AM64" s="744">
        <v>15</v>
      </c>
      <c r="AN64" s="743">
        <v>0</v>
      </c>
      <c r="AO64" s="744">
        <v>0</v>
      </c>
      <c r="AP64" s="743">
        <v>0</v>
      </c>
      <c r="AQ64" s="744">
        <v>0</v>
      </c>
      <c r="AR64" s="743">
        <v>0</v>
      </c>
      <c r="AS64" s="744">
        <v>0</v>
      </c>
      <c r="AT64" s="743">
        <v>0</v>
      </c>
      <c r="AU64" s="744">
        <v>0</v>
      </c>
      <c r="AV64" s="743">
        <v>0</v>
      </c>
      <c r="AW64" s="744">
        <v>0</v>
      </c>
      <c r="AX64" s="743">
        <v>0</v>
      </c>
      <c r="AY64" s="744">
        <v>0</v>
      </c>
      <c r="AZ64" s="743">
        <v>0</v>
      </c>
      <c r="BA64" s="744">
        <v>0</v>
      </c>
      <c r="BB64" s="743">
        <v>0</v>
      </c>
      <c r="BC64" s="744">
        <v>0</v>
      </c>
      <c r="BD64" s="743">
        <v>0</v>
      </c>
      <c r="BE64" s="744">
        <v>0</v>
      </c>
      <c r="BF64" s="743">
        <v>0</v>
      </c>
      <c r="BG64" s="744">
        <v>0</v>
      </c>
      <c r="BH64" s="745">
        <v>0</v>
      </c>
      <c r="BI64" s="715"/>
      <c r="BJ64" s="965"/>
      <c r="BK64" s="715"/>
      <c r="BL64" s="951"/>
      <c r="BM64" s="715"/>
      <c r="BN64" s="742">
        <v>86849</v>
      </c>
      <c r="BO64" s="743">
        <v>86849</v>
      </c>
      <c r="BP64" s="744">
        <v>86849</v>
      </c>
      <c r="BQ64" s="743">
        <v>86432</v>
      </c>
      <c r="BR64" s="744">
        <v>47616</v>
      </c>
      <c r="BS64" s="743">
        <v>0</v>
      </c>
      <c r="BT64" s="744">
        <v>0</v>
      </c>
      <c r="BU64" s="743">
        <v>0</v>
      </c>
      <c r="BV64" s="744">
        <v>0</v>
      </c>
      <c r="BW64" s="743">
        <v>0</v>
      </c>
      <c r="BX64" s="744">
        <v>0</v>
      </c>
      <c r="BY64" s="743">
        <v>0</v>
      </c>
      <c r="BZ64" s="744">
        <v>0</v>
      </c>
      <c r="CA64" s="743">
        <v>0</v>
      </c>
      <c r="CB64" s="744">
        <v>0</v>
      </c>
      <c r="CC64" s="743">
        <v>0</v>
      </c>
      <c r="CD64" s="744">
        <v>0</v>
      </c>
      <c r="CE64" s="743">
        <v>0</v>
      </c>
      <c r="CF64" s="744">
        <v>0</v>
      </c>
      <c r="CG64" s="743">
        <v>0</v>
      </c>
      <c r="CH64" s="744">
        <v>0</v>
      </c>
      <c r="CI64" s="743">
        <v>0</v>
      </c>
      <c r="CJ64" s="744">
        <v>0</v>
      </c>
      <c r="CK64" s="743">
        <v>0</v>
      </c>
      <c r="CL64" s="744">
        <v>0</v>
      </c>
      <c r="CM64" s="745">
        <v>0</v>
      </c>
      <c r="CN64" s="715"/>
      <c r="CO64" s="953"/>
      <c r="CP64" s="715"/>
      <c r="CQ64" s="742">
        <v>13</v>
      </c>
      <c r="CR64" s="743">
        <v>13</v>
      </c>
      <c r="CS64" s="744">
        <v>13</v>
      </c>
      <c r="CT64" s="743">
        <v>13</v>
      </c>
      <c r="CU64" s="744">
        <v>7</v>
      </c>
      <c r="CV64" s="743">
        <v>0</v>
      </c>
      <c r="CW64" s="744">
        <v>0</v>
      </c>
      <c r="CX64" s="743">
        <v>0</v>
      </c>
      <c r="CY64" s="744">
        <v>0</v>
      </c>
      <c r="CZ64" s="743">
        <v>0</v>
      </c>
      <c r="DA64" s="744">
        <v>0</v>
      </c>
      <c r="DB64" s="743">
        <v>0</v>
      </c>
      <c r="DC64" s="744">
        <v>0</v>
      </c>
      <c r="DD64" s="743">
        <v>0</v>
      </c>
      <c r="DE64" s="744">
        <v>0</v>
      </c>
      <c r="DF64" s="743">
        <v>0</v>
      </c>
      <c r="DG64" s="744">
        <v>0</v>
      </c>
      <c r="DH64" s="743">
        <v>0</v>
      </c>
      <c r="DI64" s="744">
        <v>0</v>
      </c>
      <c r="DJ64" s="743">
        <v>0</v>
      </c>
      <c r="DK64" s="744">
        <v>0</v>
      </c>
      <c r="DL64" s="743">
        <v>0</v>
      </c>
      <c r="DM64" s="744">
        <v>0</v>
      </c>
      <c r="DN64" s="743">
        <v>0</v>
      </c>
      <c r="DO64" s="744">
        <v>0</v>
      </c>
      <c r="DP64" s="745">
        <v>0</v>
      </c>
      <c r="DQ64" s="715"/>
      <c r="DR64" s="955"/>
      <c r="DS64" s="715"/>
      <c r="DT64" s="957"/>
    </row>
    <row r="65" spans="2:124" outlineLevel="1">
      <c r="B65" s="746">
        <v>58</v>
      </c>
      <c r="C65" s="747" t="s">
        <v>95</v>
      </c>
      <c r="D65" s="748">
        <v>2015</v>
      </c>
      <c r="F65" s="749">
        <v>353512</v>
      </c>
      <c r="G65" s="750">
        <v>350466</v>
      </c>
      <c r="H65" s="751">
        <v>350466</v>
      </c>
      <c r="I65" s="750">
        <v>350466</v>
      </c>
      <c r="J65" s="751">
        <v>350466</v>
      </c>
      <c r="K65" s="750">
        <v>350466</v>
      </c>
      <c r="L65" s="751">
        <v>350466</v>
      </c>
      <c r="M65" s="750">
        <v>350371</v>
      </c>
      <c r="N65" s="751">
        <v>350371</v>
      </c>
      <c r="O65" s="750">
        <v>350371</v>
      </c>
      <c r="P65" s="751">
        <v>313365</v>
      </c>
      <c r="Q65" s="750">
        <v>311815</v>
      </c>
      <c r="R65" s="751">
        <v>311815</v>
      </c>
      <c r="S65" s="750">
        <v>311255</v>
      </c>
      <c r="T65" s="751">
        <v>311255</v>
      </c>
      <c r="U65" s="750">
        <v>311090</v>
      </c>
      <c r="V65" s="751">
        <v>122469</v>
      </c>
      <c r="W65" s="750">
        <v>122469</v>
      </c>
      <c r="X65" s="751">
        <v>122469</v>
      </c>
      <c r="Y65" s="750">
        <v>122469</v>
      </c>
      <c r="Z65" s="751">
        <v>0</v>
      </c>
      <c r="AA65" s="750">
        <v>0</v>
      </c>
      <c r="AB65" s="751">
        <v>0</v>
      </c>
      <c r="AC65" s="750">
        <v>0</v>
      </c>
      <c r="AD65" s="751">
        <v>0</v>
      </c>
      <c r="AE65" s="752">
        <v>0</v>
      </c>
      <c r="AF65" s="715"/>
      <c r="AG65" s="963"/>
      <c r="AH65" s="715"/>
      <c r="AI65" s="749">
        <v>23</v>
      </c>
      <c r="AJ65" s="750">
        <v>23</v>
      </c>
      <c r="AK65" s="751">
        <v>23</v>
      </c>
      <c r="AL65" s="750">
        <v>23</v>
      </c>
      <c r="AM65" s="751">
        <v>23</v>
      </c>
      <c r="AN65" s="750">
        <v>23</v>
      </c>
      <c r="AO65" s="751">
        <v>23</v>
      </c>
      <c r="AP65" s="750">
        <v>23</v>
      </c>
      <c r="AQ65" s="751">
        <v>23</v>
      </c>
      <c r="AR65" s="750">
        <v>23</v>
      </c>
      <c r="AS65" s="751">
        <v>20</v>
      </c>
      <c r="AT65" s="750">
        <v>20</v>
      </c>
      <c r="AU65" s="751">
        <v>20</v>
      </c>
      <c r="AV65" s="750">
        <v>20</v>
      </c>
      <c r="AW65" s="751">
        <v>20</v>
      </c>
      <c r="AX65" s="750">
        <v>20</v>
      </c>
      <c r="AY65" s="751">
        <v>8</v>
      </c>
      <c r="AZ65" s="750">
        <v>8</v>
      </c>
      <c r="BA65" s="751">
        <v>8</v>
      </c>
      <c r="BB65" s="750">
        <v>8</v>
      </c>
      <c r="BC65" s="751">
        <v>0</v>
      </c>
      <c r="BD65" s="750">
        <v>0</v>
      </c>
      <c r="BE65" s="751">
        <v>0</v>
      </c>
      <c r="BF65" s="750">
        <v>0</v>
      </c>
      <c r="BG65" s="751">
        <v>0</v>
      </c>
      <c r="BH65" s="752">
        <v>0</v>
      </c>
      <c r="BI65" s="715"/>
      <c r="BJ65" s="965"/>
      <c r="BK65" s="715"/>
      <c r="BL65" s="951"/>
      <c r="BM65" s="715"/>
      <c r="BN65" s="749">
        <v>585232</v>
      </c>
      <c r="BO65" s="750">
        <v>580190</v>
      </c>
      <c r="BP65" s="751">
        <v>580190</v>
      </c>
      <c r="BQ65" s="750">
        <v>580190</v>
      </c>
      <c r="BR65" s="751">
        <v>580190</v>
      </c>
      <c r="BS65" s="750">
        <v>580190</v>
      </c>
      <c r="BT65" s="751">
        <v>580190</v>
      </c>
      <c r="BU65" s="750">
        <v>580033</v>
      </c>
      <c r="BV65" s="751">
        <v>580033</v>
      </c>
      <c r="BW65" s="750">
        <v>580033</v>
      </c>
      <c r="BX65" s="751">
        <v>518769</v>
      </c>
      <c r="BY65" s="750">
        <v>516204</v>
      </c>
      <c r="BZ65" s="751">
        <v>516204</v>
      </c>
      <c r="CA65" s="750">
        <v>515276</v>
      </c>
      <c r="CB65" s="751">
        <v>515276</v>
      </c>
      <c r="CC65" s="750">
        <v>515003</v>
      </c>
      <c r="CD65" s="751">
        <v>202745</v>
      </c>
      <c r="CE65" s="750">
        <v>202745</v>
      </c>
      <c r="CF65" s="751">
        <v>202745</v>
      </c>
      <c r="CG65" s="750">
        <v>202745</v>
      </c>
      <c r="CH65" s="751">
        <v>0</v>
      </c>
      <c r="CI65" s="750">
        <v>0</v>
      </c>
      <c r="CJ65" s="751">
        <v>0</v>
      </c>
      <c r="CK65" s="750">
        <v>0</v>
      </c>
      <c r="CL65" s="751">
        <v>0</v>
      </c>
      <c r="CM65" s="752">
        <v>0</v>
      </c>
      <c r="CN65" s="715"/>
      <c r="CO65" s="953"/>
      <c r="CP65" s="715"/>
      <c r="CQ65" s="749">
        <v>38</v>
      </c>
      <c r="CR65" s="750">
        <v>37</v>
      </c>
      <c r="CS65" s="751">
        <v>37</v>
      </c>
      <c r="CT65" s="750">
        <v>37</v>
      </c>
      <c r="CU65" s="751">
        <v>37</v>
      </c>
      <c r="CV65" s="750">
        <v>37</v>
      </c>
      <c r="CW65" s="751">
        <v>37</v>
      </c>
      <c r="CX65" s="750">
        <v>37</v>
      </c>
      <c r="CY65" s="751">
        <v>37</v>
      </c>
      <c r="CZ65" s="750">
        <v>37</v>
      </c>
      <c r="DA65" s="751">
        <v>32</v>
      </c>
      <c r="DB65" s="750">
        <v>32</v>
      </c>
      <c r="DC65" s="751">
        <v>32</v>
      </c>
      <c r="DD65" s="750">
        <v>32</v>
      </c>
      <c r="DE65" s="751">
        <v>32</v>
      </c>
      <c r="DF65" s="750">
        <v>32</v>
      </c>
      <c r="DG65" s="751">
        <v>13</v>
      </c>
      <c r="DH65" s="750">
        <v>13</v>
      </c>
      <c r="DI65" s="751">
        <v>13</v>
      </c>
      <c r="DJ65" s="750">
        <v>13</v>
      </c>
      <c r="DK65" s="751">
        <v>0</v>
      </c>
      <c r="DL65" s="750">
        <v>0</v>
      </c>
      <c r="DM65" s="751">
        <v>0</v>
      </c>
      <c r="DN65" s="750">
        <v>0</v>
      </c>
      <c r="DO65" s="751">
        <v>0</v>
      </c>
      <c r="DP65" s="752">
        <v>0</v>
      </c>
      <c r="DQ65" s="715"/>
      <c r="DR65" s="955"/>
      <c r="DS65" s="715"/>
      <c r="DT65" s="957"/>
    </row>
    <row r="66" spans="2:124" outlineLevel="1">
      <c r="B66" s="753">
        <v>59</v>
      </c>
      <c r="C66" s="754" t="s">
        <v>96</v>
      </c>
      <c r="D66" s="755">
        <v>2015</v>
      </c>
      <c r="F66" s="760">
        <v>831063</v>
      </c>
      <c r="G66" s="761">
        <v>802454</v>
      </c>
      <c r="H66" s="762">
        <v>802454</v>
      </c>
      <c r="I66" s="761">
        <v>802454</v>
      </c>
      <c r="J66" s="762">
        <v>802454</v>
      </c>
      <c r="K66" s="761">
        <v>802454</v>
      </c>
      <c r="L66" s="762">
        <v>802454</v>
      </c>
      <c r="M66" s="761">
        <v>802454</v>
      </c>
      <c r="N66" s="762">
        <v>802454</v>
      </c>
      <c r="O66" s="761">
        <v>802454</v>
      </c>
      <c r="P66" s="762">
        <v>711737</v>
      </c>
      <c r="Q66" s="761">
        <v>615285</v>
      </c>
      <c r="R66" s="762">
        <v>615285</v>
      </c>
      <c r="S66" s="761">
        <v>615285</v>
      </c>
      <c r="T66" s="762">
        <v>615285</v>
      </c>
      <c r="U66" s="761">
        <v>615285</v>
      </c>
      <c r="V66" s="762">
        <v>414466</v>
      </c>
      <c r="W66" s="761">
        <v>414466</v>
      </c>
      <c r="X66" s="762">
        <v>414466</v>
      </c>
      <c r="Y66" s="761">
        <v>414466</v>
      </c>
      <c r="Z66" s="762">
        <v>0</v>
      </c>
      <c r="AA66" s="761">
        <v>0</v>
      </c>
      <c r="AB66" s="762">
        <v>0</v>
      </c>
      <c r="AC66" s="761">
        <v>0</v>
      </c>
      <c r="AD66" s="762">
        <v>0</v>
      </c>
      <c r="AE66" s="763">
        <v>0</v>
      </c>
      <c r="AF66" s="715"/>
      <c r="AG66" s="963"/>
      <c r="AH66" s="715"/>
      <c r="AI66" s="760">
        <v>62</v>
      </c>
      <c r="AJ66" s="761">
        <v>60</v>
      </c>
      <c r="AK66" s="762">
        <v>60</v>
      </c>
      <c r="AL66" s="761">
        <v>60</v>
      </c>
      <c r="AM66" s="762">
        <v>60</v>
      </c>
      <c r="AN66" s="761">
        <v>60</v>
      </c>
      <c r="AO66" s="762">
        <v>60</v>
      </c>
      <c r="AP66" s="761">
        <v>60</v>
      </c>
      <c r="AQ66" s="762">
        <v>60</v>
      </c>
      <c r="AR66" s="761">
        <v>60</v>
      </c>
      <c r="AS66" s="762">
        <v>45</v>
      </c>
      <c r="AT66" s="761">
        <v>39</v>
      </c>
      <c r="AU66" s="762">
        <v>39</v>
      </c>
      <c r="AV66" s="761">
        <v>39</v>
      </c>
      <c r="AW66" s="762">
        <v>39</v>
      </c>
      <c r="AX66" s="761">
        <v>39</v>
      </c>
      <c r="AY66" s="762">
        <v>26</v>
      </c>
      <c r="AZ66" s="761">
        <v>26</v>
      </c>
      <c r="BA66" s="762">
        <v>26</v>
      </c>
      <c r="BB66" s="761">
        <v>26</v>
      </c>
      <c r="BC66" s="762">
        <v>0</v>
      </c>
      <c r="BD66" s="761">
        <v>0</v>
      </c>
      <c r="BE66" s="762">
        <v>0</v>
      </c>
      <c r="BF66" s="761">
        <v>0</v>
      </c>
      <c r="BG66" s="762">
        <v>0</v>
      </c>
      <c r="BH66" s="763">
        <v>0</v>
      </c>
      <c r="BI66" s="715"/>
      <c r="BJ66" s="965"/>
      <c r="BK66" s="715"/>
      <c r="BL66" s="951"/>
      <c r="BM66" s="715"/>
      <c r="BN66" s="760">
        <v>1375807</v>
      </c>
      <c r="BO66" s="761">
        <v>1328446</v>
      </c>
      <c r="BP66" s="762">
        <v>1328446</v>
      </c>
      <c r="BQ66" s="761">
        <v>1328446</v>
      </c>
      <c r="BR66" s="762">
        <v>1328446</v>
      </c>
      <c r="BS66" s="761">
        <v>1328446</v>
      </c>
      <c r="BT66" s="762">
        <v>1328446</v>
      </c>
      <c r="BU66" s="761">
        <v>1328446</v>
      </c>
      <c r="BV66" s="762">
        <v>1328446</v>
      </c>
      <c r="BW66" s="761">
        <v>1328446</v>
      </c>
      <c r="BX66" s="762">
        <v>1178266</v>
      </c>
      <c r="BY66" s="761">
        <v>1018592</v>
      </c>
      <c r="BZ66" s="762">
        <v>1018592</v>
      </c>
      <c r="CA66" s="761">
        <v>1018592</v>
      </c>
      <c r="CB66" s="762">
        <v>1018592</v>
      </c>
      <c r="CC66" s="761">
        <v>1018592</v>
      </c>
      <c r="CD66" s="762">
        <v>686140</v>
      </c>
      <c r="CE66" s="761">
        <v>686140</v>
      </c>
      <c r="CF66" s="762">
        <v>686140</v>
      </c>
      <c r="CG66" s="761">
        <v>686140</v>
      </c>
      <c r="CH66" s="762">
        <v>0</v>
      </c>
      <c r="CI66" s="761">
        <v>0</v>
      </c>
      <c r="CJ66" s="762">
        <v>0</v>
      </c>
      <c r="CK66" s="761">
        <v>0</v>
      </c>
      <c r="CL66" s="762">
        <v>0</v>
      </c>
      <c r="CM66" s="763">
        <v>0</v>
      </c>
      <c r="CN66" s="715"/>
      <c r="CO66" s="953"/>
      <c r="CP66" s="715"/>
      <c r="CQ66" s="760">
        <v>102</v>
      </c>
      <c r="CR66" s="761">
        <v>99</v>
      </c>
      <c r="CS66" s="762">
        <v>99</v>
      </c>
      <c r="CT66" s="761">
        <v>99</v>
      </c>
      <c r="CU66" s="762">
        <v>99</v>
      </c>
      <c r="CV66" s="761">
        <v>99</v>
      </c>
      <c r="CW66" s="762">
        <v>99</v>
      </c>
      <c r="CX66" s="761">
        <v>99</v>
      </c>
      <c r="CY66" s="762">
        <v>99</v>
      </c>
      <c r="CZ66" s="761">
        <v>99</v>
      </c>
      <c r="DA66" s="762">
        <v>74</v>
      </c>
      <c r="DB66" s="761">
        <v>64</v>
      </c>
      <c r="DC66" s="762">
        <v>64</v>
      </c>
      <c r="DD66" s="761">
        <v>64</v>
      </c>
      <c r="DE66" s="762">
        <v>64</v>
      </c>
      <c r="DF66" s="761">
        <v>64</v>
      </c>
      <c r="DG66" s="762">
        <v>43</v>
      </c>
      <c r="DH66" s="761">
        <v>43</v>
      </c>
      <c r="DI66" s="762">
        <v>43</v>
      </c>
      <c r="DJ66" s="761">
        <v>43</v>
      </c>
      <c r="DK66" s="762">
        <v>0</v>
      </c>
      <c r="DL66" s="761">
        <v>0</v>
      </c>
      <c r="DM66" s="762">
        <v>0</v>
      </c>
      <c r="DN66" s="761">
        <v>0</v>
      </c>
      <c r="DO66" s="762">
        <v>0</v>
      </c>
      <c r="DP66" s="763">
        <v>0</v>
      </c>
      <c r="DQ66" s="715"/>
      <c r="DR66" s="955"/>
      <c r="DS66" s="715"/>
      <c r="DT66" s="957"/>
    </row>
    <row r="67" spans="2:124" outlineLevel="1">
      <c r="B67" s="746">
        <v>60</v>
      </c>
      <c r="C67" s="747" t="s">
        <v>676</v>
      </c>
      <c r="D67" s="748">
        <v>2015</v>
      </c>
      <c r="F67" s="749">
        <v>2407508</v>
      </c>
      <c r="G67" s="750">
        <v>2407508</v>
      </c>
      <c r="H67" s="751">
        <v>2407508</v>
      </c>
      <c r="I67" s="750">
        <v>2407508</v>
      </c>
      <c r="J67" s="751">
        <v>2407508</v>
      </c>
      <c r="K67" s="750">
        <v>2407508</v>
      </c>
      <c r="L67" s="751">
        <v>2407508</v>
      </c>
      <c r="M67" s="750">
        <v>2407508</v>
      </c>
      <c r="N67" s="751">
        <v>2407508</v>
      </c>
      <c r="O67" s="750">
        <v>2407508</v>
      </c>
      <c r="P67" s="751">
        <v>2407508</v>
      </c>
      <c r="Q67" s="750">
        <v>2407508</v>
      </c>
      <c r="R67" s="751">
        <v>2407508</v>
      </c>
      <c r="S67" s="750">
        <v>2407508</v>
      </c>
      <c r="T67" s="751">
        <v>2407508</v>
      </c>
      <c r="U67" s="750">
        <v>2407508</v>
      </c>
      <c r="V67" s="751">
        <v>2407508</v>
      </c>
      <c r="W67" s="750">
        <v>2407508</v>
      </c>
      <c r="X67" s="751">
        <v>2280890</v>
      </c>
      <c r="Y67" s="750">
        <v>0</v>
      </c>
      <c r="Z67" s="751">
        <v>0</v>
      </c>
      <c r="AA67" s="750">
        <v>0</v>
      </c>
      <c r="AB67" s="751">
        <v>0</v>
      </c>
      <c r="AC67" s="750">
        <v>0</v>
      </c>
      <c r="AD67" s="751">
        <v>0</v>
      </c>
      <c r="AE67" s="752">
        <v>0</v>
      </c>
      <c r="AF67" s="715"/>
      <c r="AG67" s="963"/>
      <c r="AH67" s="715"/>
      <c r="AI67" s="749">
        <v>1276</v>
      </c>
      <c r="AJ67" s="750">
        <v>1276</v>
      </c>
      <c r="AK67" s="751">
        <v>1276</v>
      </c>
      <c r="AL67" s="750">
        <v>1276</v>
      </c>
      <c r="AM67" s="751">
        <v>1276</v>
      </c>
      <c r="AN67" s="750">
        <v>1276</v>
      </c>
      <c r="AO67" s="751">
        <v>1276</v>
      </c>
      <c r="AP67" s="750">
        <v>1276</v>
      </c>
      <c r="AQ67" s="751">
        <v>1276</v>
      </c>
      <c r="AR67" s="750">
        <v>1276</v>
      </c>
      <c r="AS67" s="751">
        <v>1276</v>
      </c>
      <c r="AT67" s="750">
        <v>1276</v>
      </c>
      <c r="AU67" s="751">
        <v>1276</v>
      </c>
      <c r="AV67" s="750">
        <v>1276</v>
      </c>
      <c r="AW67" s="751">
        <v>1276</v>
      </c>
      <c r="AX67" s="750">
        <v>1276</v>
      </c>
      <c r="AY67" s="751">
        <v>1276</v>
      </c>
      <c r="AZ67" s="750">
        <v>1276</v>
      </c>
      <c r="BA67" s="751">
        <v>1135</v>
      </c>
      <c r="BB67" s="750">
        <v>0</v>
      </c>
      <c r="BC67" s="751">
        <v>0</v>
      </c>
      <c r="BD67" s="750">
        <v>0</v>
      </c>
      <c r="BE67" s="751">
        <v>0</v>
      </c>
      <c r="BF67" s="750">
        <v>0</v>
      </c>
      <c r="BG67" s="751">
        <v>0</v>
      </c>
      <c r="BH67" s="752">
        <v>0</v>
      </c>
      <c r="BI67" s="715"/>
      <c r="BJ67" s="965"/>
      <c r="BK67" s="715"/>
      <c r="BL67" s="951"/>
      <c r="BM67" s="715"/>
      <c r="BN67" s="749">
        <v>1477035</v>
      </c>
      <c r="BO67" s="750">
        <v>1477035</v>
      </c>
      <c r="BP67" s="751">
        <v>1477035</v>
      </c>
      <c r="BQ67" s="750">
        <v>1477035</v>
      </c>
      <c r="BR67" s="751">
        <v>1477035</v>
      </c>
      <c r="BS67" s="750">
        <v>1477035</v>
      </c>
      <c r="BT67" s="751">
        <v>1477035</v>
      </c>
      <c r="BU67" s="750">
        <v>1477035</v>
      </c>
      <c r="BV67" s="751">
        <v>1477035</v>
      </c>
      <c r="BW67" s="750">
        <v>1477035</v>
      </c>
      <c r="BX67" s="751">
        <v>1477035</v>
      </c>
      <c r="BY67" s="750">
        <v>1477035</v>
      </c>
      <c r="BZ67" s="751">
        <v>1477035</v>
      </c>
      <c r="CA67" s="750">
        <v>1477035</v>
      </c>
      <c r="CB67" s="751">
        <v>1477035</v>
      </c>
      <c r="CC67" s="750">
        <v>1477035</v>
      </c>
      <c r="CD67" s="751">
        <v>1477035</v>
      </c>
      <c r="CE67" s="750">
        <v>1477035</v>
      </c>
      <c r="CF67" s="751">
        <v>1399353</v>
      </c>
      <c r="CG67" s="750">
        <v>0</v>
      </c>
      <c r="CH67" s="751">
        <v>0</v>
      </c>
      <c r="CI67" s="750">
        <v>0</v>
      </c>
      <c r="CJ67" s="751">
        <v>0</v>
      </c>
      <c r="CK67" s="750">
        <v>0</v>
      </c>
      <c r="CL67" s="751">
        <v>0</v>
      </c>
      <c r="CM67" s="752">
        <v>0</v>
      </c>
      <c r="CN67" s="715"/>
      <c r="CO67" s="953"/>
      <c r="CP67" s="715"/>
      <c r="CQ67" s="749">
        <v>783</v>
      </c>
      <c r="CR67" s="750">
        <v>783</v>
      </c>
      <c r="CS67" s="751">
        <v>783</v>
      </c>
      <c r="CT67" s="750">
        <v>783</v>
      </c>
      <c r="CU67" s="751">
        <v>783</v>
      </c>
      <c r="CV67" s="750">
        <v>783</v>
      </c>
      <c r="CW67" s="751">
        <v>783</v>
      </c>
      <c r="CX67" s="750">
        <v>783</v>
      </c>
      <c r="CY67" s="751">
        <v>783</v>
      </c>
      <c r="CZ67" s="750">
        <v>783</v>
      </c>
      <c r="DA67" s="751">
        <v>783</v>
      </c>
      <c r="DB67" s="750">
        <v>783</v>
      </c>
      <c r="DC67" s="751">
        <v>783</v>
      </c>
      <c r="DD67" s="750">
        <v>783</v>
      </c>
      <c r="DE67" s="751">
        <v>783</v>
      </c>
      <c r="DF67" s="750">
        <v>783</v>
      </c>
      <c r="DG67" s="751">
        <v>783</v>
      </c>
      <c r="DH67" s="750">
        <v>783</v>
      </c>
      <c r="DI67" s="751">
        <v>696</v>
      </c>
      <c r="DJ67" s="750">
        <v>0</v>
      </c>
      <c r="DK67" s="751">
        <v>0</v>
      </c>
      <c r="DL67" s="750">
        <v>0</v>
      </c>
      <c r="DM67" s="751">
        <v>0</v>
      </c>
      <c r="DN67" s="750">
        <v>0</v>
      </c>
      <c r="DO67" s="751">
        <v>0</v>
      </c>
      <c r="DP67" s="752">
        <v>0</v>
      </c>
      <c r="DQ67" s="715"/>
      <c r="DR67" s="955"/>
      <c r="DS67" s="715"/>
      <c r="DT67" s="957"/>
    </row>
    <row r="68" spans="2:124" outlineLevel="1">
      <c r="B68" s="810">
        <v>61</v>
      </c>
      <c r="C68" s="835" t="s">
        <v>99</v>
      </c>
      <c r="D68" s="812">
        <v>2015</v>
      </c>
      <c r="F68" s="836">
        <v>444811</v>
      </c>
      <c r="G68" s="837">
        <v>444811</v>
      </c>
      <c r="H68" s="838">
        <v>444811</v>
      </c>
      <c r="I68" s="837">
        <v>444811</v>
      </c>
      <c r="J68" s="838">
        <v>444811</v>
      </c>
      <c r="K68" s="837">
        <v>444811</v>
      </c>
      <c r="L68" s="838">
        <v>444811</v>
      </c>
      <c r="M68" s="837">
        <v>444811</v>
      </c>
      <c r="N68" s="838">
        <v>444811</v>
      </c>
      <c r="O68" s="837">
        <v>444811</v>
      </c>
      <c r="P68" s="838">
        <v>444811</v>
      </c>
      <c r="Q68" s="837">
        <v>444811</v>
      </c>
      <c r="R68" s="838">
        <v>444811</v>
      </c>
      <c r="S68" s="837">
        <v>444811</v>
      </c>
      <c r="T68" s="838">
        <v>444811</v>
      </c>
      <c r="U68" s="837">
        <v>444811</v>
      </c>
      <c r="V68" s="838">
        <v>444811</v>
      </c>
      <c r="W68" s="837">
        <v>444811</v>
      </c>
      <c r="X68" s="838">
        <v>444811</v>
      </c>
      <c r="Y68" s="837">
        <v>444811</v>
      </c>
      <c r="Z68" s="838">
        <v>293677</v>
      </c>
      <c r="AA68" s="837">
        <v>293677</v>
      </c>
      <c r="AB68" s="838">
        <v>293677</v>
      </c>
      <c r="AC68" s="837">
        <v>0</v>
      </c>
      <c r="AD68" s="838">
        <v>0</v>
      </c>
      <c r="AE68" s="839">
        <v>0</v>
      </c>
      <c r="AF68" s="715"/>
      <c r="AG68" s="963"/>
      <c r="AH68" s="715"/>
      <c r="AI68" s="836">
        <v>126</v>
      </c>
      <c r="AJ68" s="837">
        <v>126</v>
      </c>
      <c r="AK68" s="838">
        <v>126</v>
      </c>
      <c r="AL68" s="837">
        <v>126</v>
      </c>
      <c r="AM68" s="838">
        <v>126</v>
      </c>
      <c r="AN68" s="837">
        <v>126</v>
      </c>
      <c r="AO68" s="838">
        <v>126</v>
      </c>
      <c r="AP68" s="837">
        <v>126</v>
      </c>
      <c r="AQ68" s="838">
        <v>126</v>
      </c>
      <c r="AR68" s="837">
        <v>126</v>
      </c>
      <c r="AS68" s="838">
        <v>126</v>
      </c>
      <c r="AT68" s="837">
        <v>126</v>
      </c>
      <c r="AU68" s="838">
        <v>126</v>
      </c>
      <c r="AV68" s="837">
        <v>126</v>
      </c>
      <c r="AW68" s="838">
        <v>126</v>
      </c>
      <c r="AX68" s="837">
        <v>126</v>
      </c>
      <c r="AY68" s="838">
        <v>126</v>
      </c>
      <c r="AZ68" s="837">
        <v>126</v>
      </c>
      <c r="BA68" s="838">
        <v>126</v>
      </c>
      <c r="BB68" s="837">
        <v>126</v>
      </c>
      <c r="BC68" s="838">
        <v>116</v>
      </c>
      <c r="BD68" s="837">
        <v>116</v>
      </c>
      <c r="BE68" s="838">
        <v>116</v>
      </c>
      <c r="BF68" s="837">
        <v>0</v>
      </c>
      <c r="BG68" s="838">
        <v>0</v>
      </c>
      <c r="BH68" s="839">
        <v>0</v>
      </c>
      <c r="BI68" s="715"/>
      <c r="BJ68" s="965"/>
      <c r="BK68" s="715"/>
      <c r="BL68" s="951"/>
      <c r="BM68" s="715"/>
      <c r="BN68" s="836">
        <v>219469</v>
      </c>
      <c r="BO68" s="837">
        <v>219469</v>
      </c>
      <c r="BP68" s="838">
        <v>219469</v>
      </c>
      <c r="BQ68" s="837">
        <v>219469</v>
      </c>
      <c r="BR68" s="838">
        <v>219469</v>
      </c>
      <c r="BS68" s="837">
        <v>219469</v>
      </c>
      <c r="BT68" s="838">
        <v>219469</v>
      </c>
      <c r="BU68" s="837">
        <v>219469</v>
      </c>
      <c r="BV68" s="838">
        <v>219469</v>
      </c>
      <c r="BW68" s="837">
        <v>219469</v>
      </c>
      <c r="BX68" s="838">
        <v>219469</v>
      </c>
      <c r="BY68" s="837">
        <v>219469</v>
      </c>
      <c r="BZ68" s="838">
        <v>219469</v>
      </c>
      <c r="CA68" s="837">
        <v>219469</v>
      </c>
      <c r="CB68" s="838">
        <v>219469</v>
      </c>
      <c r="CC68" s="837">
        <v>219469</v>
      </c>
      <c r="CD68" s="838">
        <v>219469</v>
      </c>
      <c r="CE68" s="837">
        <v>219469</v>
      </c>
      <c r="CF68" s="838">
        <v>219469</v>
      </c>
      <c r="CG68" s="837">
        <v>219469</v>
      </c>
      <c r="CH68" s="838">
        <v>143902</v>
      </c>
      <c r="CI68" s="837">
        <v>143902</v>
      </c>
      <c r="CJ68" s="838">
        <v>143902</v>
      </c>
      <c r="CK68" s="837">
        <v>0</v>
      </c>
      <c r="CL68" s="838">
        <v>0</v>
      </c>
      <c r="CM68" s="839">
        <v>0</v>
      </c>
      <c r="CN68" s="715"/>
      <c r="CO68" s="953"/>
      <c r="CP68" s="715"/>
      <c r="CQ68" s="836">
        <v>62</v>
      </c>
      <c r="CR68" s="837">
        <v>62</v>
      </c>
      <c r="CS68" s="838">
        <v>62</v>
      </c>
      <c r="CT68" s="837">
        <v>62</v>
      </c>
      <c r="CU68" s="838">
        <v>62</v>
      </c>
      <c r="CV68" s="837">
        <v>62</v>
      </c>
      <c r="CW68" s="838">
        <v>62</v>
      </c>
      <c r="CX68" s="837">
        <v>62</v>
      </c>
      <c r="CY68" s="838">
        <v>62</v>
      </c>
      <c r="CZ68" s="837">
        <v>62</v>
      </c>
      <c r="DA68" s="838">
        <v>62</v>
      </c>
      <c r="DB68" s="837">
        <v>62</v>
      </c>
      <c r="DC68" s="838">
        <v>62</v>
      </c>
      <c r="DD68" s="837">
        <v>62</v>
      </c>
      <c r="DE68" s="838">
        <v>62</v>
      </c>
      <c r="DF68" s="837">
        <v>62</v>
      </c>
      <c r="DG68" s="838">
        <v>62</v>
      </c>
      <c r="DH68" s="837">
        <v>62</v>
      </c>
      <c r="DI68" s="838">
        <v>62</v>
      </c>
      <c r="DJ68" s="837">
        <v>62</v>
      </c>
      <c r="DK68" s="838">
        <v>57</v>
      </c>
      <c r="DL68" s="837">
        <v>57</v>
      </c>
      <c r="DM68" s="838">
        <v>57</v>
      </c>
      <c r="DN68" s="837">
        <v>0</v>
      </c>
      <c r="DO68" s="838">
        <v>0</v>
      </c>
      <c r="DP68" s="839">
        <v>0</v>
      </c>
      <c r="DQ68" s="715"/>
      <c r="DR68" s="955"/>
      <c r="DS68" s="715"/>
      <c r="DT68" s="957"/>
    </row>
    <row r="69" spans="2:124" outlineLevel="1">
      <c r="B69" s="817">
        <v>62</v>
      </c>
      <c r="C69" s="840" t="s">
        <v>100</v>
      </c>
      <c r="D69" s="819">
        <v>2015</v>
      </c>
      <c r="F69" s="841">
        <v>580775</v>
      </c>
      <c r="G69" s="842">
        <v>580775</v>
      </c>
      <c r="H69" s="843">
        <v>580775</v>
      </c>
      <c r="I69" s="842">
        <v>580775</v>
      </c>
      <c r="J69" s="843">
        <v>0</v>
      </c>
      <c r="K69" s="842">
        <v>0</v>
      </c>
      <c r="L69" s="843">
        <v>0</v>
      </c>
      <c r="M69" s="842">
        <v>0</v>
      </c>
      <c r="N69" s="843">
        <v>0</v>
      </c>
      <c r="O69" s="842">
        <v>0</v>
      </c>
      <c r="P69" s="843">
        <v>0</v>
      </c>
      <c r="Q69" s="842">
        <v>0</v>
      </c>
      <c r="R69" s="843">
        <v>0</v>
      </c>
      <c r="S69" s="842">
        <v>0</v>
      </c>
      <c r="T69" s="843">
        <v>0</v>
      </c>
      <c r="U69" s="842">
        <v>0</v>
      </c>
      <c r="V69" s="843">
        <v>0</v>
      </c>
      <c r="W69" s="842">
        <v>0</v>
      </c>
      <c r="X69" s="843">
        <v>0</v>
      </c>
      <c r="Y69" s="842">
        <v>0</v>
      </c>
      <c r="Z69" s="843">
        <v>0</v>
      </c>
      <c r="AA69" s="842">
        <v>0</v>
      </c>
      <c r="AB69" s="843">
        <v>0</v>
      </c>
      <c r="AC69" s="842">
        <v>0</v>
      </c>
      <c r="AD69" s="843">
        <v>0</v>
      </c>
      <c r="AE69" s="844">
        <v>0</v>
      </c>
      <c r="AF69" s="715"/>
      <c r="AG69" s="963"/>
      <c r="AH69" s="715"/>
      <c r="AI69" s="841">
        <v>124</v>
      </c>
      <c r="AJ69" s="842">
        <v>124</v>
      </c>
      <c r="AK69" s="843">
        <v>124</v>
      </c>
      <c r="AL69" s="842">
        <v>124</v>
      </c>
      <c r="AM69" s="843">
        <v>0</v>
      </c>
      <c r="AN69" s="842">
        <v>0</v>
      </c>
      <c r="AO69" s="843">
        <v>0</v>
      </c>
      <c r="AP69" s="842">
        <v>0</v>
      </c>
      <c r="AQ69" s="843">
        <v>0</v>
      </c>
      <c r="AR69" s="842">
        <v>0</v>
      </c>
      <c r="AS69" s="843">
        <v>0</v>
      </c>
      <c r="AT69" s="842">
        <v>0</v>
      </c>
      <c r="AU69" s="843">
        <v>0</v>
      </c>
      <c r="AV69" s="842">
        <v>0</v>
      </c>
      <c r="AW69" s="843">
        <v>0</v>
      </c>
      <c r="AX69" s="842">
        <v>0</v>
      </c>
      <c r="AY69" s="843">
        <v>0</v>
      </c>
      <c r="AZ69" s="842">
        <v>0</v>
      </c>
      <c r="BA69" s="843">
        <v>0</v>
      </c>
      <c r="BB69" s="842">
        <v>0</v>
      </c>
      <c r="BC69" s="843">
        <v>0</v>
      </c>
      <c r="BD69" s="842">
        <v>0</v>
      </c>
      <c r="BE69" s="843">
        <v>0</v>
      </c>
      <c r="BF69" s="842">
        <v>0</v>
      </c>
      <c r="BG69" s="843">
        <v>0</v>
      </c>
      <c r="BH69" s="844">
        <v>0</v>
      </c>
      <c r="BI69" s="715"/>
      <c r="BJ69" s="965"/>
      <c r="BK69" s="715"/>
      <c r="BL69" s="951"/>
      <c r="BM69" s="715"/>
      <c r="BN69" s="841">
        <v>499499</v>
      </c>
      <c r="BO69" s="842">
        <v>499499</v>
      </c>
      <c r="BP69" s="843">
        <v>499499</v>
      </c>
      <c r="BQ69" s="842">
        <v>499499</v>
      </c>
      <c r="BR69" s="843">
        <v>0</v>
      </c>
      <c r="BS69" s="842">
        <v>0</v>
      </c>
      <c r="BT69" s="843">
        <v>0</v>
      </c>
      <c r="BU69" s="842">
        <v>0</v>
      </c>
      <c r="BV69" s="843">
        <v>0</v>
      </c>
      <c r="BW69" s="842">
        <v>0</v>
      </c>
      <c r="BX69" s="843">
        <v>0</v>
      </c>
      <c r="BY69" s="842">
        <v>0</v>
      </c>
      <c r="BZ69" s="843">
        <v>0</v>
      </c>
      <c r="CA69" s="842">
        <v>0</v>
      </c>
      <c r="CB69" s="843">
        <v>0</v>
      </c>
      <c r="CC69" s="842">
        <v>0</v>
      </c>
      <c r="CD69" s="843">
        <v>0</v>
      </c>
      <c r="CE69" s="842">
        <v>0</v>
      </c>
      <c r="CF69" s="843">
        <v>0</v>
      </c>
      <c r="CG69" s="842">
        <v>0</v>
      </c>
      <c r="CH69" s="843">
        <v>0</v>
      </c>
      <c r="CI69" s="842">
        <v>0</v>
      </c>
      <c r="CJ69" s="843">
        <v>0</v>
      </c>
      <c r="CK69" s="842">
        <v>0</v>
      </c>
      <c r="CL69" s="843">
        <v>0</v>
      </c>
      <c r="CM69" s="844">
        <v>0</v>
      </c>
      <c r="CN69" s="715"/>
      <c r="CO69" s="953"/>
      <c r="CP69" s="715"/>
      <c r="CQ69" s="841">
        <v>106</v>
      </c>
      <c r="CR69" s="842">
        <v>106</v>
      </c>
      <c r="CS69" s="843">
        <v>106</v>
      </c>
      <c r="CT69" s="842">
        <v>106</v>
      </c>
      <c r="CU69" s="843">
        <v>0</v>
      </c>
      <c r="CV69" s="842">
        <v>0</v>
      </c>
      <c r="CW69" s="843">
        <v>0</v>
      </c>
      <c r="CX69" s="842">
        <v>0</v>
      </c>
      <c r="CY69" s="843">
        <v>0</v>
      </c>
      <c r="CZ69" s="842">
        <v>0</v>
      </c>
      <c r="DA69" s="843">
        <v>0</v>
      </c>
      <c r="DB69" s="842">
        <v>0</v>
      </c>
      <c r="DC69" s="843">
        <v>0</v>
      </c>
      <c r="DD69" s="842">
        <v>0</v>
      </c>
      <c r="DE69" s="843">
        <v>0</v>
      </c>
      <c r="DF69" s="842">
        <v>0</v>
      </c>
      <c r="DG69" s="843">
        <v>0</v>
      </c>
      <c r="DH69" s="842">
        <v>0</v>
      </c>
      <c r="DI69" s="843">
        <v>0</v>
      </c>
      <c r="DJ69" s="842">
        <v>0</v>
      </c>
      <c r="DK69" s="843">
        <v>0</v>
      </c>
      <c r="DL69" s="842">
        <v>0</v>
      </c>
      <c r="DM69" s="843">
        <v>0</v>
      </c>
      <c r="DN69" s="842">
        <v>0</v>
      </c>
      <c r="DO69" s="843">
        <v>0</v>
      </c>
      <c r="DP69" s="844">
        <v>0</v>
      </c>
      <c r="DQ69" s="715"/>
      <c r="DR69" s="955"/>
      <c r="DS69" s="715"/>
      <c r="DT69" s="957"/>
    </row>
    <row r="70" spans="2:124" outlineLevel="1">
      <c r="B70" s="753">
        <v>63</v>
      </c>
      <c r="C70" s="754" t="s">
        <v>101</v>
      </c>
      <c r="D70" s="755">
        <v>2015</v>
      </c>
      <c r="F70" s="760">
        <v>37161924</v>
      </c>
      <c r="G70" s="761">
        <v>37161924</v>
      </c>
      <c r="H70" s="762">
        <v>36997785</v>
      </c>
      <c r="I70" s="761">
        <v>36997246</v>
      </c>
      <c r="J70" s="762">
        <v>36997246</v>
      </c>
      <c r="K70" s="761">
        <v>36971273</v>
      </c>
      <c r="L70" s="762">
        <v>36060091</v>
      </c>
      <c r="M70" s="761">
        <v>36060091</v>
      </c>
      <c r="N70" s="762">
        <v>35654675</v>
      </c>
      <c r="O70" s="761">
        <v>32576343</v>
      </c>
      <c r="P70" s="762">
        <v>24250208</v>
      </c>
      <c r="Q70" s="761">
        <v>23494955</v>
      </c>
      <c r="R70" s="762">
        <v>7318242</v>
      </c>
      <c r="S70" s="761">
        <v>6599944</v>
      </c>
      <c r="T70" s="762">
        <v>6599944</v>
      </c>
      <c r="U70" s="761">
        <v>4516781</v>
      </c>
      <c r="V70" s="762">
        <v>1264873</v>
      </c>
      <c r="W70" s="761">
        <v>1264873</v>
      </c>
      <c r="X70" s="762">
        <v>1264873</v>
      </c>
      <c r="Y70" s="761">
        <v>1264873</v>
      </c>
      <c r="Z70" s="762">
        <v>0</v>
      </c>
      <c r="AA70" s="761">
        <v>0</v>
      </c>
      <c r="AB70" s="762">
        <v>0</v>
      </c>
      <c r="AC70" s="761">
        <v>0</v>
      </c>
      <c r="AD70" s="762">
        <v>0</v>
      </c>
      <c r="AE70" s="763">
        <v>0</v>
      </c>
      <c r="AF70" s="715"/>
      <c r="AG70" s="963"/>
      <c r="AH70" s="715"/>
      <c r="AI70" s="760">
        <v>3615</v>
      </c>
      <c r="AJ70" s="761">
        <v>3615</v>
      </c>
      <c r="AK70" s="762">
        <v>3563</v>
      </c>
      <c r="AL70" s="761">
        <v>3563</v>
      </c>
      <c r="AM70" s="762">
        <v>3563</v>
      </c>
      <c r="AN70" s="761">
        <v>3555</v>
      </c>
      <c r="AO70" s="762">
        <v>3422</v>
      </c>
      <c r="AP70" s="761">
        <v>3422</v>
      </c>
      <c r="AQ70" s="762">
        <v>3342</v>
      </c>
      <c r="AR70" s="761">
        <v>2911</v>
      </c>
      <c r="AS70" s="762">
        <v>1750</v>
      </c>
      <c r="AT70" s="761">
        <v>1669</v>
      </c>
      <c r="AU70" s="762">
        <v>1380</v>
      </c>
      <c r="AV70" s="761">
        <v>1153</v>
      </c>
      <c r="AW70" s="762">
        <v>1153</v>
      </c>
      <c r="AX70" s="761">
        <v>891</v>
      </c>
      <c r="AY70" s="762">
        <v>452</v>
      </c>
      <c r="AZ70" s="761">
        <v>452</v>
      </c>
      <c r="BA70" s="762">
        <v>452</v>
      </c>
      <c r="BB70" s="761">
        <v>452</v>
      </c>
      <c r="BC70" s="762">
        <v>0</v>
      </c>
      <c r="BD70" s="761">
        <v>0</v>
      </c>
      <c r="BE70" s="762">
        <v>0</v>
      </c>
      <c r="BF70" s="761">
        <v>0</v>
      </c>
      <c r="BG70" s="762">
        <v>0</v>
      </c>
      <c r="BH70" s="763">
        <v>0</v>
      </c>
      <c r="BI70" s="715"/>
      <c r="BJ70" s="965"/>
      <c r="BK70" s="715"/>
      <c r="BL70" s="951"/>
      <c r="BM70" s="715"/>
      <c r="BN70" s="760">
        <v>25824643</v>
      </c>
      <c r="BO70" s="761">
        <v>25824643</v>
      </c>
      <c r="BP70" s="762">
        <v>25697363</v>
      </c>
      <c r="BQ70" s="761">
        <v>25696945</v>
      </c>
      <c r="BR70" s="762">
        <v>25696945</v>
      </c>
      <c r="BS70" s="761">
        <v>25676804</v>
      </c>
      <c r="BT70" s="762">
        <v>25138822</v>
      </c>
      <c r="BU70" s="761">
        <v>25138822</v>
      </c>
      <c r="BV70" s="762">
        <v>24860563</v>
      </c>
      <c r="BW70" s="761">
        <v>23036754</v>
      </c>
      <c r="BX70" s="762">
        <v>18023880</v>
      </c>
      <c r="BY70" s="761">
        <v>17534117</v>
      </c>
      <c r="BZ70" s="762">
        <v>4990062</v>
      </c>
      <c r="CA70" s="761">
        <v>4433065</v>
      </c>
      <c r="CB70" s="762">
        <v>4433065</v>
      </c>
      <c r="CC70" s="761">
        <v>3096171</v>
      </c>
      <c r="CD70" s="762">
        <v>972236</v>
      </c>
      <c r="CE70" s="761">
        <v>972236</v>
      </c>
      <c r="CF70" s="762">
        <v>972236</v>
      </c>
      <c r="CG70" s="761">
        <v>972236</v>
      </c>
      <c r="CH70" s="762">
        <v>0</v>
      </c>
      <c r="CI70" s="761">
        <v>0</v>
      </c>
      <c r="CJ70" s="762">
        <v>0</v>
      </c>
      <c r="CK70" s="761">
        <v>0</v>
      </c>
      <c r="CL70" s="762">
        <v>0</v>
      </c>
      <c r="CM70" s="763">
        <v>0</v>
      </c>
      <c r="CN70" s="715"/>
      <c r="CO70" s="953"/>
      <c r="CP70" s="715"/>
      <c r="CQ70" s="760">
        <v>2370</v>
      </c>
      <c r="CR70" s="761">
        <v>2370</v>
      </c>
      <c r="CS70" s="762">
        <v>2330</v>
      </c>
      <c r="CT70" s="761">
        <v>2330</v>
      </c>
      <c r="CU70" s="762">
        <v>2330</v>
      </c>
      <c r="CV70" s="761">
        <v>2324</v>
      </c>
      <c r="CW70" s="762">
        <v>2246</v>
      </c>
      <c r="CX70" s="761">
        <v>2246</v>
      </c>
      <c r="CY70" s="762">
        <v>2190</v>
      </c>
      <c r="CZ70" s="761">
        <v>1936</v>
      </c>
      <c r="DA70" s="762">
        <v>1245</v>
      </c>
      <c r="DB70" s="761">
        <v>1194</v>
      </c>
      <c r="DC70" s="762">
        <v>970</v>
      </c>
      <c r="DD70" s="761">
        <v>795</v>
      </c>
      <c r="DE70" s="762">
        <v>795</v>
      </c>
      <c r="DF70" s="761">
        <v>624</v>
      </c>
      <c r="DG70" s="762">
        <v>336</v>
      </c>
      <c r="DH70" s="761">
        <v>336</v>
      </c>
      <c r="DI70" s="762">
        <v>336</v>
      </c>
      <c r="DJ70" s="761">
        <v>336</v>
      </c>
      <c r="DK70" s="762">
        <v>0</v>
      </c>
      <c r="DL70" s="761">
        <v>0</v>
      </c>
      <c r="DM70" s="762">
        <v>0</v>
      </c>
      <c r="DN70" s="761">
        <v>0</v>
      </c>
      <c r="DO70" s="762">
        <v>0</v>
      </c>
      <c r="DP70" s="763">
        <v>0</v>
      </c>
      <c r="DQ70" s="715"/>
      <c r="DR70" s="955"/>
      <c r="DS70" s="715"/>
      <c r="DT70" s="957"/>
    </row>
    <row r="71" spans="2:124" outlineLevel="1">
      <c r="B71" s="746">
        <v>64</v>
      </c>
      <c r="C71" s="747" t="s">
        <v>102</v>
      </c>
      <c r="D71" s="748">
        <v>2015</v>
      </c>
      <c r="F71" s="749">
        <v>5666971</v>
      </c>
      <c r="G71" s="750">
        <v>4869848</v>
      </c>
      <c r="H71" s="751">
        <v>3640026</v>
      </c>
      <c r="I71" s="750">
        <v>3637896</v>
      </c>
      <c r="J71" s="751">
        <v>3637896</v>
      </c>
      <c r="K71" s="750">
        <v>3637896</v>
      </c>
      <c r="L71" s="751">
        <v>3637896</v>
      </c>
      <c r="M71" s="750">
        <v>3637896</v>
      </c>
      <c r="N71" s="751">
        <v>3637896</v>
      </c>
      <c r="O71" s="750">
        <v>3637896</v>
      </c>
      <c r="P71" s="751">
        <v>3469024</v>
      </c>
      <c r="Q71" s="750">
        <v>958867</v>
      </c>
      <c r="R71" s="751">
        <v>0</v>
      </c>
      <c r="S71" s="750">
        <v>0</v>
      </c>
      <c r="T71" s="751">
        <v>0</v>
      </c>
      <c r="U71" s="750">
        <v>0</v>
      </c>
      <c r="V71" s="751">
        <v>0</v>
      </c>
      <c r="W71" s="750">
        <v>0</v>
      </c>
      <c r="X71" s="751">
        <v>0</v>
      </c>
      <c r="Y71" s="750">
        <v>0</v>
      </c>
      <c r="Z71" s="751">
        <v>0</v>
      </c>
      <c r="AA71" s="750">
        <v>0</v>
      </c>
      <c r="AB71" s="751">
        <v>0</v>
      </c>
      <c r="AC71" s="750">
        <v>0</v>
      </c>
      <c r="AD71" s="751">
        <v>0</v>
      </c>
      <c r="AE71" s="752">
        <v>0</v>
      </c>
      <c r="AF71" s="715"/>
      <c r="AG71" s="963"/>
      <c r="AH71" s="715"/>
      <c r="AI71" s="749">
        <v>1388</v>
      </c>
      <c r="AJ71" s="750">
        <v>1201</v>
      </c>
      <c r="AK71" s="751">
        <v>864</v>
      </c>
      <c r="AL71" s="750">
        <v>864</v>
      </c>
      <c r="AM71" s="751">
        <v>864</v>
      </c>
      <c r="AN71" s="750">
        <v>864</v>
      </c>
      <c r="AO71" s="751">
        <v>864</v>
      </c>
      <c r="AP71" s="750">
        <v>864</v>
      </c>
      <c r="AQ71" s="751">
        <v>864</v>
      </c>
      <c r="AR71" s="750">
        <v>864</v>
      </c>
      <c r="AS71" s="751">
        <v>848</v>
      </c>
      <c r="AT71" s="750">
        <v>263</v>
      </c>
      <c r="AU71" s="751">
        <v>0</v>
      </c>
      <c r="AV71" s="750">
        <v>0</v>
      </c>
      <c r="AW71" s="751">
        <v>0</v>
      </c>
      <c r="AX71" s="750">
        <v>0</v>
      </c>
      <c r="AY71" s="751">
        <v>0</v>
      </c>
      <c r="AZ71" s="750">
        <v>0</v>
      </c>
      <c r="BA71" s="751">
        <v>0</v>
      </c>
      <c r="BB71" s="750">
        <v>0</v>
      </c>
      <c r="BC71" s="751">
        <v>0</v>
      </c>
      <c r="BD71" s="750">
        <v>0</v>
      </c>
      <c r="BE71" s="751">
        <v>0</v>
      </c>
      <c r="BF71" s="750">
        <v>0</v>
      </c>
      <c r="BG71" s="751">
        <v>0</v>
      </c>
      <c r="BH71" s="752">
        <v>0</v>
      </c>
      <c r="BI71" s="715"/>
      <c r="BJ71" s="965"/>
      <c r="BK71" s="715"/>
      <c r="BL71" s="951"/>
      <c r="BM71" s="715"/>
      <c r="BN71" s="749">
        <v>4901161</v>
      </c>
      <c r="BO71" s="750">
        <v>4211758</v>
      </c>
      <c r="BP71" s="751">
        <v>3148129</v>
      </c>
      <c r="BQ71" s="750">
        <v>3146287</v>
      </c>
      <c r="BR71" s="751">
        <v>3146287</v>
      </c>
      <c r="BS71" s="750">
        <v>3146287</v>
      </c>
      <c r="BT71" s="751">
        <v>3146287</v>
      </c>
      <c r="BU71" s="750">
        <v>3146287</v>
      </c>
      <c r="BV71" s="751">
        <v>3146287</v>
      </c>
      <c r="BW71" s="750">
        <v>3146287</v>
      </c>
      <c r="BX71" s="751">
        <v>3000236</v>
      </c>
      <c r="BY71" s="750">
        <v>829290</v>
      </c>
      <c r="BZ71" s="751">
        <v>0</v>
      </c>
      <c r="CA71" s="750">
        <v>0</v>
      </c>
      <c r="CB71" s="751">
        <v>0</v>
      </c>
      <c r="CC71" s="750">
        <v>0</v>
      </c>
      <c r="CD71" s="751">
        <v>0</v>
      </c>
      <c r="CE71" s="750">
        <v>0</v>
      </c>
      <c r="CF71" s="751">
        <v>0</v>
      </c>
      <c r="CG71" s="750">
        <v>0</v>
      </c>
      <c r="CH71" s="751">
        <v>0</v>
      </c>
      <c r="CI71" s="750">
        <v>0</v>
      </c>
      <c r="CJ71" s="751">
        <v>0</v>
      </c>
      <c r="CK71" s="750">
        <v>0</v>
      </c>
      <c r="CL71" s="751">
        <v>0</v>
      </c>
      <c r="CM71" s="752">
        <v>0</v>
      </c>
      <c r="CN71" s="715"/>
      <c r="CO71" s="953"/>
      <c r="CP71" s="715"/>
      <c r="CQ71" s="749">
        <v>1178</v>
      </c>
      <c r="CR71" s="750">
        <v>1019</v>
      </c>
      <c r="CS71" s="751">
        <v>734</v>
      </c>
      <c r="CT71" s="750">
        <v>733</v>
      </c>
      <c r="CU71" s="751">
        <v>733</v>
      </c>
      <c r="CV71" s="750">
        <v>733</v>
      </c>
      <c r="CW71" s="751">
        <v>733</v>
      </c>
      <c r="CX71" s="750">
        <v>733</v>
      </c>
      <c r="CY71" s="751">
        <v>733</v>
      </c>
      <c r="CZ71" s="750">
        <v>733</v>
      </c>
      <c r="DA71" s="751">
        <v>720</v>
      </c>
      <c r="DB71" s="750">
        <v>223</v>
      </c>
      <c r="DC71" s="751">
        <v>0</v>
      </c>
      <c r="DD71" s="750">
        <v>0</v>
      </c>
      <c r="DE71" s="751">
        <v>0</v>
      </c>
      <c r="DF71" s="750">
        <v>0</v>
      </c>
      <c r="DG71" s="751">
        <v>0</v>
      </c>
      <c r="DH71" s="750">
        <v>0</v>
      </c>
      <c r="DI71" s="751">
        <v>0</v>
      </c>
      <c r="DJ71" s="750">
        <v>0</v>
      </c>
      <c r="DK71" s="751">
        <v>0</v>
      </c>
      <c r="DL71" s="750">
        <v>0</v>
      </c>
      <c r="DM71" s="751">
        <v>0</v>
      </c>
      <c r="DN71" s="750">
        <v>0</v>
      </c>
      <c r="DO71" s="751">
        <v>0</v>
      </c>
      <c r="DP71" s="752">
        <v>0</v>
      </c>
      <c r="DQ71" s="715"/>
      <c r="DR71" s="955"/>
      <c r="DS71" s="715"/>
      <c r="DT71" s="957"/>
    </row>
    <row r="72" spans="2:124" outlineLevel="1">
      <c r="B72" s="753">
        <v>65</v>
      </c>
      <c r="C72" s="754" t="s">
        <v>103</v>
      </c>
      <c r="D72" s="755">
        <v>2015</v>
      </c>
      <c r="F72" s="760">
        <v>107398</v>
      </c>
      <c r="G72" s="761">
        <v>107398</v>
      </c>
      <c r="H72" s="762">
        <v>107398</v>
      </c>
      <c r="I72" s="761">
        <v>107398</v>
      </c>
      <c r="J72" s="762">
        <v>107398</v>
      </c>
      <c r="K72" s="761">
        <v>107398</v>
      </c>
      <c r="L72" s="762">
        <v>107398</v>
      </c>
      <c r="M72" s="761">
        <v>107398</v>
      </c>
      <c r="N72" s="762">
        <v>107398</v>
      </c>
      <c r="O72" s="761">
        <v>107398</v>
      </c>
      <c r="P72" s="762">
        <v>107398</v>
      </c>
      <c r="Q72" s="761">
        <v>107398</v>
      </c>
      <c r="R72" s="762">
        <v>107398</v>
      </c>
      <c r="S72" s="761">
        <v>107398</v>
      </c>
      <c r="T72" s="762">
        <v>52854</v>
      </c>
      <c r="U72" s="761">
        <v>0</v>
      </c>
      <c r="V72" s="762">
        <v>0</v>
      </c>
      <c r="W72" s="761">
        <v>0</v>
      </c>
      <c r="X72" s="762">
        <v>0</v>
      </c>
      <c r="Y72" s="761">
        <v>0</v>
      </c>
      <c r="Z72" s="762">
        <v>0</v>
      </c>
      <c r="AA72" s="761">
        <v>0</v>
      </c>
      <c r="AB72" s="762">
        <v>0</v>
      </c>
      <c r="AC72" s="761">
        <v>0</v>
      </c>
      <c r="AD72" s="762">
        <v>0</v>
      </c>
      <c r="AE72" s="763">
        <v>0</v>
      </c>
      <c r="AF72" s="715"/>
      <c r="AG72" s="963"/>
      <c r="AH72" s="715"/>
      <c r="AI72" s="760">
        <v>71</v>
      </c>
      <c r="AJ72" s="761">
        <v>71</v>
      </c>
      <c r="AK72" s="762">
        <v>71</v>
      </c>
      <c r="AL72" s="761">
        <v>71</v>
      </c>
      <c r="AM72" s="762">
        <v>71</v>
      </c>
      <c r="AN72" s="761">
        <v>71</v>
      </c>
      <c r="AO72" s="762">
        <v>71</v>
      </c>
      <c r="AP72" s="761">
        <v>71</v>
      </c>
      <c r="AQ72" s="762">
        <v>71</v>
      </c>
      <c r="AR72" s="761">
        <v>71</v>
      </c>
      <c r="AS72" s="762">
        <v>71</v>
      </c>
      <c r="AT72" s="761">
        <v>71</v>
      </c>
      <c r="AU72" s="762">
        <v>71</v>
      </c>
      <c r="AV72" s="761">
        <v>71</v>
      </c>
      <c r="AW72" s="762">
        <v>58</v>
      </c>
      <c r="AX72" s="761">
        <v>0</v>
      </c>
      <c r="AY72" s="762">
        <v>0</v>
      </c>
      <c r="AZ72" s="761">
        <v>0</v>
      </c>
      <c r="BA72" s="762">
        <v>0</v>
      </c>
      <c r="BB72" s="761">
        <v>0</v>
      </c>
      <c r="BC72" s="762">
        <v>0</v>
      </c>
      <c r="BD72" s="761">
        <v>0</v>
      </c>
      <c r="BE72" s="762">
        <v>0</v>
      </c>
      <c r="BF72" s="761">
        <v>0</v>
      </c>
      <c r="BG72" s="762">
        <v>0</v>
      </c>
      <c r="BH72" s="763">
        <v>0</v>
      </c>
      <c r="BI72" s="715"/>
      <c r="BJ72" s="965"/>
      <c r="BK72" s="715"/>
      <c r="BL72" s="951"/>
      <c r="BM72" s="715"/>
      <c r="BN72" s="760">
        <v>58323</v>
      </c>
      <c r="BO72" s="761">
        <v>58323</v>
      </c>
      <c r="BP72" s="762">
        <v>58323</v>
      </c>
      <c r="BQ72" s="761">
        <v>58323</v>
      </c>
      <c r="BR72" s="762">
        <v>58323</v>
      </c>
      <c r="BS72" s="761">
        <v>58323</v>
      </c>
      <c r="BT72" s="762">
        <v>58323</v>
      </c>
      <c r="BU72" s="761">
        <v>58323</v>
      </c>
      <c r="BV72" s="762">
        <v>58323</v>
      </c>
      <c r="BW72" s="761">
        <v>58323</v>
      </c>
      <c r="BX72" s="762">
        <v>58323</v>
      </c>
      <c r="BY72" s="761">
        <v>58323</v>
      </c>
      <c r="BZ72" s="762">
        <v>58323</v>
      </c>
      <c r="CA72" s="761">
        <v>58323</v>
      </c>
      <c r="CB72" s="762">
        <v>29414</v>
      </c>
      <c r="CC72" s="761">
        <v>0</v>
      </c>
      <c r="CD72" s="762">
        <v>0</v>
      </c>
      <c r="CE72" s="761">
        <v>0</v>
      </c>
      <c r="CF72" s="762">
        <v>0</v>
      </c>
      <c r="CG72" s="761">
        <v>0</v>
      </c>
      <c r="CH72" s="762">
        <v>0</v>
      </c>
      <c r="CI72" s="761">
        <v>0</v>
      </c>
      <c r="CJ72" s="762">
        <v>0</v>
      </c>
      <c r="CK72" s="761">
        <v>0</v>
      </c>
      <c r="CL72" s="762">
        <v>0</v>
      </c>
      <c r="CM72" s="763">
        <v>0</v>
      </c>
      <c r="CN72" s="715"/>
      <c r="CO72" s="953"/>
      <c r="CP72" s="715"/>
      <c r="CQ72" s="760">
        <v>39</v>
      </c>
      <c r="CR72" s="761">
        <v>39</v>
      </c>
      <c r="CS72" s="762">
        <v>39</v>
      </c>
      <c r="CT72" s="761">
        <v>39</v>
      </c>
      <c r="CU72" s="762">
        <v>39</v>
      </c>
      <c r="CV72" s="761">
        <v>39</v>
      </c>
      <c r="CW72" s="762">
        <v>39</v>
      </c>
      <c r="CX72" s="761">
        <v>39</v>
      </c>
      <c r="CY72" s="762">
        <v>39</v>
      </c>
      <c r="CZ72" s="761">
        <v>39</v>
      </c>
      <c r="DA72" s="762">
        <v>39</v>
      </c>
      <c r="DB72" s="761">
        <v>39</v>
      </c>
      <c r="DC72" s="762">
        <v>39</v>
      </c>
      <c r="DD72" s="761">
        <v>39</v>
      </c>
      <c r="DE72" s="762">
        <v>32</v>
      </c>
      <c r="DF72" s="761">
        <v>0</v>
      </c>
      <c r="DG72" s="762">
        <v>0</v>
      </c>
      <c r="DH72" s="761">
        <v>0</v>
      </c>
      <c r="DI72" s="762">
        <v>0</v>
      </c>
      <c r="DJ72" s="761">
        <v>0</v>
      </c>
      <c r="DK72" s="762">
        <v>0</v>
      </c>
      <c r="DL72" s="761">
        <v>0</v>
      </c>
      <c r="DM72" s="762">
        <v>0</v>
      </c>
      <c r="DN72" s="761">
        <v>0</v>
      </c>
      <c r="DO72" s="762">
        <v>0</v>
      </c>
      <c r="DP72" s="763">
        <v>0</v>
      </c>
      <c r="DQ72" s="715"/>
      <c r="DR72" s="955"/>
      <c r="DS72" s="715"/>
      <c r="DT72" s="957"/>
    </row>
    <row r="73" spans="2:124" outlineLevel="1">
      <c r="B73" s="770">
        <v>66</v>
      </c>
      <c r="C73" s="824" t="s">
        <v>104</v>
      </c>
      <c r="D73" s="772">
        <v>2015</v>
      </c>
      <c r="F73" s="831">
        <v>629079</v>
      </c>
      <c r="G73" s="832">
        <v>629079</v>
      </c>
      <c r="H73" s="833">
        <v>629079</v>
      </c>
      <c r="I73" s="832">
        <v>0</v>
      </c>
      <c r="J73" s="833">
        <v>0</v>
      </c>
      <c r="K73" s="832">
        <v>0</v>
      </c>
      <c r="L73" s="833">
        <v>0</v>
      </c>
      <c r="M73" s="832">
        <v>0</v>
      </c>
      <c r="N73" s="833">
        <v>0</v>
      </c>
      <c r="O73" s="832">
        <v>0</v>
      </c>
      <c r="P73" s="833">
        <v>0</v>
      </c>
      <c r="Q73" s="832">
        <v>0</v>
      </c>
      <c r="R73" s="833">
        <v>0</v>
      </c>
      <c r="S73" s="832">
        <v>0</v>
      </c>
      <c r="T73" s="833">
        <v>0</v>
      </c>
      <c r="U73" s="832">
        <v>0</v>
      </c>
      <c r="V73" s="833">
        <v>0</v>
      </c>
      <c r="W73" s="832">
        <v>0</v>
      </c>
      <c r="X73" s="833">
        <v>0</v>
      </c>
      <c r="Y73" s="832">
        <v>0</v>
      </c>
      <c r="Z73" s="833">
        <v>0</v>
      </c>
      <c r="AA73" s="832">
        <v>0</v>
      </c>
      <c r="AB73" s="833">
        <v>0</v>
      </c>
      <c r="AC73" s="832">
        <v>0</v>
      </c>
      <c r="AD73" s="833">
        <v>0</v>
      </c>
      <c r="AE73" s="834">
        <v>0</v>
      </c>
      <c r="AF73" s="715"/>
      <c r="AG73" s="963"/>
      <c r="AH73" s="715"/>
      <c r="AI73" s="831">
        <v>271</v>
      </c>
      <c r="AJ73" s="832">
        <v>271</v>
      </c>
      <c r="AK73" s="833">
        <v>271</v>
      </c>
      <c r="AL73" s="832">
        <v>0</v>
      </c>
      <c r="AM73" s="833">
        <v>0</v>
      </c>
      <c r="AN73" s="832">
        <v>0</v>
      </c>
      <c r="AO73" s="833">
        <v>0</v>
      </c>
      <c r="AP73" s="832">
        <v>0</v>
      </c>
      <c r="AQ73" s="833">
        <v>0</v>
      </c>
      <c r="AR73" s="832">
        <v>0</v>
      </c>
      <c r="AS73" s="833">
        <v>0</v>
      </c>
      <c r="AT73" s="832">
        <v>0</v>
      </c>
      <c r="AU73" s="833">
        <v>0</v>
      </c>
      <c r="AV73" s="832">
        <v>0</v>
      </c>
      <c r="AW73" s="833">
        <v>0</v>
      </c>
      <c r="AX73" s="832">
        <v>0</v>
      </c>
      <c r="AY73" s="833">
        <v>0</v>
      </c>
      <c r="AZ73" s="832">
        <v>0</v>
      </c>
      <c r="BA73" s="833">
        <v>0</v>
      </c>
      <c r="BB73" s="832">
        <v>0</v>
      </c>
      <c r="BC73" s="833">
        <v>0</v>
      </c>
      <c r="BD73" s="832">
        <v>0</v>
      </c>
      <c r="BE73" s="833">
        <v>0</v>
      </c>
      <c r="BF73" s="832">
        <v>0</v>
      </c>
      <c r="BG73" s="833">
        <v>0</v>
      </c>
      <c r="BH73" s="834">
        <v>0</v>
      </c>
      <c r="BI73" s="715"/>
      <c r="BJ73" s="965"/>
      <c r="BK73" s="715"/>
      <c r="BL73" s="951"/>
      <c r="BM73" s="715"/>
      <c r="BN73" s="831">
        <v>596676</v>
      </c>
      <c r="BO73" s="832">
        <v>596676</v>
      </c>
      <c r="BP73" s="833">
        <v>596676</v>
      </c>
      <c r="BQ73" s="832">
        <v>0</v>
      </c>
      <c r="BR73" s="833">
        <v>0</v>
      </c>
      <c r="BS73" s="832">
        <v>0</v>
      </c>
      <c r="BT73" s="833">
        <v>0</v>
      </c>
      <c r="BU73" s="832">
        <v>0</v>
      </c>
      <c r="BV73" s="833">
        <v>0</v>
      </c>
      <c r="BW73" s="832">
        <v>0</v>
      </c>
      <c r="BX73" s="833">
        <v>0</v>
      </c>
      <c r="BY73" s="832">
        <v>0</v>
      </c>
      <c r="BZ73" s="833">
        <v>0</v>
      </c>
      <c r="CA73" s="832">
        <v>0</v>
      </c>
      <c r="CB73" s="833">
        <v>0</v>
      </c>
      <c r="CC73" s="832">
        <v>0</v>
      </c>
      <c r="CD73" s="833">
        <v>0</v>
      </c>
      <c r="CE73" s="832">
        <v>0</v>
      </c>
      <c r="CF73" s="833">
        <v>0</v>
      </c>
      <c r="CG73" s="832">
        <v>0</v>
      </c>
      <c r="CH73" s="833">
        <v>0</v>
      </c>
      <c r="CI73" s="832">
        <v>0</v>
      </c>
      <c r="CJ73" s="833">
        <v>0</v>
      </c>
      <c r="CK73" s="832">
        <v>0</v>
      </c>
      <c r="CL73" s="833">
        <v>0</v>
      </c>
      <c r="CM73" s="834">
        <v>0</v>
      </c>
      <c r="CN73" s="715"/>
      <c r="CO73" s="953"/>
      <c r="CP73" s="715"/>
      <c r="CQ73" s="831">
        <v>250</v>
      </c>
      <c r="CR73" s="832">
        <v>250</v>
      </c>
      <c r="CS73" s="833">
        <v>250</v>
      </c>
      <c r="CT73" s="832">
        <v>0</v>
      </c>
      <c r="CU73" s="833">
        <v>0</v>
      </c>
      <c r="CV73" s="832">
        <v>0</v>
      </c>
      <c r="CW73" s="833">
        <v>0</v>
      </c>
      <c r="CX73" s="832">
        <v>0</v>
      </c>
      <c r="CY73" s="833">
        <v>0</v>
      </c>
      <c r="CZ73" s="832">
        <v>0</v>
      </c>
      <c r="DA73" s="833">
        <v>0</v>
      </c>
      <c r="DB73" s="832">
        <v>0</v>
      </c>
      <c r="DC73" s="833">
        <v>0</v>
      </c>
      <c r="DD73" s="832">
        <v>0</v>
      </c>
      <c r="DE73" s="833">
        <v>0</v>
      </c>
      <c r="DF73" s="832">
        <v>0</v>
      </c>
      <c r="DG73" s="833">
        <v>0</v>
      </c>
      <c r="DH73" s="832">
        <v>0</v>
      </c>
      <c r="DI73" s="833">
        <v>0</v>
      </c>
      <c r="DJ73" s="832">
        <v>0</v>
      </c>
      <c r="DK73" s="833">
        <v>0</v>
      </c>
      <c r="DL73" s="832">
        <v>0</v>
      </c>
      <c r="DM73" s="833">
        <v>0</v>
      </c>
      <c r="DN73" s="832">
        <v>0</v>
      </c>
      <c r="DO73" s="833">
        <v>0</v>
      </c>
      <c r="DP73" s="834">
        <v>0</v>
      </c>
      <c r="DQ73" s="715"/>
      <c r="DR73" s="955"/>
      <c r="DS73" s="715"/>
      <c r="DT73" s="957"/>
    </row>
    <row r="74" spans="2:124" outlineLevel="1">
      <c r="B74" s="739">
        <v>67</v>
      </c>
      <c r="C74" s="740" t="s">
        <v>105</v>
      </c>
      <c r="D74" s="741">
        <v>2015</v>
      </c>
      <c r="F74" s="742">
        <v>33306000</v>
      </c>
      <c r="G74" s="743">
        <v>33306000</v>
      </c>
      <c r="H74" s="744">
        <v>33306000</v>
      </c>
      <c r="I74" s="743">
        <v>33306000</v>
      </c>
      <c r="J74" s="744">
        <v>33306000</v>
      </c>
      <c r="K74" s="743">
        <v>33306000</v>
      </c>
      <c r="L74" s="744">
        <v>33306000</v>
      </c>
      <c r="M74" s="743">
        <v>33306000</v>
      </c>
      <c r="N74" s="744">
        <v>33306000</v>
      </c>
      <c r="O74" s="743">
        <v>33306000</v>
      </c>
      <c r="P74" s="744">
        <v>1450000</v>
      </c>
      <c r="Q74" s="743">
        <v>1450000</v>
      </c>
      <c r="R74" s="744">
        <v>1450000</v>
      </c>
      <c r="S74" s="743">
        <v>1450000</v>
      </c>
      <c r="T74" s="744">
        <v>1450000</v>
      </c>
      <c r="U74" s="743">
        <v>0</v>
      </c>
      <c r="V74" s="744">
        <v>0</v>
      </c>
      <c r="W74" s="743">
        <v>0</v>
      </c>
      <c r="X74" s="744">
        <v>0</v>
      </c>
      <c r="Y74" s="743">
        <v>0</v>
      </c>
      <c r="Z74" s="744">
        <v>0</v>
      </c>
      <c r="AA74" s="743">
        <v>0</v>
      </c>
      <c r="AB74" s="744">
        <v>0</v>
      </c>
      <c r="AC74" s="743">
        <v>0</v>
      </c>
      <c r="AD74" s="744">
        <v>0</v>
      </c>
      <c r="AE74" s="745">
        <v>0</v>
      </c>
      <c r="AF74" s="715"/>
      <c r="AG74" s="963"/>
      <c r="AH74" s="715"/>
      <c r="AI74" s="742">
        <v>3833</v>
      </c>
      <c r="AJ74" s="743">
        <v>3833</v>
      </c>
      <c r="AK74" s="744">
        <v>3833</v>
      </c>
      <c r="AL74" s="743">
        <v>3833</v>
      </c>
      <c r="AM74" s="744">
        <v>3833</v>
      </c>
      <c r="AN74" s="743">
        <v>3833</v>
      </c>
      <c r="AO74" s="744">
        <v>3833</v>
      </c>
      <c r="AP74" s="743">
        <v>3833</v>
      </c>
      <c r="AQ74" s="744">
        <v>3833</v>
      </c>
      <c r="AR74" s="743">
        <v>3833</v>
      </c>
      <c r="AS74" s="744">
        <v>166</v>
      </c>
      <c r="AT74" s="743">
        <v>166</v>
      </c>
      <c r="AU74" s="744">
        <v>166</v>
      </c>
      <c r="AV74" s="743">
        <v>166</v>
      </c>
      <c r="AW74" s="744">
        <v>166</v>
      </c>
      <c r="AX74" s="743">
        <v>0</v>
      </c>
      <c r="AY74" s="744">
        <v>0</v>
      </c>
      <c r="AZ74" s="743">
        <v>0</v>
      </c>
      <c r="BA74" s="744">
        <v>0</v>
      </c>
      <c r="BB74" s="743">
        <v>0</v>
      </c>
      <c r="BC74" s="744">
        <v>0</v>
      </c>
      <c r="BD74" s="743">
        <v>0</v>
      </c>
      <c r="BE74" s="744">
        <v>0</v>
      </c>
      <c r="BF74" s="743">
        <v>0</v>
      </c>
      <c r="BG74" s="744">
        <v>0</v>
      </c>
      <c r="BH74" s="745">
        <v>0</v>
      </c>
      <c r="BI74" s="715"/>
      <c r="BJ74" s="965"/>
      <c r="BK74" s="715"/>
      <c r="BL74" s="951"/>
      <c r="BM74" s="715"/>
      <c r="BN74" s="742">
        <v>29092220</v>
      </c>
      <c r="BO74" s="743">
        <v>29092220</v>
      </c>
      <c r="BP74" s="744">
        <v>29092220</v>
      </c>
      <c r="BQ74" s="743">
        <v>29092220</v>
      </c>
      <c r="BR74" s="744">
        <v>29092220</v>
      </c>
      <c r="BS74" s="743">
        <v>29092220</v>
      </c>
      <c r="BT74" s="744">
        <v>29092220</v>
      </c>
      <c r="BU74" s="743">
        <v>29092220</v>
      </c>
      <c r="BV74" s="744">
        <v>29092220</v>
      </c>
      <c r="BW74" s="743">
        <v>29092220</v>
      </c>
      <c r="BX74" s="744">
        <v>1377500</v>
      </c>
      <c r="BY74" s="743">
        <v>1377500</v>
      </c>
      <c r="BZ74" s="744">
        <v>1377500</v>
      </c>
      <c r="CA74" s="743">
        <v>1377500</v>
      </c>
      <c r="CB74" s="744">
        <v>1377500</v>
      </c>
      <c r="CC74" s="743">
        <v>0</v>
      </c>
      <c r="CD74" s="744">
        <v>0</v>
      </c>
      <c r="CE74" s="743">
        <v>0</v>
      </c>
      <c r="CF74" s="744">
        <v>0</v>
      </c>
      <c r="CG74" s="743">
        <v>0</v>
      </c>
      <c r="CH74" s="744">
        <v>0</v>
      </c>
      <c r="CI74" s="743">
        <v>0</v>
      </c>
      <c r="CJ74" s="744">
        <v>0</v>
      </c>
      <c r="CK74" s="743">
        <v>0</v>
      </c>
      <c r="CL74" s="744">
        <v>0</v>
      </c>
      <c r="CM74" s="745">
        <v>0</v>
      </c>
      <c r="CN74" s="715"/>
      <c r="CO74" s="953"/>
      <c r="CP74" s="715"/>
      <c r="CQ74" s="742">
        <v>3348</v>
      </c>
      <c r="CR74" s="743">
        <v>3348</v>
      </c>
      <c r="CS74" s="744">
        <v>3348</v>
      </c>
      <c r="CT74" s="743">
        <v>3348</v>
      </c>
      <c r="CU74" s="744">
        <v>3348</v>
      </c>
      <c r="CV74" s="743">
        <v>3348</v>
      </c>
      <c r="CW74" s="744">
        <v>3348</v>
      </c>
      <c r="CX74" s="743">
        <v>3348</v>
      </c>
      <c r="CY74" s="744">
        <v>3348</v>
      </c>
      <c r="CZ74" s="743">
        <v>3348</v>
      </c>
      <c r="DA74" s="744">
        <v>157</v>
      </c>
      <c r="DB74" s="743">
        <v>157</v>
      </c>
      <c r="DC74" s="744">
        <v>157</v>
      </c>
      <c r="DD74" s="743">
        <v>157</v>
      </c>
      <c r="DE74" s="744">
        <v>157</v>
      </c>
      <c r="DF74" s="743">
        <v>0</v>
      </c>
      <c r="DG74" s="744">
        <v>0</v>
      </c>
      <c r="DH74" s="743">
        <v>0</v>
      </c>
      <c r="DI74" s="744">
        <v>0</v>
      </c>
      <c r="DJ74" s="743">
        <v>0</v>
      </c>
      <c r="DK74" s="744">
        <v>0</v>
      </c>
      <c r="DL74" s="743">
        <v>0</v>
      </c>
      <c r="DM74" s="744">
        <v>0</v>
      </c>
      <c r="DN74" s="743">
        <v>0</v>
      </c>
      <c r="DO74" s="744">
        <v>0</v>
      </c>
      <c r="DP74" s="745">
        <v>0</v>
      </c>
      <c r="DQ74" s="715"/>
      <c r="DR74" s="955"/>
      <c r="DS74" s="715"/>
      <c r="DT74" s="957"/>
    </row>
    <row r="75" spans="2:124" outlineLevel="1">
      <c r="B75" s="746">
        <v>68</v>
      </c>
      <c r="C75" s="764" t="s">
        <v>107</v>
      </c>
      <c r="D75" s="748">
        <v>2015</v>
      </c>
      <c r="F75" s="749">
        <v>1843336</v>
      </c>
      <c r="G75" s="750">
        <v>1843336</v>
      </c>
      <c r="H75" s="751">
        <v>1843336</v>
      </c>
      <c r="I75" s="750">
        <v>1843336</v>
      </c>
      <c r="J75" s="751">
        <v>1811513</v>
      </c>
      <c r="K75" s="750">
        <v>1760213</v>
      </c>
      <c r="L75" s="751">
        <v>1760213</v>
      </c>
      <c r="M75" s="750">
        <v>1750364</v>
      </c>
      <c r="N75" s="751">
        <v>1732766</v>
      </c>
      <c r="O75" s="750">
        <v>704455</v>
      </c>
      <c r="P75" s="751">
        <v>589730</v>
      </c>
      <c r="Q75" s="750">
        <v>107752</v>
      </c>
      <c r="R75" s="751">
        <v>3930</v>
      </c>
      <c r="S75" s="750">
        <v>3930</v>
      </c>
      <c r="T75" s="751">
        <v>3930</v>
      </c>
      <c r="U75" s="750">
        <v>0</v>
      </c>
      <c r="V75" s="751">
        <v>0</v>
      </c>
      <c r="W75" s="750">
        <v>0</v>
      </c>
      <c r="X75" s="751">
        <v>0</v>
      </c>
      <c r="Y75" s="750">
        <v>0</v>
      </c>
      <c r="Z75" s="751">
        <v>0</v>
      </c>
      <c r="AA75" s="750">
        <v>0</v>
      </c>
      <c r="AB75" s="751">
        <v>0</v>
      </c>
      <c r="AC75" s="750">
        <v>0</v>
      </c>
      <c r="AD75" s="751">
        <v>0</v>
      </c>
      <c r="AE75" s="752">
        <v>0</v>
      </c>
      <c r="AF75" s="715"/>
      <c r="AG75" s="963"/>
      <c r="AH75" s="715"/>
      <c r="AI75" s="749">
        <v>143</v>
      </c>
      <c r="AJ75" s="750">
        <v>143</v>
      </c>
      <c r="AK75" s="751">
        <v>143</v>
      </c>
      <c r="AL75" s="750">
        <v>143</v>
      </c>
      <c r="AM75" s="751">
        <v>143</v>
      </c>
      <c r="AN75" s="750">
        <v>128</v>
      </c>
      <c r="AO75" s="751">
        <v>128</v>
      </c>
      <c r="AP75" s="750">
        <v>127</v>
      </c>
      <c r="AQ75" s="751">
        <v>124</v>
      </c>
      <c r="AR75" s="750">
        <v>113</v>
      </c>
      <c r="AS75" s="751">
        <v>80</v>
      </c>
      <c r="AT75" s="750">
        <v>15</v>
      </c>
      <c r="AU75" s="751">
        <v>0</v>
      </c>
      <c r="AV75" s="750">
        <v>0</v>
      </c>
      <c r="AW75" s="751">
        <v>0</v>
      </c>
      <c r="AX75" s="750">
        <v>0</v>
      </c>
      <c r="AY75" s="751">
        <v>0</v>
      </c>
      <c r="AZ75" s="750">
        <v>0</v>
      </c>
      <c r="BA75" s="751">
        <v>0</v>
      </c>
      <c r="BB75" s="750">
        <v>0</v>
      </c>
      <c r="BC75" s="751">
        <v>0</v>
      </c>
      <c r="BD75" s="750">
        <v>0</v>
      </c>
      <c r="BE75" s="751">
        <v>0</v>
      </c>
      <c r="BF75" s="750">
        <v>0</v>
      </c>
      <c r="BG75" s="751">
        <v>0</v>
      </c>
      <c r="BH75" s="752">
        <v>0</v>
      </c>
      <c r="BI75" s="715"/>
      <c r="BJ75" s="965"/>
      <c r="BK75" s="715"/>
      <c r="BL75" s="951"/>
      <c r="BM75" s="715"/>
      <c r="BN75" s="749">
        <v>1382502</v>
      </c>
      <c r="BO75" s="750">
        <v>1382502</v>
      </c>
      <c r="BP75" s="751">
        <v>1382502</v>
      </c>
      <c r="BQ75" s="750">
        <v>1382502</v>
      </c>
      <c r="BR75" s="751">
        <v>1358635</v>
      </c>
      <c r="BS75" s="750">
        <v>1320160</v>
      </c>
      <c r="BT75" s="751">
        <v>1320160</v>
      </c>
      <c r="BU75" s="750">
        <v>1312773</v>
      </c>
      <c r="BV75" s="751">
        <v>1299574</v>
      </c>
      <c r="BW75" s="750">
        <v>528341</v>
      </c>
      <c r="BX75" s="751">
        <v>442298</v>
      </c>
      <c r="BY75" s="750">
        <v>80814</v>
      </c>
      <c r="BZ75" s="751">
        <v>2948</v>
      </c>
      <c r="CA75" s="750">
        <v>2948</v>
      </c>
      <c r="CB75" s="751">
        <v>2948</v>
      </c>
      <c r="CC75" s="750">
        <v>0</v>
      </c>
      <c r="CD75" s="751">
        <v>0</v>
      </c>
      <c r="CE75" s="750">
        <v>0</v>
      </c>
      <c r="CF75" s="751">
        <v>0</v>
      </c>
      <c r="CG75" s="750">
        <v>0</v>
      </c>
      <c r="CH75" s="751">
        <v>0</v>
      </c>
      <c r="CI75" s="750">
        <v>0</v>
      </c>
      <c r="CJ75" s="751">
        <v>0</v>
      </c>
      <c r="CK75" s="750">
        <v>0</v>
      </c>
      <c r="CL75" s="751">
        <v>0</v>
      </c>
      <c r="CM75" s="752">
        <v>0</v>
      </c>
      <c r="CN75" s="715"/>
      <c r="CO75" s="953"/>
      <c r="CP75" s="715"/>
      <c r="CQ75" s="749">
        <v>116</v>
      </c>
      <c r="CR75" s="750">
        <v>116</v>
      </c>
      <c r="CS75" s="751">
        <v>116</v>
      </c>
      <c r="CT75" s="750">
        <v>116</v>
      </c>
      <c r="CU75" s="751">
        <v>116</v>
      </c>
      <c r="CV75" s="750">
        <v>103</v>
      </c>
      <c r="CW75" s="751">
        <v>103</v>
      </c>
      <c r="CX75" s="750">
        <v>103</v>
      </c>
      <c r="CY75" s="751">
        <v>100</v>
      </c>
      <c r="CZ75" s="750">
        <v>92</v>
      </c>
      <c r="DA75" s="751">
        <v>65</v>
      </c>
      <c r="DB75" s="750">
        <v>12</v>
      </c>
      <c r="DC75" s="751">
        <v>0</v>
      </c>
      <c r="DD75" s="750">
        <v>0</v>
      </c>
      <c r="DE75" s="751">
        <v>0</v>
      </c>
      <c r="DF75" s="750">
        <v>0</v>
      </c>
      <c r="DG75" s="751">
        <v>0</v>
      </c>
      <c r="DH75" s="750">
        <v>0</v>
      </c>
      <c r="DI75" s="751">
        <v>0</v>
      </c>
      <c r="DJ75" s="750">
        <v>0</v>
      </c>
      <c r="DK75" s="751">
        <v>0</v>
      </c>
      <c r="DL75" s="750">
        <v>0</v>
      </c>
      <c r="DM75" s="751">
        <v>0</v>
      </c>
      <c r="DN75" s="750">
        <v>0</v>
      </c>
      <c r="DO75" s="751">
        <v>0</v>
      </c>
      <c r="DP75" s="752">
        <v>0</v>
      </c>
      <c r="DQ75" s="715"/>
      <c r="DR75" s="955"/>
      <c r="DS75" s="715"/>
      <c r="DT75" s="957"/>
    </row>
    <row r="76" spans="2:124" outlineLevel="1">
      <c r="B76" s="810">
        <v>69</v>
      </c>
      <c r="C76" s="835" t="s">
        <v>106</v>
      </c>
      <c r="D76" s="812">
        <v>2015</v>
      </c>
      <c r="F76" s="836">
        <v>0</v>
      </c>
      <c r="G76" s="837">
        <v>0</v>
      </c>
      <c r="H76" s="838">
        <v>0</v>
      </c>
      <c r="I76" s="837">
        <v>0</v>
      </c>
      <c r="J76" s="838">
        <v>0</v>
      </c>
      <c r="K76" s="837">
        <v>0</v>
      </c>
      <c r="L76" s="838">
        <v>0</v>
      </c>
      <c r="M76" s="837">
        <v>0</v>
      </c>
      <c r="N76" s="838">
        <v>0</v>
      </c>
      <c r="O76" s="837">
        <v>0</v>
      </c>
      <c r="P76" s="838">
        <v>0</v>
      </c>
      <c r="Q76" s="837">
        <v>0</v>
      </c>
      <c r="R76" s="838">
        <v>0</v>
      </c>
      <c r="S76" s="837">
        <v>0</v>
      </c>
      <c r="T76" s="838">
        <v>0</v>
      </c>
      <c r="U76" s="837">
        <v>0</v>
      </c>
      <c r="V76" s="838">
        <v>0</v>
      </c>
      <c r="W76" s="837">
        <v>0</v>
      </c>
      <c r="X76" s="838">
        <v>0</v>
      </c>
      <c r="Y76" s="837">
        <v>0</v>
      </c>
      <c r="Z76" s="838">
        <v>0</v>
      </c>
      <c r="AA76" s="837">
        <v>0</v>
      </c>
      <c r="AB76" s="838">
        <v>0</v>
      </c>
      <c r="AC76" s="837">
        <v>0</v>
      </c>
      <c r="AD76" s="838">
        <v>0</v>
      </c>
      <c r="AE76" s="839">
        <v>0</v>
      </c>
      <c r="AF76" s="715"/>
      <c r="AG76" s="963"/>
      <c r="AH76" s="715"/>
      <c r="AI76" s="836">
        <v>0</v>
      </c>
      <c r="AJ76" s="837">
        <v>0</v>
      </c>
      <c r="AK76" s="838">
        <v>0</v>
      </c>
      <c r="AL76" s="837">
        <v>0</v>
      </c>
      <c r="AM76" s="838">
        <v>0</v>
      </c>
      <c r="AN76" s="837">
        <v>0</v>
      </c>
      <c r="AO76" s="838">
        <v>0</v>
      </c>
      <c r="AP76" s="837">
        <v>0</v>
      </c>
      <c r="AQ76" s="838">
        <v>0</v>
      </c>
      <c r="AR76" s="837">
        <v>0</v>
      </c>
      <c r="AS76" s="838">
        <v>0</v>
      </c>
      <c r="AT76" s="837">
        <v>0</v>
      </c>
      <c r="AU76" s="838">
        <v>0</v>
      </c>
      <c r="AV76" s="837">
        <v>0</v>
      </c>
      <c r="AW76" s="838">
        <v>0</v>
      </c>
      <c r="AX76" s="837">
        <v>0</v>
      </c>
      <c r="AY76" s="838">
        <v>0</v>
      </c>
      <c r="AZ76" s="837">
        <v>0</v>
      </c>
      <c r="BA76" s="838">
        <v>0</v>
      </c>
      <c r="BB76" s="837">
        <v>0</v>
      </c>
      <c r="BC76" s="838">
        <v>0</v>
      </c>
      <c r="BD76" s="837">
        <v>0</v>
      </c>
      <c r="BE76" s="838">
        <v>0</v>
      </c>
      <c r="BF76" s="837">
        <v>0</v>
      </c>
      <c r="BG76" s="838">
        <v>0</v>
      </c>
      <c r="BH76" s="839">
        <v>0</v>
      </c>
      <c r="BI76" s="715"/>
      <c r="BJ76" s="965"/>
      <c r="BK76" s="715"/>
      <c r="BL76" s="951"/>
      <c r="BM76" s="715"/>
      <c r="BN76" s="836">
        <v>0</v>
      </c>
      <c r="BO76" s="837">
        <v>0</v>
      </c>
      <c r="BP76" s="838">
        <v>0</v>
      </c>
      <c r="BQ76" s="837">
        <v>0</v>
      </c>
      <c r="BR76" s="838">
        <v>0</v>
      </c>
      <c r="BS76" s="837">
        <v>0</v>
      </c>
      <c r="BT76" s="838">
        <v>0</v>
      </c>
      <c r="BU76" s="837">
        <v>0</v>
      </c>
      <c r="BV76" s="838">
        <v>0</v>
      </c>
      <c r="BW76" s="837">
        <v>0</v>
      </c>
      <c r="BX76" s="838">
        <v>0</v>
      </c>
      <c r="BY76" s="837">
        <v>0</v>
      </c>
      <c r="BZ76" s="838">
        <v>0</v>
      </c>
      <c r="CA76" s="837">
        <v>0</v>
      </c>
      <c r="CB76" s="838">
        <v>0</v>
      </c>
      <c r="CC76" s="837">
        <v>0</v>
      </c>
      <c r="CD76" s="838">
        <v>0</v>
      </c>
      <c r="CE76" s="837">
        <v>0</v>
      </c>
      <c r="CF76" s="838">
        <v>0</v>
      </c>
      <c r="CG76" s="837">
        <v>0</v>
      </c>
      <c r="CH76" s="838">
        <v>0</v>
      </c>
      <c r="CI76" s="837">
        <v>0</v>
      </c>
      <c r="CJ76" s="838">
        <v>0</v>
      </c>
      <c r="CK76" s="837">
        <v>0</v>
      </c>
      <c r="CL76" s="838">
        <v>0</v>
      </c>
      <c r="CM76" s="839">
        <v>0</v>
      </c>
      <c r="CN76" s="715"/>
      <c r="CO76" s="953"/>
      <c r="CP76" s="715"/>
      <c r="CQ76" s="836">
        <v>0</v>
      </c>
      <c r="CR76" s="837">
        <v>0</v>
      </c>
      <c r="CS76" s="838">
        <v>0</v>
      </c>
      <c r="CT76" s="837">
        <v>0</v>
      </c>
      <c r="CU76" s="838">
        <v>0</v>
      </c>
      <c r="CV76" s="837">
        <v>0</v>
      </c>
      <c r="CW76" s="838">
        <v>0</v>
      </c>
      <c r="CX76" s="837">
        <v>0</v>
      </c>
      <c r="CY76" s="838">
        <v>0</v>
      </c>
      <c r="CZ76" s="837">
        <v>0</v>
      </c>
      <c r="DA76" s="838">
        <v>0</v>
      </c>
      <c r="DB76" s="837">
        <v>0</v>
      </c>
      <c r="DC76" s="838">
        <v>0</v>
      </c>
      <c r="DD76" s="837">
        <v>0</v>
      </c>
      <c r="DE76" s="838">
        <v>0</v>
      </c>
      <c r="DF76" s="837">
        <v>0</v>
      </c>
      <c r="DG76" s="838">
        <v>0</v>
      </c>
      <c r="DH76" s="837">
        <v>0</v>
      </c>
      <c r="DI76" s="838">
        <v>0</v>
      </c>
      <c r="DJ76" s="837">
        <v>0</v>
      </c>
      <c r="DK76" s="838">
        <v>0</v>
      </c>
      <c r="DL76" s="837">
        <v>0</v>
      </c>
      <c r="DM76" s="838">
        <v>0</v>
      </c>
      <c r="DN76" s="837">
        <v>0</v>
      </c>
      <c r="DO76" s="838">
        <v>0</v>
      </c>
      <c r="DP76" s="839">
        <v>0</v>
      </c>
      <c r="DQ76" s="715"/>
      <c r="DR76" s="955"/>
      <c r="DS76" s="715"/>
      <c r="DT76" s="957"/>
    </row>
    <row r="77" spans="2:124" outlineLevel="1">
      <c r="B77" s="845">
        <v>70</v>
      </c>
      <c r="C77" s="846" t="s">
        <v>109</v>
      </c>
      <c r="D77" s="847">
        <v>2015</v>
      </c>
      <c r="F77" s="848">
        <v>237547</v>
      </c>
      <c r="G77" s="849">
        <v>185413</v>
      </c>
      <c r="H77" s="850">
        <v>176726</v>
      </c>
      <c r="I77" s="849">
        <v>169475</v>
      </c>
      <c r="J77" s="850">
        <v>169475</v>
      </c>
      <c r="K77" s="849">
        <v>169475</v>
      </c>
      <c r="L77" s="850">
        <v>166931</v>
      </c>
      <c r="M77" s="849">
        <v>166831</v>
      </c>
      <c r="N77" s="850">
        <v>86294</v>
      </c>
      <c r="O77" s="849">
        <v>85862</v>
      </c>
      <c r="P77" s="850">
        <v>81001</v>
      </c>
      <c r="Q77" s="849">
        <v>80388</v>
      </c>
      <c r="R77" s="850">
        <v>79825</v>
      </c>
      <c r="S77" s="849">
        <v>79825</v>
      </c>
      <c r="T77" s="850">
        <v>8230</v>
      </c>
      <c r="U77" s="849">
        <v>8134</v>
      </c>
      <c r="V77" s="850">
        <v>8134</v>
      </c>
      <c r="W77" s="849">
        <v>8134</v>
      </c>
      <c r="X77" s="850">
        <v>8134</v>
      </c>
      <c r="Y77" s="849">
        <v>8134</v>
      </c>
      <c r="Z77" s="850">
        <v>4649</v>
      </c>
      <c r="AA77" s="849">
        <v>0</v>
      </c>
      <c r="AB77" s="850">
        <v>0</v>
      </c>
      <c r="AC77" s="849">
        <v>0</v>
      </c>
      <c r="AD77" s="850">
        <v>0</v>
      </c>
      <c r="AE77" s="851">
        <v>0</v>
      </c>
      <c r="AF77" s="715"/>
      <c r="AG77" s="963"/>
      <c r="AH77" s="715"/>
      <c r="AI77" s="848">
        <v>20</v>
      </c>
      <c r="AJ77" s="849">
        <v>17</v>
      </c>
      <c r="AK77" s="850">
        <v>17</v>
      </c>
      <c r="AL77" s="849">
        <v>16</v>
      </c>
      <c r="AM77" s="850">
        <v>16</v>
      </c>
      <c r="AN77" s="849">
        <v>16</v>
      </c>
      <c r="AO77" s="850">
        <v>16</v>
      </c>
      <c r="AP77" s="849">
        <v>16</v>
      </c>
      <c r="AQ77" s="850">
        <v>12</v>
      </c>
      <c r="AR77" s="849">
        <v>12</v>
      </c>
      <c r="AS77" s="850">
        <v>11</v>
      </c>
      <c r="AT77" s="849">
        <v>11</v>
      </c>
      <c r="AU77" s="850">
        <v>11</v>
      </c>
      <c r="AV77" s="849">
        <v>11</v>
      </c>
      <c r="AW77" s="850">
        <v>2</v>
      </c>
      <c r="AX77" s="849">
        <v>2</v>
      </c>
      <c r="AY77" s="850">
        <v>2</v>
      </c>
      <c r="AZ77" s="849">
        <v>2</v>
      </c>
      <c r="BA77" s="850">
        <v>2</v>
      </c>
      <c r="BB77" s="849">
        <v>2</v>
      </c>
      <c r="BC77" s="850">
        <v>1</v>
      </c>
      <c r="BD77" s="849">
        <v>0</v>
      </c>
      <c r="BE77" s="850">
        <v>0</v>
      </c>
      <c r="BF77" s="849">
        <v>0</v>
      </c>
      <c r="BG77" s="850">
        <v>0</v>
      </c>
      <c r="BH77" s="851">
        <v>0</v>
      </c>
      <c r="BI77" s="715"/>
      <c r="BJ77" s="965"/>
      <c r="BK77" s="715"/>
      <c r="BL77" s="951"/>
      <c r="BM77" s="715"/>
      <c r="BN77" s="848">
        <v>237547</v>
      </c>
      <c r="BO77" s="849">
        <v>185413</v>
      </c>
      <c r="BP77" s="850">
        <v>176726</v>
      </c>
      <c r="BQ77" s="849">
        <v>169475</v>
      </c>
      <c r="BR77" s="850">
        <v>169475</v>
      </c>
      <c r="BS77" s="849">
        <v>169475</v>
      </c>
      <c r="BT77" s="850">
        <v>166931</v>
      </c>
      <c r="BU77" s="849">
        <v>166831</v>
      </c>
      <c r="BV77" s="850">
        <v>86294</v>
      </c>
      <c r="BW77" s="849">
        <v>85862</v>
      </c>
      <c r="BX77" s="850">
        <v>81001</v>
      </c>
      <c r="BY77" s="849">
        <v>80388</v>
      </c>
      <c r="BZ77" s="850">
        <v>79825</v>
      </c>
      <c r="CA77" s="849">
        <v>79825</v>
      </c>
      <c r="CB77" s="850">
        <v>8230</v>
      </c>
      <c r="CC77" s="849">
        <v>8134</v>
      </c>
      <c r="CD77" s="850">
        <v>8134</v>
      </c>
      <c r="CE77" s="849">
        <v>8134</v>
      </c>
      <c r="CF77" s="850">
        <v>8134</v>
      </c>
      <c r="CG77" s="849">
        <v>8134</v>
      </c>
      <c r="CH77" s="850">
        <v>4649</v>
      </c>
      <c r="CI77" s="849">
        <v>0</v>
      </c>
      <c r="CJ77" s="850">
        <v>0</v>
      </c>
      <c r="CK77" s="849">
        <v>0</v>
      </c>
      <c r="CL77" s="850">
        <v>0</v>
      </c>
      <c r="CM77" s="851">
        <v>0</v>
      </c>
      <c r="CN77" s="715"/>
      <c r="CO77" s="953"/>
      <c r="CP77" s="715"/>
      <c r="CQ77" s="848">
        <v>20</v>
      </c>
      <c r="CR77" s="849">
        <v>17</v>
      </c>
      <c r="CS77" s="850">
        <v>17</v>
      </c>
      <c r="CT77" s="849">
        <v>16</v>
      </c>
      <c r="CU77" s="850">
        <v>16</v>
      </c>
      <c r="CV77" s="849">
        <v>16</v>
      </c>
      <c r="CW77" s="850">
        <v>16</v>
      </c>
      <c r="CX77" s="849">
        <v>16</v>
      </c>
      <c r="CY77" s="850">
        <v>12</v>
      </c>
      <c r="CZ77" s="849">
        <v>12</v>
      </c>
      <c r="DA77" s="850">
        <v>11</v>
      </c>
      <c r="DB77" s="849">
        <v>11</v>
      </c>
      <c r="DC77" s="850">
        <v>11</v>
      </c>
      <c r="DD77" s="849">
        <v>11</v>
      </c>
      <c r="DE77" s="850">
        <v>2</v>
      </c>
      <c r="DF77" s="849">
        <v>2</v>
      </c>
      <c r="DG77" s="850">
        <v>2</v>
      </c>
      <c r="DH77" s="849">
        <v>2</v>
      </c>
      <c r="DI77" s="850">
        <v>2</v>
      </c>
      <c r="DJ77" s="849">
        <v>2</v>
      </c>
      <c r="DK77" s="850">
        <v>1</v>
      </c>
      <c r="DL77" s="849">
        <v>0</v>
      </c>
      <c r="DM77" s="850">
        <v>0</v>
      </c>
      <c r="DN77" s="849">
        <v>0</v>
      </c>
      <c r="DO77" s="850">
        <v>0</v>
      </c>
      <c r="DP77" s="851">
        <v>0</v>
      </c>
      <c r="DQ77" s="715"/>
      <c r="DR77" s="955"/>
      <c r="DS77" s="715"/>
      <c r="DT77" s="957"/>
    </row>
    <row r="78" spans="2:124" outlineLevel="1">
      <c r="B78" s="739">
        <v>71</v>
      </c>
      <c r="C78" s="740" t="s">
        <v>508</v>
      </c>
      <c r="D78" s="741">
        <v>2015</v>
      </c>
      <c r="F78" s="742">
        <v>0</v>
      </c>
      <c r="G78" s="743">
        <v>0</v>
      </c>
      <c r="H78" s="744">
        <v>0</v>
      </c>
      <c r="I78" s="743">
        <v>0</v>
      </c>
      <c r="J78" s="744">
        <v>0</v>
      </c>
      <c r="K78" s="743">
        <v>0</v>
      </c>
      <c r="L78" s="744">
        <v>0</v>
      </c>
      <c r="M78" s="743">
        <v>0</v>
      </c>
      <c r="N78" s="744">
        <v>0</v>
      </c>
      <c r="O78" s="743">
        <v>0</v>
      </c>
      <c r="P78" s="744">
        <v>0</v>
      </c>
      <c r="Q78" s="743">
        <v>0</v>
      </c>
      <c r="R78" s="744">
        <v>0</v>
      </c>
      <c r="S78" s="743">
        <v>0</v>
      </c>
      <c r="T78" s="744">
        <v>0</v>
      </c>
      <c r="U78" s="743">
        <v>0</v>
      </c>
      <c r="V78" s="744">
        <v>0</v>
      </c>
      <c r="W78" s="743">
        <v>0</v>
      </c>
      <c r="X78" s="744">
        <v>0</v>
      </c>
      <c r="Y78" s="743">
        <v>0</v>
      </c>
      <c r="Z78" s="744">
        <v>0</v>
      </c>
      <c r="AA78" s="743">
        <v>0</v>
      </c>
      <c r="AB78" s="744">
        <v>0</v>
      </c>
      <c r="AC78" s="743">
        <v>0</v>
      </c>
      <c r="AD78" s="744">
        <v>0</v>
      </c>
      <c r="AE78" s="745">
        <v>0</v>
      </c>
      <c r="AF78" s="715"/>
      <c r="AG78" s="963"/>
      <c r="AH78" s="715"/>
      <c r="AI78" s="742">
        <v>0</v>
      </c>
      <c r="AJ78" s="743">
        <v>0</v>
      </c>
      <c r="AK78" s="744">
        <v>0</v>
      </c>
      <c r="AL78" s="743">
        <v>0</v>
      </c>
      <c r="AM78" s="744">
        <v>0</v>
      </c>
      <c r="AN78" s="743">
        <v>0</v>
      </c>
      <c r="AO78" s="744">
        <v>0</v>
      </c>
      <c r="AP78" s="743">
        <v>0</v>
      </c>
      <c r="AQ78" s="744">
        <v>0</v>
      </c>
      <c r="AR78" s="743">
        <v>0</v>
      </c>
      <c r="AS78" s="744">
        <v>0</v>
      </c>
      <c r="AT78" s="743">
        <v>0</v>
      </c>
      <c r="AU78" s="744">
        <v>0</v>
      </c>
      <c r="AV78" s="743">
        <v>0</v>
      </c>
      <c r="AW78" s="744">
        <v>0</v>
      </c>
      <c r="AX78" s="743">
        <v>0</v>
      </c>
      <c r="AY78" s="744">
        <v>0</v>
      </c>
      <c r="AZ78" s="743">
        <v>0</v>
      </c>
      <c r="BA78" s="744">
        <v>0</v>
      </c>
      <c r="BB78" s="743">
        <v>0</v>
      </c>
      <c r="BC78" s="744">
        <v>0</v>
      </c>
      <c r="BD78" s="743">
        <v>0</v>
      </c>
      <c r="BE78" s="744">
        <v>0</v>
      </c>
      <c r="BF78" s="743">
        <v>0</v>
      </c>
      <c r="BG78" s="744">
        <v>0</v>
      </c>
      <c r="BH78" s="745">
        <v>0</v>
      </c>
      <c r="BI78" s="715"/>
      <c r="BJ78" s="965"/>
      <c r="BK78" s="715"/>
      <c r="BL78" s="951"/>
      <c r="BM78" s="715"/>
      <c r="BN78" s="742">
        <v>0</v>
      </c>
      <c r="BO78" s="743">
        <v>0</v>
      </c>
      <c r="BP78" s="744">
        <v>0</v>
      </c>
      <c r="BQ78" s="743">
        <v>0</v>
      </c>
      <c r="BR78" s="744">
        <v>0</v>
      </c>
      <c r="BS78" s="743">
        <v>0</v>
      </c>
      <c r="BT78" s="744">
        <v>0</v>
      </c>
      <c r="BU78" s="743">
        <v>0</v>
      </c>
      <c r="BV78" s="744">
        <v>0</v>
      </c>
      <c r="BW78" s="743">
        <v>0</v>
      </c>
      <c r="BX78" s="744">
        <v>0</v>
      </c>
      <c r="BY78" s="743">
        <v>0</v>
      </c>
      <c r="BZ78" s="744">
        <v>0</v>
      </c>
      <c r="CA78" s="743">
        <v>0</v>
      </c>
      <c r="CB78" s="744">
        <v>0</v>
      </c>
      <c r="CC78" s="743">
        <v>0</v>
      </c>
      <c r="CD78" s="744">
        <v>0</v>
      </c>
      <c r="CE78" s="743">
        <v>0</v>
      </c>
      <c r="CF78" s="744">
        <v>0</v>
      </c>
      <c r="CG78" s="743">
        <v>0</v>
      </c>
      <c r="CH78" s="744">
        <v>0</v>
      </c>
      <c r="CI78" s="743">
        <v>0</v>
      </c>
      <c r="CJ78" s="744">
        <v>0</v>
      </c>
      <c r="CK78" s="743">
        <v>0</v>
      </c>
      <c r="CL78" s="744">
        <v>0</v>
      </c>
      <c r="CM78" s="745">
        <v>0</v>
      </c>
      <c r="CN78" s="715"/>
      <c r="CO78" s="953"/>
      <c r="CP78" s="715"/>
      <c r="CQ78" s="742">
        <v>0</v>
      </c>
      <c r="CR78" s="743">
        <v>0</v>
      </c>
      <c r="CS78" s="744">
        <v>0</v>
      </c>
      <c r="CT78" s="743">
        <v>0</v>
      </c>
      <c r="CU78" s="744">
        <v>0</v>
      </c>
      <c r="CV78" s="743">
        <v>0</v>
      </c>
      <c r="CW78" s="744">
        <v>0</v>
      </c>
      <c r="CX78" s="743">
        <v>0</v>
      </c>
      <c r="CY78" s="744">
        <v>0</v>
      </c>
      <c r="CZ78" s="743">
        <v>0</v>
      </c>
      <c r="DA78" s="744">
        <v>0</v>
      </c>
      <c r="DB78" s="743">
        <v>0</v>
      </c>
      <c r="DC78" s="744">
        <v>0</v>
      </c>
      <c r="DD78" s="743">
        <v>0</v>
      </c>
      <c r="DE78" s="744">
        <v>0</v>
      </c>
      <c r="DF78" s="743">
        <v>0</v>
      </c>
      <c r="DG78" s="744">
        <v>0</v>
      </c>
      <c r="DH78" s="743">
        <v>0</v>
      </c>
      <c r="DI78" s="744">
        <v>0</v>
      </c>
      <c r="DJ78" s="743">
        <v>0</v>
      </c>
      <c r="DK78" s="744">
        <v>0</v>
      </c>
      <c r="DL78" s="743">
        <v>0</v>
      </c>
      <c r="DM78" s="744">
        <v>0</v>
      </c>
      <c r="DN78" s="743">
        <v>0</v>
      </c>
      <c r="DO78" s="744">
        <v>0</v>
      </c>
      <c r="DP78" s="745">
        <v>0</v>
      </c>
      <c r="DQ78" s="715"/>
      <c r="DR78" s="955"/>
      <c r="DS78" s="715"/>
      <c r="DT78" s="957"/>
    </row>
    <row r="79" spans="2:124" outlineLevel="1">
      <c r="B79" s="782">
        <v>72</v>
      </c>
      <c r="C79" s="825" t="s">
        <v>504</v>
      </c>
      <c r="D79" s="784">
        <v>2015</v>
      </c>
      <c r="F79" s="852">
        <v>557231</v>
      </c>
      <c r="G79" s="853">
        <v>557231</v>
      </c>
      <c r="H79" s="854">
        <v>557231</v>
      </c>
      <c r="I79" s="853">
        <v>557231</v>
      </c>
      <c r="J79" s="854">
        <v>557231</v>
      </c>
      <c r="K79" s="853">
        <v>557231</v>
      </c>
      <c r="L79" s="854">
        <v>557231</v>
      </c>
      <c r="M79" s="853">
        <v>557231</v>
      </c>
      <c r="N79" s="854">
        <v>557231</v>
      </c>
      <c r="O79" s="853">
        <v>557231</v>
      </c>
      <c r="P79" s="854">
        <v>557231</v>
      </c>
      <c r="Q79" s="853">
        <v>557231</v>
      </c>
      <c r="R79" s="854">
        <v>557231</v>
      </c>
      <c r="S79" s="853">
        <v>557231</v>
      </c>
      <c r="T79" s="854">
        <v>557231</v>
      </c>
      <c r="U79" s="853">
        <v>0</v>
      </c>
      <c r="V79" s="854">
        <v>0</v>
      </c>
      <c r="W79" s="853">
        <v>0</v>
      </c>
      <c r="X79" s="854">
        <v>0</v>
      </c>
      <c r="Y79" s="853">
        <v>0</v>
      </c>
      <c r="Z79" s="854">
        <v>0</v>
      </c>
      <c r="AA79" s="853">
        <v>0</v>
      </c>
      <c r="AB79" s="854">
        <v>0</v>
      </c>
      <c r="AC79" s="853">
        <v>0</v>
      </c>
      <c r="AD79" s="854">
        <v>0</v>
      </c>
      <c r="AE79" s="855">
        <v>0</v>
      </c>
      <c r="AF79" s="715"/>
      <c r="AG79" s="963"/>
      <c r="AH79" s="715"/>
      <c r="AI79" s="852">
        <v>0</v>
      </c>
      <c r="AJ79" s="853">
        <v>0</v>
      </c>
      <c r="AK79" s="854">
        <v>0</v>
      </c>
      <c r="AL79" s="853">
        <v>0</v>
      </c>
      <c r="AM79" s="854">
        <v>0</v>
      </c>
      <c r="AN79" s="853">
        <v>0</v>
      </c>
      <c r="AO79" s="854">
        <v>0</v>
      </c>
      <c r="AP79" s="853">
        <v>0</v>
      </c>
      <c r="AQ79" s="854">
        <v>0</v>
      </c>
      <c r="AR79" s="853">
        <v>0</v>
      </c>
      <c r="AS79" s="854">
        <v>0</v>
      </c>
      <c r="AT79" s="853">
        <v>0</v>
      </c>
      <c r="AU79" s="854">
        <v>0</v>
      </c>
      <c r="AV79" s="853">
        <v>0</v>
      </c>
      <c r="AW79" s="854">
        <v>0</v>
      </c>
      <c r="AX79" s="853">
        <v>0</v>
      </c>
      <c r="AY79" s="854">
        <v>0</v>
      </c>
      <c r="AZ79" s="853">
        <v>0</v>
      </c>
      <c r="BA79" s="854">
        <v>0</v>
      </c>
      <c r="BB79" s="853">
        <v>0</v>
      </c>
      <c r="BC79" s="854">
        <v>0</v>
      </c>
      <c r="BD79" s="853">
        <v>0</v>
      </c>
      <c r="BE79" s="854">
        <v>0</v>
      </c>
      <c r="BF79" s="853">
        <v>0</v>
      </c>
      <c r="BG79" s="854">
        <v>0</v>
      </c>
      <c r="BH79" s="855">
        <v>0</v>
      </c>
      <c r="BI79" s="715"/>
      <c r="BJ79" s="965"/>
      <c r="BK79" s="715"/>
      <c r="BL79" s="951"/>
      <c r="BM79" s="715"/>
      <c r="BN79" s="852">
        <v>417923</v>
      </c>
      <c r="BO79" s="853">
        <v>417923</v>
      </c>
      <c r="BP79" s="854">
        <v>417923</v>
      </c>
      <c r="BQ79" s="853">
        <v>417923</v>
      </c>
      <c r="BR79" s="854">
        <v>417923</v>
      </c>
      <c r="BS79" s="853">
        <v>417923</v>
      </c>
      <c r="BT79" s="854">
        <v>417923</v>
      </c>
      <c r="BU79" s="853">
        <v>417923</v>
      </c>
      <c r="BV79" s="854">
        <v>417923</v>
      </c>
      <c r="BW79" s="853">
        <v>417923</v>
      </c>
      <c r="BX79" s="854">
        <v>417923</v>
      </c>
      <c r="BY79" s="853">
        <v>417923</v>
      </c>
      <c r="BZ79" s="854">
        <v>417923</v>
      </c>
      <c r="CA79" s="853">
        <v>417923</v>
      </c>
      <c r="CB79" s="854">
        <v>417923</v>
      </c>
      <c r="CC79" s="853">
        <v>0</v>
      </c>
      <c r="CD79" s="854">
        <v>0</v>
      </c>
      <c r="CE79" s="853">
        <v>0</v>
      </c>
      <c r="CF79" s="854">
        <v>0</v>
      </c>
      <c r="CG79" s="853">
        <v>0</v>
      </c>
      <c r="CH79" s="854">
        <v>0</v>
      </c>
      <c r="CI79" s="853">
        <v>0</v>
      </c>
      <c r="CJ79" s="854">
        <v>0</v>
      </c>
      <c r="CK79" s="853">
        <v>0</v>
      </c>
      <c r="CL79" s="854">
        <v>0</v>
      </c>
      <c r="CM79" s="855">
        <v>0</v>
      </c>
      <c r="CN79" s="715"/>
      <c r="CO79" s="953"/>
      <c r="CP79" s="715"/>
      <c r="CQ79" s="852">
        <v>0</v>
      </c>
      <c r="CR79" s="853">
        <v>0</v>
      </c>
      <c r="CS79" s="854">
        <v>0</v>
      </c>
      <c r="CT79" s="853">
        <v>0</v>
      </c>
      <c r="CU79" s="854">
        <v>0</v>
      </c>
      <c r="CV79" s="853">
        <v>0</v>
      </c>
      <c r="CW79" s="854">
        <v>0</v>
      </c>
      <c r="CX79" s="853">
        <v>0</v>
      </c>
      <c r="CY79" s="854">
        <v>0</v>
      </c>
      <c r="CZ79" s="853">
        <v>0</v>
      </c>
      <c r="DA79" s="854">
        <v>0</v>
      </c>
      <c r="DB79" s="853">
        <v>0</v>
      </c>
      <c r="DC79" s="854">
        <v>0</v>
      </c>
      <c r="DD79" s="853">
        <v>0</v>
      </c>
      <c r="DE79" s="854">
        <v>0</v>
      </c>
      <c r="DF79" s="853">
        <v>0</v>
      </c>
      <c r="DG79" s="854">
        <v>0</v>
      </c>
      <c r="DH79" s="853">
        <v>0</v>
      </c>
      <c r="DI79" s="854">
        <v>0</v>
      </c>
      <c r="DJ79" s="853">
        <v>0</v>
      </c>
      <c r="DK79" s="854">
        <v>0</v>
      </c>
      <c r="DL79" s="853">
        <v>0</v>
      </c>
      <c r="DM79" s="854">
        <v>0</v>
      </c>
      <c r="DN79" s="853">
        <v>0</v>
      </c>
      <c r="DO79" s="854">
        <v>0</v>
      </c>
      <c r="DP79" s="855">
        <v>0</v>
      </c>
      <c r="DQ79" s="715"/>
      <c r="DR79" s="955"/>
      <c r="DS79" s="715"/>
      <c r="DT79" s="957"/>
    </row>
    <row r="80" spans="2:124">
      <c r="B80" s="733" t="s">
        <v>814</v>
      </c>
      <c r="C80" s="734"/>
      <c r="D80" s="735"/>
      <c r="F80" s="856">
        <v>95269473</v>
      </c>
      <c r="G80" s="856">
        <v>91340277</v>
      </c>
      <c r="H80" s="856">
        <v>89936508</v>
      </c>
      <c r="I80" s="856">
        <v>89296419</v>
      </c>
      <c r="J80" s="856">
        <v>88603367</v>
      </c>
      <c r="K80" s="856">
        <v>88423775</v>
      </c>
      <c r="L80" s="856">
        <v>87348068</v>
      </c>
      <c r="M80" s="856">
        <v>87336681</v>
      </c>
      <c r="N80" s="856">
        <v>86785316</v>
      </c>
      <c r="O80" s="856">
        <v>82132839</v>
      </c>
      <c r="P80" s="856">
        <v>39942039</v>
      </c>
      <c r="Q80" s="856">
        <v>35962242</v>
      </c>
      <c r="R80" s="856">
        <v>18288128</v>
      </c>
      <c r="S80" s="856">
        <v>17523638</v>
      </c>
      <c r="T80" s="856">
        <v>17397499</v>
      </c>
      <c r="U80" s="856">
        <v>13157845</v>
      </c>
      <c r="V80" s="856">
        <v>7945003</v>
      </c>
      <c r="W80" s="856">
        <v>7945003</v>
      </c>
      <c r="X80" s="856">
        <v>7694604</v>
      </c>
      <c r="Y80" s="856">
        <v>2950010</v>
      </c>
      <c r="Z80" s="856">
        <v>298326</v>
      </c>
      <c r="AA80" s="856">
        <v>293677</v>
      </c>
      <c r="AB80" s="856">
        <v>293677</v>
      </c>
      <c r="AC80" s="856">
        <v>0</v>
      </c>
      <c r="AD80" s="856">
        <v>0</v>
      </c>
      <c r="AE80" s="856">
        <v>0</v>
      </c>
      <c r="AF80" s="715"/>
      <c r="AG80" s="963"/>
      <c r="AH80" s="715"/>
      <c r="AI80" s="856">
        <v>13426</v>
      </c>
      <c r="AJ80" s="856">
        <v>12723</v>
      </c>
      <c r="AK80" s="856">
        <v>12333</v>
      </c>
      <c r="AL80" s="856">
        <v>12060</v>
      </c>
      <c r="AM80" s="856">
        <v>11924</v>
      </c>
      <c r="AN80" s="856">
        <v>11886</v>
      </c>
      <c r="AO80" s="856">
        <v>11728</v>
      </c>
      <c r="AP80" s="856">
        <v>11727</v>
      </c>
      <c r="AQ80" s="856">
        <v>11637</v>
      </c>
      <c r="AR80" s="856">
        <v>11113</v>
      </c>
      <c r="AS80" s="856">
        <v>5998</v>
      </c>
      <c r="AT80" s="856">
        <v>5255</v>
      </c>
      <c r="AU80" s="856">
        <v>4653</v>
      </c>
      <c r="AV80" s="856">
        <v>4425</v>
      </c>
      <c r="AW80" s="856">
        <v>4403</v>
      </c>
      <c r="AX80" s="856">
        <v>3906</v>
      </c>
      <c r="AY80" s="856">
        <v>3337</v>
      </c>
      <c r="AZ80" s="856">
        <v>3337</v>
      </c>
      <c r="BA80" s="856">
        <v>3057</v>
      </c>
      <c r="BB80" s="856">
        <v>697</v>
      </c>
      <c r="BC80" s="856">
        <v>117</v>
      </c>
      <c r="BD80" s="856">
        <v>116</v>
      </c>
      <c r="BE80" s="856">
        <v>116</v>
      </c>
      <c r="BF80" s="856">
        <v>0</v>
      </c>
      <c r="BG80" s="856">
        <v>0</v>
      </c>
      <c r="BH80" s="856">
        <v>0</v>
      </c>
      <c r="BI80" s="715"/>
      <c r="BJ80" s="965"/>
      <c r="BK80" s="715"/>
      <c r="BL80" s="951"/>
      <c r="BM80" s="715"/>
      <c r="BN80" s="856">
        <v>77117180</v>
      </c>
      <c r="BO80" s="856">
        <v>73311172</v>
      </c>
      <c r="BP80" s="856">
        <v>72110708</v>
      </c>
      <c r="BQ80" s="856">
        <v>71504104</v>
      </c>
      <c r="BR80" s="856">
        <v>70941922</v>
      </c>
      <c r="BS80" s="856">
        <v>70835690</v>
      </c>
      <c r="BT80" s="856">
        <v>70199526</v>
      </c>
      <c r="BU80" s="856">
        <v>70189658</v>
      </c>
      <c r="BV80" s="856">
        <v>69786395</v>
      </c>
      <c r="BW80" s="856">
        <v>66867891</v>
      </c>
      <c r="BX80" s="856">
        <v>32583477</v>
      </c>
      <c r="BY80" s="856">
        <v>29299259</v>
      </c>
      <c r="BZ80" s="856">
        <v>15510829</v>
      </c>
      <c r="CA80" s="856">
        <v>14877362</v>
      </c>
      <c r="CB80" s="856">
        <v>14776858</v>
      </c>
      <c r="CC80" s="856">
        <v>11548952</v>
      </c>
      <c r="CD80" s="856">
        <v>6203603</v>
      </c>
      <c r="CE80" s="856">
        <v>6203603</v>
      </c>
      <c r="CF80" s="856">
        <v>6049980</v>
      </c>
      <c r="CG80" s="856">
        <v>3139115</v>
      </c>
      <c r="CH80" s="856">
        <v>148551</v>
      </c>
      <c r="CI80" s="856">
        <v>143902</v>
      </c>
      <c r="CJ80" s="856">
        <v>143902</v>
      </c>
      <c r="CK80" s="856">
        <v>0</v>
      </c>
      <c r="CL80" s="856">
        <v>0</v>
      </c>
      <c r="CM80" s="856">
        <v>0</v>
      </c>
      <c r="CN80" s="715"/>
      <c r="CO80" s="953"/>
      <c r="CP80" s="715"/>
      <c r="CQ80" s="856">
        <v>10279</v>
      </c>
      <c r="CR80" s="856">
        <v>9606</v>
      </c>
      <c r="CS80" s="856">
        <v>9281</v>
      </c>
      <c r="CT80" s="856">
        <v>9029</v>
      </c>
      <c r="CU80" s="856">
        <v>8917</v>
      </c>
      <c r="CV80" s="856">
        <v>8891</v>
      </c>
      <c r="CW80" s="856">
        <v>8798</v>
      </c>
      <c r="CX80" s="856">
        <v>8797</v>
      </c>
      <c r="CY80" s="856">
        <v>8732</v>
      </c>
      <c r="CZ80" s="856">
        <v>8422</v>
      </c>
      <c r="DA80" s="856">
        <v>4324</v>
      </c>
      <c r="DB80" s="856">
        <v>3710</v>
      </c>
      <c r="DC80" s="856">
        <v>3223</v>
      </c>
      <c r="DD80" s="856">
        <v>3047</v>
      </c>
      <c r="DE80" s="856">
        <v>3031</v>
      </c>
      <c r="DF80" s="856">
        <v>2663</v>
      </c>
      <c r="DG80" s="856">
        <v>2168</v>
      </c>
      <c r="DH80" s="856">
        <v>2168</v>
      </c>
      <c r="DI80" s="856">
        <v>1996</v>
      </c>
      <c r="DJ80" s="856">
        <v>548</v>
      </c>
      <c r="DK80" s="856">
        <v>58</v>
      </c>
      <c r="DL80" s="856">
        <v>57</v>
      </c>
      <c r="DM80" s="856">
        <v>57</v>
      </c>
      <c r="DN80" s="856">
        <v>0</v>
      </c>
      <c r="DO80" s="856">
        <v>0</v>
      </c>
      <c r="DP80" s="856">
        <v>0</v>
      </c>
      <c r="DQ80" s="715"/>
      <c r="DR80" s="955"/>
      <c r="DS80" s="715"/>
      <c r="DT80" s="957"/>
    </row>
    <row r="81" spans="2:124" ht="5.0999999999999996" customHeight="1">
      <c r="B81" s="857"/>
      <c r="C81" s="857"/>
      <c r="D81" s="858"/>
      <c r="F81" s="859"/>
      <c r="G81" s="859"/>
      <c r="H81" s="859"/>
      <c r="I81" s="859"/>
      <c r="J81" s="859"/>
      <c r="K81" s="859"/>
      <c r="L81" s="859"/>
      <c r="M81" s="859"/>
      <c r="N81" s="859"/>
      <c r="O81" s="859"/>
      <c r="P81" s="859"/>
      <c r="Q81" s="859"/>
      <c r="R81" s="859"/>
      <c r="S81" s="859"/>
      <c r="T81" s="859"/>
      <c r="U81" s="859"/>
      <c r="V81" s="859"/>
      <c r="W81" s="859"/>
      <c r="X81" s="859"/>
      <c r="Y81" s="859"/>
      <c r="Z81" s="859"/>
      <c r="AA81" s="859"/>
      <c r="AB81" s="859"/>
      <c r="AC81" s="859"/>
      <c r="AD81" s="859"/>
      <c r="AE81" s="859"/>
      <c r="AF81" s="715"/>
      <c r="AG81" s="963"/>
      <c r="AH81" s="715"/>
      <c r="AI81" s="859"/>
      <c r="AJ81" s="859"/>
      <c r="AK81" s="859"/>
      <c r="AL81" s="859"/>
      <c r="AM81" s="859"/>
      <c r="AN81" s="859"/>
      <c r="AO81" s="859"/>
      <c r="AP81" s="859"/>
      <c r="AQ81" s="859"/>
      <c r="AR81" s="859"/>
      <c r="AS81" s="859"/>
      <c r="AT81" s="859"/>
      <c r="AU81" s="859"/>
      <c r="AV81" s="859"/>
      <c r="AW81" s="859"/>
      <c r="AX81" s="859"/>
      <c r="AY81" s="859"/>
      <c r="AZ81" s="859"/>
      <c r="BA81" s="859"/>
      <c r="BB81" s="859"/>
      <c r="BC81" s="859"/>
      <c r="BD81" s="859"/>
      <c r="BE81" s="859"/>
      <c r="BF81" s="859"/>
      <c r="BG81" s="859"/>
      <c r="BH81" s="859"/>
      <c r="BI81" s="715"/>
      <c r="BJ81" s="965"/>
      <c r="BK81" s="715"/>
      <c r="BL81" s="951"/>
      <c r="BM81" s="715"/>
      <c r="BN81" s="859"/>
      <c r="BO81" s="859"/>
      <c r="BP81" s="859"/>
      <c r="BQ81" s="859"/>
      <c r="BR81" s="859"/>
      <c r="BS81" s="859"/>
      <c r="BT81" s="859"/>
      <c r="BU81" s="859"/>
      <c r="BV81" s="859"/>
      <c r="BW81" s="859"/>
      <c r="BX81" s="859"/>
      <c r="BY81" s="859"/>
      <c r="BZ81" s="859"/>
      <c r="CA81" s="859"/>
      <c r="CB81" s="859"/>
      <c r="CC81" s="859"/>
      <c r="CD81" s="859"/>
      <c r="CE81" s="859"/>
      <c r="CF81" s="859"/>
      <c r="CG81" s="859"/>
      <c r="CH81" s="859"/>
      <c r="CI81" s="859"/>
      <c r="CJ81" s="859"/>
      <c r="CK81" s="859"/>
      <c r="CL81" s="859"/>
      <c r="CM81" s="859"/>
      <c r="CN81" s="715"/>
      <c r="CO81" s="953"/>
      <c r="CP81" s="715"/>
      <c r="CQ81" s="859"/>
      <c r="CR81" s="859"/>
      <c r="CS81" s="859"/>
      <c r="CT81" s="859"/>
      <c r="CU81" s="859"/>
      <c r="CV81" s="859"/>
      <c r="CW81" s="859"/>
      <c r="CX81" s="859"/>
      <c r="CY81" s="859"/>
      <c r="CZ81" s="859"/>
      <c r="DA81" s="859"/>
      <c r="DB81" s="859"/>
      <c r="DC81" s="859"/>
      <c r="DD81" s="859"/>
      <c r="DE81" s="859"/>
      <c r="DF81" s="859"/>
      <c r="DG81" s="859"/>
      <c r="DH81" s="859"/>
      <c r="DI81" s="859"/>
      <c r="DJ81" s="859"/>
      <c r="DK81" s="859"/>
      <c r="DL81" s="859"/>
      <c r="DM81" s="859"/>
      <c r="DN81" s="859"/>
      <c r="DO81" s="859"/>
      <c r="DP81" s="859"/>
      <c r="DQ81" s="715"/>
      <c r="DR81" s="955"/>
      <c r="DS81" s="715"/>
      <c r="DT81" s="957"/>
    </row>
    <row r="82" spans="2:124" outlineLevel="1">
      <c r="B82" s="733" t="s">
        <v>815</v>
      </c>
      <c r="C82" s="734"/>
      <c r="D82" s="735"/>
      <c r="F82" s="736"/>
      <c r="G82" s="737"/>
      <c r="H82" s="737"/>
      <c r="I82" s="737"/>
      <c r="J82" s="737"/>
      <c r="K82" s="737"/>
      <c r="L82" s="737"/>
      <c r="M82" s="737"/>
      <c r="N82" s="737"/>
      <c r="O82" s="737"/>
      <c r="P82" s="737"/>
      <c r="Q82" s="737"/>
      <c r="R82" s="737"/>
      <c r="S82" s="737"/>
      <c r="T82" s="737"/>
      <c r="U82" s="737"/>
      <c r="V82" s="737"/>
      <c r="W82" s="737"/>
      <c r="X82" s="737"/>
      <c r="Y82" s="737"/>
      <c r="Z82" s="737"/>
      <c r="AA82" s="737"/>
      <c r="AB82" s="737"/>
      <c r="AC82" s="737"/>
      <c r="AD82" s="737"/>
      <c r="AE82" s="738"/>
      <c r="AF82" s="715"/>
      <c r="AG82" s="963"/>
      <c r="AH82" s="715"/>
      <c r="AI82" s="736"/>
      <c r="AJ82" s="737"/>
      <c r="AK82" s="737"/>
      <c r="AL82" s="737"/>
      <c r="AM82" s="737"/>
      <c r="AN82" s="737"/>
      <c r="AO82" s="737"/>
      <c r="AP82" s="737"/>
      <c r="AQ82" s="737"/>
      <c r="AR82" s="737"/>
      <c r="AS82" s="737"/>
      <c r="AT82" s="737"/>
      <c r="AU82" s="737"/>
      <c r="AV82" s="737"/>
      <c r="AW82" s="737"/>
      <c r="AX82" s="737"/>
      <c r="AY82" s="737"/>
      <c r="AZ82" s="737"/>
      <c r="BA82" s="737"/>
      <c r="BB82" s="737"/>
      <c r="BC82" s="737"/>
      <c r="BD82" s="737"/>
      <c r="BE82" s="737"/>
      <c r="BF82" s="737"/>
      <c r="BG82" s="737"/>
      <c r="BH82" s="738"/>
      <c r="BI82" s="715"/>
      <c r="BJ82" s="965"/>
      <c r="BK82" s="715"/>
      <c r="BL82" s="951"/>
      <c r="BM82" s="715"/>
      <c r="BN82" s="736"/>
      <c r="BO82" s="737"/>
      <c r="BP82" s="737"/>
      <c r="BQ82" s="737"/>
      <c r="BR82" s="737"/>
      <c r="BS82" s="737"/>
      <c r="BT82" s="737"/>
      <c r="BU82" s="737"/>
      <c r="BV82" s="737"/>
      <c r="BW82" s="737"/>
      <c r="BX82" s="737"/>
      <c r="BY82" s="737"/>
      <c r="BZ82" s="737"/>
      <c r="CA82" s="737"/>
      <c r="CB82" s="737"/>
      <c r="CC82" s="737"/>
      <c r="CD82" s="737"/>
      <c r="CE82" s="737"/>
      <c r="CF82" s="737"/>
      <c r="CG82" s="737"/>
      <c r="CH82" s="737"/>
      <c r="CI82" s="737"/>
      <c r="CJ82" s="737"/>
      <c r="CK82" s="737"/>
      <c r="CL82" s="737"/>
      <c r="CM82" s="738"/>
      <c r="CN82" s="715"/>
      <c r="CO82" s="953"/>
      <c r="CP82" s="715"/>
      <c r="CQ82" s="736"/>
      <c r="CR82" s="737"/>
      <c r="CS82" s="737"/>
      <c r="CT82" s="737"/>
      <c r="CU82" s="737"/>
      <c r="CV82" s="737"/>
      <c r="CW82" s="737"/>
      <c r="CX82" s="737"/>
      <c r="CY82" s="737"/>
      <c r="CZ82" s="737"/>
      <c r="DA82" s="737"/>
      <c r="DB82" s="737"/>
      <c r="DC82" s="737"/>
      <c r="DD82" s="737"/>
      <c r="DE82" s="737"/>
      <c r="DF82" s="737"/>
      <c r="DG82" s="737"/>
      <c r="DH82" s="737"/>
      <c r="DI82" s="737"/>
      <c r="DJ82" s="737"/>
      <c r="DK82" s="737"/>
      <c r="DL82" s="737"/>
      <c r="DM82" s="737"/>
      <c r="DN82" s="737"/>
      <c r="DO82" s="737"/>
      <c r="DP82" s="738"/>
      <c r="DQ82" s="715"/>
      <c r="DR82" s="955"/>
      <c r="DS82" s="715"/>
      <c r="DT82" s="957"/>
    </row>
    <row r="83" spans="2:124" outlineLevel="1">
      <c r="B83" s="739">
        <v>73</v>
      </c>
      <c r="C83" s="740" t="s">
        <v>114</v>
      </c>
      <c r="D83" s="741" t="s">
        <v>815</v>
      </c>
      <c r="F83" s="742">
        <v>234523</v>
      </c>
      <c r="G83" s="860">
        <v>231195</v>
      </c>
      <c r="H83" s="744">
        <v>231195</v>
      </c>
      <c r="I83" s="743">
        <v>231195</v>
      </c>
      <c r="J83" s="744">
        <v>231195</v>
      </c>
      <c r="K83" s="743">
        <v>231195</v>
      </c>
      <c r="L83" s="744">
        <v>231195</v>
      </c>
      <c r="M83" s="743">
        <v>230988</v>
      </c>
      <c r="N83" s="744">
        <v>230988</v>
      </c>
      <c r="O83" s="743">
        <v>230988</v>
      </c>
      <c r="P83" s="744">
        <v>216142</v>
      </c>
      <c r="Q83" s="743">
        <v>215802</v>
      </c>
      <c r="R83" s="744">
        <v>215802</v>
      </c>
      <c r="S83" s="743">
        <v>214537</v>
      </c>
      <c r="T83" s="744">
        <v>214537</v>
      </c>
      <c r="U83" s="743">
        <v>214092</v>
      </c>
      <c r="V83" s="744">
        <v>109931</v>
      </c>
      <c r="W83" s="743">
        <v>109931</v>
      </c>
      <c r="X83" s="744">
        <v>109931</v>
      </c>
      <c r="Y83" s="743">
        <v>109931</v>
      </c>
      <c r="Z83" s="744">
        <v>0</v>
      </c>
      <c r="AA83" s="743">
        <v>0</v>
      </c>
      <c r="AB83" s="744">
        <v>0</v>
      </c>
      <c r="AC83" s="743">
        <v>0</v>
      </c>
      <c r="AD83" s="744">
        <v>0</v>
      </c>
      <c r="AE83" s="745">
        <v>0</v>
      </c>
      <c r="AF83" s="715"/>
      <c r="AG83" s="963"/>
      <c r="AH83" s="715"/>
      <c r="AI83" s="742">
        <v>15</v>
      </c>
      <c r="AJ83" s="860">
        <v>15</v>
      </c>
      <c r="AK83" s="744">
        <v>15</v>
      </c>
      <c r="AL83" s="743">
        <v>15</v>
      </c>
      <c r="AM83" s="744">
        <v>15</v>
      </c>
      <c r="AN83" s="743">
        <v>15</v>
      </c>
      <c r="AO83" s="744">
        <v>15</v>
      </c>
      <c r="AP83" s="743">
        <v>15</v>
      </c>
      <c r="AQ83" s="744">
        <v>15</v>
      </c>
      <c r="AR83" s="743">
        <v>15</v>
      </c>
      <c r="AS83" s="744">
        <v>14</v>
      </c>
      <c r="AT83" s="743">
        <v>14</v>
      </c>
      <c r="AU83" s="744">
        <v>14</v>
      </c>
      <c r="AV83" s="743">
        <v>13</v>
      </c>
      <c r="AW83" s="744">
        <v>13</v>
      </c>
      <c r="AX83" s="743">
        <v>13</v>
      </c>
      <c r="AY83" s="744">
        <v>7</v>
      </c>
      <c r="AZ83" s="743">
        <v>7</v>
      </c>
      <c r="BA83" s="744">
        <v>7</v>
      </c>
      <c r="BB83" s="743">
        <v>7</v>
      </c>
      <c r="BC83" s="744">
        <v>0</v>
      </c>
      <c r="BD83" s="743">
        <v>0</v>
      </c>
      <c r="BE83" s="744">
        <v>0</v>
      </c>
      <c r="BF83" s="743">
        <v>0</v>
      </c>
      <c r="BG83" s="744">
        <v>0</v>
      </c>
      <c r="BH83" s="745">
        <v>0</v>
      </c>
      <c r="BI83" s="715"/>
      <c r="BJ83" s="965"/>
      <c r="BK83" s="715"/>
      <c r="BL83" s="951"/>
      <c r="BM83" s="715"/>
      <c r="BN83" s="742">
        <v>388248</v>
      </c>
      <c r="BO83" s="860">
        <v>382738</v>
      </c>
      <c r="BP83" s="744">
        <v>382738</v>
      </c>
      <c r="BQ83" s="743">
        <v>382738</v>
      </c>
      <c r="BR83" s="744">
        <v>382738</v>
      </c>
      <c r="BS83" s="743">
        <v>382738</v>
      </c>
      <c r="BT83" s="744">
        <v>382738</v>
      </c>
      <c r="BU83" s="743">
        <v>382396</v>
      </c>
      <c r="BV83" s="744">
        <v>382396</v>
      </c>
      <c r="BW83" s="743">
        <v>382396</v>
      </c>
      <c r="BX83" s="744">
        <v>357819</v>
      </c>
      <c r="BY83" s="743">
        <v>357256</v>
      </c>
      <c r="BZ83" s="744">
        <v>357256</v>
      </c>
      <c r="CA83" s="743">
        <v>355162</v>
      </c>
      <c r="CB83" s="744">
        <v>355162</v>
      </c>
      <c r="CC83" s="743">
        <v>354426</v>
      </c>
      <c r="CD83" s="744">
        <v>181989</v>
      </c>
      <c r="CE83" s="743">
        <v>181989</v>
      </c>
      <c r="CF83" s="744">
        <v>181989</v>
      </c>
      <c r="CG83" s="743">
        <v>181989</v>
      </c>
      <c r="CH83" s="744">
        <v>0</v>
      </c>
      <c r="CI83" s="743">
        <v>0</v>
      </c>
      <c r="CJ83" s="744">
        <v>0</v>
      </c>
      <c r="CK83" s="743">
        <v>0</v>
      </c>
      <c r="CL83" s="744">
        <v>0</v>
      </c>
      <c r="CM83" s="745">
        <v>0</v>
      </c>
      <c r="CN83" s="715"/>
      <c r="CO83" s="953"/>
      <c r="CP83" s="715"/>
      <c r="CQ83" s="742">
        <v>25</v>
      </c>
      <c r="CR83" s="860">
        <v>25</v>
      </c>
      <c r="CS83" s="744">
        <v>25</v>
      </c>
      <c r="CT83" s="743">
        <v>25</v>
      </c>
      <c r="CU83" s="744">
        <v>25</v>
      </c>
      <c r="CV83" s="743">
        <v>25</v>
      </c>
      <c r="CW83" s="744">
        <v>25</v>
      </c>
      <c r="CX83" s="743">
        <v>25</v>
      </c>
      <c r="CY83" s="744">
        <v>25</v>
      </c>
      <c r="CZ83" s="743">
        <v>25</v>
      </c>
      <c r="DA83" s="744">
        <v>22</v>
      </c>
      <c r="DB83" s="743">
        <v>22</v>
      </c>
      <c r="DC83" s="744">
        <v>22</v>
      </c>
      <c r="DD83" s="743">
        <v>22</v>
      </c>
      <c r="DE83" s="744">
        <v>22</v>
      </c>
      <c r="DF83" s="743">
        <v>22</v>
      </c>
      <c r="DG83" s="744">
        <v>11</v>
      </c>
      <c r="DH83" s="743">
        <v>11</v>
      </c>
      <c r="DI83" s="744">
        <v>11</v>
      </c>
      <c r="DJ83" s="743">
        <v>11</v>
      </c>
      <c r="DK83" s="744">
        <v>0</v>
      </c>
      <c r="DL83" s="743">
        <v>0</v>
      </c>
      <c r="DM83" s="744">
        <v>0</v>
      </c>
      <c r="DN83" s="743">
        <v>0</v>
      </c>
      <c r="DO83" s="744">
        <v>0</v>
      </c>
      <c r="DP83" s="745">
        <v>0</v>
      </c>
      <c r="DQ83" s="715"/>
      <c r="DR83" s="955"/>
      <c r="DS83" s="715"/>
      <c r="DT83" s="957"/>
    </row>
    <row r="84" spans="2:124" outlineLevel="1">
      <c r="B84" s="746">
        <v>74</v>
      </c>
      <c r="C84" s="747" t="s">
        <v>770</v>
      </c>
      <c r="D84" s="748" t="s">
        <v>815</v>
      </c>
      <c r="F84" s="749">
        <v>281707</v>
      </c>
      <c r="G84" s="861">
        <v>281707</v>
      </c>
      <c r="H84" s="751">
        <v>281707</v>
      </c>
      <c r="I84" s="750">
        <v>281707</v>
      </c>
      <c r="J84" s="751">
        <v>281707</v>
      </c>
      <c r="K84" s="750">
        <v>281707</v>
      </c>
      <c r="L84" s="751">
        <v>281707</v>
      </c>
      <c r="M84" s="750">
        <v>281707</v>
      </c>
      <c r="N84" s="751">
        <v>281707</v>
      </c>
      <c r="O84" s="750">
        <v>281707</v>
      </c>
      <c r="P84" s="751">
        <v>281707</v>
      </c>
      <c r="Q84" s="750">
        <v>281707</v>
      </c>
      <c r="R84" s="751">
        <v>281707</v>
      </c>
      <c r="S84" s="750">
        <v>281707</v>
      </c>
      <c r="T84" s="751">
        <v>281707</v>
      </c>
      <c r="U84" s="750">
        <v>281707</v>
      </c>
      <c r="V84" s="751">
        <v>281707</v>
      </c>
      <c r="W84" s="750">
        <v>281707</v>
      </c>
      <c r="X84" s="751">
        <v>271358</v>
      </c>
      <c r="Y84" s="750">
        <v>0</v>
      </c>
      <c r="Z84" s="751">
        <v>0</v>
      </c>
      <c r="AA84" s="750">
        <v>0</v>
      </c>
      <c r="AB84" s="751">
        <v>0</v>
      </c>
      <c r="AC84" s="750">
        <v>0</v>
      </c>
      <c r="AD84" s="751">
        <v>0</v>
      </c>
      <c r="AE84" s="752">
        <v>0</v>
      </c>
      <c r="AF84" s="715"/>
      <c r="AG84" s="963"/>
      <c r="AH84" s="715"/>
      <c r="AI84" s="749">
        <v>147</v>
      </c>
      <c r="AJ84" s="861">
        <v>147</v>
      </c>
      <c r="AK84" s="751">
        <v>147</v>
      </c>
      <c r="AL84" s="750">
        <v>147</v>
      </c>
      <c r="AM84" s="751">
        <v>147</v>
      </c>
      <c r="AN84" s="750">
        <v>147</v>
      </c>
      <c r="AO84" s="751">
        <v>147</v>
      </c>
      <c r="AP84" s="750">
        <v>147</v>
      </c>
      <c r="AQ84" s="751">
        <v>147</v>
      </c>
      <c r="AR84" s="750">
        <v>147</v>
      </c>
      <c r="AS84" s="751">
        <v>147</v>
      </c>
      <c r="AT84" s="750">
        <v>147</v>
      </c>
      <c r="AU84" s="751">
        <v>147</v>
      </c>
      <c r="AV84" s="750">
        <v>147</v>
      </c>
      <c r="AW84" s="751">
        <v>147</v>
      </c>
      <c r="AX84" s="750">
        <v>147</v>
      </c>
      <c r="AY84" s="751">
        <v>147</v>
      </c>
      <c r="AZ84" s="750">
        <v>147</v>
      </c>
      <c r="BA84" s="751">
        <v>135</v>
      </c>
      <c r="BB84" s="750">
        <v>0</v>
      </c>
      <c r="BC84" s="751">
        <v>0</v>
      </c>
      <c r="BD84" s="750">
        <v>0</v>
      </c>
      <c r="BE84" s="751">
        <v>0</v>
      </c>
      <c r="BF84" s="750">
        <v>0</v>
      </c>
      <c r="BG84" s="751">
        <v>0</v>
      </c>
      <c r="BH84" s="752">
        <v>0</v>
      </c>
      <c r="BI84" s="715"/>
      <c r="BJ84" s="965"/>
      <c r="BK84" s="715"/>
      <c r="BL84" s="951"/>
      <c r="BM84" s="715"/>
      <c r="BN84" s="749">
        <v>172830</v>
      </c>
      <c r="BO84" s="861">
        <v>172830</v>
      </c>
      <c r="BP84" s="751">
        <v>172830</v>
      </c>
      <c r="BQ84" s="750">
        <v>172830</v>
      </c>
      <c r="BR84" s="751">
        <v>172830</v>
      </c>
      <c r="BS84" s="750">
        <v>172830</v>
      </c>
      <c r="BT84" s="751">
        <v>172830</v>
      </c>
      <c r="BU84" s="750">
        <v>172830</v>
      </c>
      <c r="BV84" s="751">
        <v>172830</v>
      </c>
      <c r="BW84" s="750">
        <v>172830</v>
      </c>
      <c r="BX84" s="751">
        <v>172830</v>
      </c>
      <c r="BY84" s="750">
        <v>172830</v>
      </c>
      <c r="BZ84" s="751">
        <v>172830</v>
      </c>
      <c r="CA84" s="750">
        <v>172830</v>
      </c>
      <c r="CB84" s="751">
        <v>172830</v>
      </c>
      <c r="CC84" s="750">
        <v>172830</v>
      </c>
      <c r="CD84" s="751">
        <v>172830</v>
      </c>
      <c r="CE84" s="750">
        <v>172830</v>
      </c>
      <c r="CF84" s="751">
        <v>166478</v>
      </c>
      <c r="CG84" s="750">
        <v>0</v>
      </c>
      <c r="CH84" s="751">
        <v>0</v>
      </c>
      <c r="CI84" s="750">
        <v>0</v>
      </c>
      <c r="CJ84" s="751">
        <v>0</v>
      </c>
      <c r="CK84" s="750">
        <v>0</v>
      </c>
      <c r="CL84" s="751">
        <v>0</v>
      </c>
      <c r="CM84" s="752">
        <v>0</v>
      </c>
      <c r="CN84" s="715"/>
      <c r="CO84" s="953"/>
      <c r="CP84" s="715"/>
      <c r="CQ84" s="749">
        <v>90</v>
      </c>
      <c r="CR84" s="861">
        <v>90</v>
      </c>
      <c r="CS84" s="751">
        <v>90</v>
      </c>
      <c r="CT84" s="750">
        <v>90</v>
      </c>
      <c r="CU84" s="751">
        <v>90</v>
      </c>
      <c r="CV84" s="750">
        <v>90</v>
      </c>
      <c r="CW84" s="751">
        <v>90</v>
      </c>
      <c r="CX84" s="750">
        <v>90</v>
      </c>
      <c r="CY84" s="751">
        <v>90</v>
      </c>
      <c r="CZ84" s="750">
        <v>90</v>
      </c>
      <c r="DA84" s="751">
        <v>90</v>
      </c>
      <c r="DB84" s="750">
        <v>90</v>
      </c>
      <c r="DC84" s="751">
        <v>90</v>
      </c>
      <c r="DD84" s="750">
        <v>90</v>
      </c>
      <c r="DE84" s="751">
        <v>90</v>
      </c>
      <c r="DF84" s="750">
        <v>90</v>
      </c>
      <c r="DG84" s="751">
        <v>90</v>
      </c>
      <c r="DH84" s="750">
        <v>90</v>
      </c>
      <c r="DI84" s="751">
        <v>83</v>
      </c>
      <c r="DJ84" s="750">
        <v>0</v>
      </c>
      <c r="DK84" s="751">
        <v>0</v>
      </c>
      <c r="DL84" s="750">
        <v>0</v>
      </c>
      <c r="DM84" s="751">
        <v>0</v>
      </c>
      <c r="DN84" s="750">
        <v>0</v>
      </c>
      <c r="DO84" s="751">
        <v>0</v>
      </c>
      <c r="DP84" s="752">
        <v>0</v>
      </c>
      <c r="DQ84" s="715"/>
      <c r="DR84" s="955"/>
      <c r="DS84" s="715"/>
      <c r="DT84" s="957"/>
    </row>
    <row r="85" spans="2:124" outlineLevel="1">
      <c r="B85" s="753">
        <v>75</v>
      </c>
      <c r="C85" s="754" t="s">
        <v>116</v>
      </c>
      <c r="D85" s="755" t="s">
        <v>815</v>
      </c>
      <c r="F85" s="760">
        <v>0</v>
      </c>
      <c r="G85" s="862">
        <v>0</v>
      </c>
      <c r="H85" s="762">
        <v>0</v>
      </c>
      <c r="I85" s="761">
        <v>0</v>
      </c>
      <c r="J85" s="762">
        <v>0</v>
      </c>
      <c r="K85" s="761">
        <v>0</v>
      </c>
      <c r="L85" s="762">
        <v>0</v>
      </c>
      <c r="M85" s="761">
        <v>0</v>
      </c>
      <c r="N85" s="762">
        <v>0</v>
      </c>
      <c r="O85" s="761">
        <v>0</v>
      </c>
      <c r="P85" s="762">
        <v>0</v>
      </c>
      <c r="Q85" s="761">
        <v>0</v>
      </c>
      <c r="R85" s="762">
        <v>0</v>
      </c>
      <c r="S85" s="761">
        <v>0</v>
      </c>
      <c r="T85" s="762">
        <v>0</v>
      </c>
      <c r="U85" s="761">
        <v>0</v>
      </c>
      <c r="V85" s="762">
        <v>0</v>
      </c>
      <c r="W85" s="761">
        <v>0</v>
      </c>
      <c r="X85" s="762">
        <v>0</v>
      </c>
      <c r="Y85" s="761">
        <v>0</v>
      </c>
      <c r="Z85" s="762">
        <v>0</v>
      </c>
      <c r="AA85" s="761">
        <v>0</v>
      </c>
      <c r="AB85" s="762">
        <v>0</v>
      </c>
      <c r="AC85" s="761">
        <v>0</v>
      </c>
      <c r="AD85" s="762">
        <v>0</v>
      </c>
      <c r="AE85" s="763">
        <v>0</v>
      </c>
      <c r="AF85" s="715"/>
      <c r="AG85" s="963"/>
      <c r="AH85" s="715"/>
      <c r="AI85" s="760">
        <v>0</v>
      </c>
      <c r="AJ85" s="862">
        <v>0</v>
      </c>
      <c r="AK85" s="762">
        <v>0</v>
      </c>
      <c r="AL85" s="761">
        <v>0</v>
      </c>
      <c r="AM85" s="762">
        <v>0</v>
      </c>
      <c r="AN85" s="761">
        <v>0</v>
      </c>
      <c r="AO85" s="762">
        <v>0</v>
      </c>
      <c r="AP85" s="761">
        <v>0</v>
      </c>
      <c r="AQ85" s="762">
        <v>0</v>
      </c>
      <c r="AR85" s="761">
        <v>0</v>
      </c>
      <c r="AS85" s="762">
        <v>0</v>
      </c>
      <c r="AT85" s="761">
        <v>0</v>
      </c>
      <c r="AU85" s="762">
        <v>0</v>
      </c>
      <c r="AV85" s="761">
        <v>0</v>
      </c>
      <c r="AW85" s="762">
        <v>0</v>
      </c>
      <c r="AX85" s="761">
        <v>0</v>
      </c>
      <c r="AY85" s="762">
        <v>0</v>
      </c>
      <c r="AZ85" s="761">
        <v>0</v>
      </c>
      <c r="BA85" s="762">
        <v>0</v>
      </c>
      <c r="BB85" s="761">
        <v>0</v>
      </c>
      <c r="BC85" s="762">
        <v>0</v>
      </c>
      <c r="BD85" s="761">
        <v>0</v>
      </c>
      <c r="BE85" s="762">
        <v>0</v>
      </c>
      <c r="BF85" s="761">
        <v>0</v>
      </c>
      <c r="BG85" s="762">
        <v>0</v>
      </c>
      <c r="BH85" s="763">
        <v>0</v>
      </c>
      <c r="BI85" s="715"/>
      <c r="BJ85" s="965"/>
      <c r="BK85" s="715"/>
      <c r="BL85" s="951"/>
      <c r="BM85" s="715"/>
      <c r="BN85" s="760">
        <v>0</v>
      </c>
      <c r="BO85" s="862">
        <v>0</v>
      </c>
      <c r="BP85" s="762">
        <v>0</v>
      </c>
      <c r="BQ85" s="761">
        <v>0</v>
      </c>
      <c r="BR85" s="762">
        <v>0</v>
      </c>
      <c r="BS85" s="761">
        <v>0</v>
      </c>
      <c r="BT85" s="762">
        <v>0</v>
      </c>
      <c r="BU85" s="761">
        <v>0</v>
      </c>
      <c r="BV85" s="762">
        <v>0</v>
      </c>
      <c r="BW85" s="761">
        <v>0</v>
      </c>
      <c r="BX85" s="762">
        <v>0</v>
      </c>
      <c r="BY85" s="761">
        <v>0</v>
      </c>
      <c r="BZ85" s="762">
        <v>0</v>
      </c>
      <c r="CA85" s="761">
        <v>0</v>
      </c>
      <c r="CB85" s="762">
        <v>0</v>
      </c>
      <c r="CC85" s="761">
        <v>0</v>
      </c>
      <c r="CD85" s="762">
        <v>0</v>
      </c>
      <c r="CE85" s="761">
        <v>0</v>
      </c>
      <c r="CF85" s="762">
        <v>0</v>
      </c>
      <c r="CG85" s="761">
        <v>0</v>
      </c>
      <c r="CH85" s="762">
        <v>0</v>
      </c>
      <c r="CI85" s="761">
        <v>0</v>
      </c>
      <c r="CJ85" s="762">
        <v>0</v>
      </c>
      <c r="CK85" s="761">
        <v>0</v>
      </c>
      <c r="CL85" s="762">
        <v>0</v>
      </c>
      <c r="CM85" s="763">
        <v>0</v>
      </c>
      <c r="CN85" s="715"/>
      <c r="CO85" s="953"/>
      <c r="CP85" s="715"/>
      <c r="CQ85" s="760">
        <v>0</v>
      </c>
      <c r="CR85" s="862">
        <v>0</v>
      </c>
      <c r="CS85" s="762">
        <v>0</v>
      </c>
      <c r="CT85" s="761">
        <v>0</v>
      </c>
      <c r="CU85" s="762">
        <v>0</v>
      </c>
      <c r="CV85" s="761">
        <v>0</v>
      </c>
      <c r="CW85" s="762">
        <v>0</v>
      </c>
      <c r="CX85" s="761">
        <v>0</v>
      </c>
      <c r="CY85" s="762">
        <v>0</v>
      </c>
      <c r="CZ85" s="761">
        <v>0</v>
      </c>
      <c r="DA85" s="762">
        <v>0</v>
      </c>
      <c r="DB85" s="761">
        <v>0</v>
      </c>
      <c r="DC85" s="762">
        <v>0</v>
      </c>
      <c r="DD85" s="761">
        <v>0</v>
      </c>
      <c r="DE85" s="762">
        <v>0</v>
      </c>
      <c r="DF85" s="761">
        <v>0</v>
      </c>
      <c r="DG85" s="762">
        <v>0</v>
      </c>
      <c r="DH85" s="761">
        <v>0</v>
      </c>
      <c r="DI85" s="762">
        <v>0</v>
      </c>
      <c r="DJ85" s="761">
        <v>0</v>
      </c>
      <c r="DK85" s="762">
        <v>0</v>
      </c>
      <c r="DL85" s="761">
        <v>0</v>
      </c>
      <c r="DM85" s="762">
        <v>0</v>
      </c>
      <c r="DN85" s="761">
        <v>0</v>
      </c>
      <c r="DO85" s="762">
        <v>0</v>
      </c>
      <c r="DP85" s="763">
        <v>0</v>
      </c>
      <c r="DQ85" s="715"/>
      <c r="DR85" s="955"/>
      <c r="DS85" s="715"/>
      <c r="DT85" s="957"/>
    </row>
    <row r="86" spans="2:124" outlineLevel="1">
      <c r="B86" s="746">
        <v>76</v>
      </c>
      <c r="C86" s="747" t="s">
        <v>117</v>
      </c>
      <c r="D86" s="748" t="s">
        <v>815</v>
      </c>
      <c r="F86" s="749">
        <v>0</v>
      </c>
      <c r="G86" s="861">
        <v>0</v>
      </c>
      <c r="H86" s="751">
        <v>0</v>
      </c>
      <c r="I86" s="750">
        <v>0</v>
      </c>
      <c r="J86" s="751">
        <v>0</v>
      </c>
      <c r="K86" s="750">
        <v>0</v>
      </c>
      <c r="L86" s="751">
        <v>0</v>
      </c>
      <c r="M86" s="750">
        <v>0</v>
      </c>
      <c r="N86" s="751">
        <v>0</v>
      </c>
      <c r="O86" s="750">
        <v>0</v>
      </c>
      <c r="P86" s="751">
        <v>0</v>
      </c>
      <c r="Q86" s="750">
        <v>0</v>
      </c>
      <c r="R86" s="751">
        <v>0</v>
      </c>
      <c r="S86" s="750">
        <v>0</v>
      </c>
      <c r="T86" s="751">
        <v>0</v>
      </c>
      <c r="U86" s="750">
        <v>0</v>
      </c>
      <c r="V86" s="751">
        <v>0</v>
      </c>
      <c r="W86" s="750">
        <v>0</v>
      </c>
      <c r="X86" s="751">
        <v>0</v>
      </c>
      <c r="Y86" s="750">
        <v>0</v>
      </c>
      <c r="Z86" s="751">
        <v>0</v>
      </c>
      <c r="AA86" s="750">
        <v>0</v>
      </c>
      <c r="AB86" s="751">
        <v>0</v>
      </c>
      <c r="AC86" s="750">
        <v>0</v>
      </c>
      <c r="AD86" s="751">
        <v>0</v>
      </c>
      <c r="AE86" s="752">
        <v>0</v>
      </c>
      <c r="AF86" s="715"/>
      <c r="AG86" s="963"/>
      <c r="AH86" s="715"/>
      <c r="AI86" s="749">
        <v>0</v>
      </c>
      <c r="AJ86" s="861">
        <v>0</v>
      </c>
      <c r="AK86" s="751">
        <v>0</v>
      </c>
      <c r="AL86" s="750">
        <v>0</v>
      </c>
      <c r="AM86" s="751">
        <v>0</v>
      </c>
      <c r="AN86" s="750">
        <v>0</v>
      </c>
      <c r="AO86" s="751">
        <v>0</v>
      </c>
      <c r="AP86" s="750">
        <v>0</v>
      </c>
      <c r="AQ86" s="751">
        <v>0</v>
      </c>
      <c r="AR86" s="750">
        <v>0</v>
      </c>
      <c r="AS86" s="751">
        <v>0</v>
      </c>
      <c r="AT86" s="750">
        <v>0</v>
      </c>
      <c r="AU86" s="751">
        <v>0</v>
      </c>
      <c r="AV86" s="750">
        <v>0</v>
      </c>
      <c r="AW86" s="751">
        <v>0</v>
      </c>
      <c r="AX86" s="750">
        <v>0</v>
      </c>
      <c r="AY86" s="751">
        <v>0</v>
      </c>
      <c r="AZ86" s="750">
        <v>0</v>
      </c>
      <c r="BA86" s="751">
        <v>0</v>
      </c>
      <c r="BB86" s="750">
        <v>0</v>
      </c>
      <c r="BC86" s="751">
        <v>0</v>
      </c>
      <c r="BD86" s="750">
        <v>0</v>
      </c>
      <c r="BE86" s="751">
        <v>0</v>
      </c>
      <c r="BF86" s="750">
        <v>0</v>
      </c>
      <c r="BG86" s="751">
        <v>0</v>
      </c>
      <c r="BH86" s="752">
        <v>0</v>
      </c>
      <c r="BI86" s="715"/>
      <c r="BJ86" s="965"/>
      <c r="BK86" s="715"/>
      <c r="BL86" s="951"/>
      <c r="BM86" s="715"/>
      <c r="BN86" s="749">
        <v>0</v>
      </c>
      <c r="BO86" s="861">
        <v>0</v>
      </c>
      <c r="BP86" s="751">
        <v>0</v>
      </c>
      <c r="BQ86" s="750">
        <v>0</v>
      </c>
      <c r="BR86" s="751">
        <v>0</v>
      </c>
      <c r="BS86" s="750">
        <v>0</v>
      </c>
      <c r="BT86" s="751">
        <v>0</v>
      </c>
      <c r="BU86" s="750">
        <v>0</v>
      </c>
      <c r="BV86" s="751">
        <v>0</v>
      </c>
      <c r="BW86" s="750">
        <v>0</v>
      </c>
      <c r="BX86" s="751">
        <v>0</v>
      </c>
      <c r="BY86" s="750">
        <v>0</v>
      </c>
      <c r="BZ86" s="751">
        <v>0</v>
      </c>
      <c r="CA86" s="750">
        <v>0</v>
      </c>
      <c r="CB86" s="751">
        <v>0</v>
      </c>
      <c r="CC86" s="750">
        <v>0</v>
      </c>
      <c r="CD86" s="751">
        <v>0</v>
      </c>
      <c r="CE86" s="750">
        <v>0</v>
      </c>
      <c r="CF86" s="751">
        <v>0</v>
      </c>
      <c r="CG86" s="750">
        <v>0</v>
      </c>
      <c r="CH86" s="751">
        <v>0</v>
      </c>
      <c r="CI86" s="750">
        <v>0</v>
      </c>
      <c r="CJ86" s="751">
        <v>0</v>
      </c>
      <c r="CK86" s="750">
        <v>0</v>
      </c>
      <c r="CL86" s="751">
        <v>0</v>
      </c>
      <c r="CM86" s="752">
        <v>0</v>
      </c>
      <c r="CN86" s="715"/>
      <c r="CO86" s="953"/>
      <c r="CP86" s="715"/>
      <c r="CQ86" s="749">
        <v>0</v>
      </c>
      <c r="CR86" s="861">
        <v>0</v>
      </c>
      <c r="CS86" s="751">
        <v>0</v>
      </c>
      <c r="CT86" s="750">
        <v>0</v>
      </c>
      <c r="CU86" s="751">
        <v>0</v>
      </c>
      <c r="CV86" s="750">
        <v>0</v>
      </c>
      <c r="CW86" s="751">
        <v>0</v>
      </c>
      <c r="CX86" s="750">
        <v>0</v>
      </c>
      <c r="CY86" s="751">
        <v>0</v>
      </c>
      <c r="CZ86" s="750">
        <v>0</v>
      </c>
      <c r="DA86" s="751">
        <v>0</v>
      </c>
      <c r="DB86" s="750">
        <v>0</v>
      </c>
      <c r="DC86" s="751">
        <v>0</v>
      </c>
      <c r="DD86" s="750">
        <v>0</v>
      </c>
      <c r="DE86" s="751">
        <v>0</v>
      </c>
      <c r="DF86" s="750">
        <v>0</v>
      </c>
      <c r="DG86" s="751">
        <v>0</v>
      </c>
      <c r="DH86" s="750">
        <v>0</v>
      </c>
      <c r="DI86" s="751">
        <v>0</v>
      </c>
      <c r="DJ86" s="750">
        <v>0</v>
      </c>
      <c r="DK86" s="751">
        <v>0</v>
      </c>
      <c r="DL86" s="750">
        <v>0</v>
      </c>
      <c r="DM86" s="751">
        <v>0</v>
      </c>
      <c r="DN86" s="750">
        <v>0</v>
      </c>
      <c r="DO86" s="751">
        <v>0</v>
      </c>
      <c r="DP86" s="752">
        <v>0</v>
      </c>
      <c r="DQ86" s="715"/>
      <c r="DR86" s="955"/>
      <c r="DS86" s="715"/>
      <c r="DT86" s="957"/>
    </row>
    <row r="87" spans="2:124" outlineLevel="1">
      <c r="B87" s="753">
        <v>77</v>
      </c>
      <c r="C87" s="754" t="s">
        <v>118</v>
      </c>
      <c r="D87" s="755" t="s">
        <v>815</v>
      </c>
      <c r="F87" s="760">
        <v>88551</v>
      </c>
      <c r="G87" s="862">
        <v>88551</v>
      </c>
      <c r="H87" s="762">
        <v>88551</v>
      </c>
      <c r="I87" s="761">
        <v>88551</v>
      </c>
      <c r="J87" s="762">
        <v>88551</v>
      </c>
      <c r="K87" s="761">
        <v>88551</v>
      </c>
      <c r="L87" s="762">
        <v>88551</v>
      </c>
      <c r="M87" s="761">
        <v>88551</v>
      </c>
      <c r="N87" s="762">
        <v>88551</v>
      </c>
      <c r="O87" s="761">
        <v>88551</v>
      </c>
      <c r="P87" s="762">
        <v>88551</v>
      </c>
      <c r="Q87" s="761">
        <v>88551</v>
      </c>
      <c r="R87" s="762">
        <v>88551</v>
      </c>
      <c r="S87" s="761">
        <v>61986</v>
      </c>
      <c r="T87" s="762">
        <v>0</v>
      </c>
      <c r="U87" s="761">
        <v>0</v>
      </c>
      <c r="V87" s="762">
        <v>0</v>
      </c>
      <c r="W87" s="761">
        <v>0</v>
      </c>
      <c r="X87" s="762">
        <v>0</v>
      </c>
      <c r="Y87" s="761">
        <v>0</v>
      </c>
      <c r="Z87" s="762">
        <v>0</v>
      </c>
      <c r="AA87" s="761">
        <v>0</v>
      </c>
      <c r="AB87" s="762">
        <v>0</v>
      </c>
      <c r="AC87" s="761">
        <v>0</v>
      </c>
      <c r="AD87" s="762">
        <v>0</v>
      </c>
      <c r="AE87" s="763">
        <v>0</v>
      </c>
      <c r="AF87" s="715"/>
      <c r="AG87" s="963"/>
      <c r="AH87" s="715"/>
      <c r="AI87" s="760">
        <v>19</v>
      </c>
      <c r="AJ87" s="862">
        <v>19</v>
      </c>
      <c r="AK87" s="762">
        <v>19</v>
      </c>
      <c r="AL87" s="761">
        <v>19</v>
      </c>
      <c r="AM87" s="762">
        <v>19</v>
      </c>
      <c r="AN87" s="761">
        <v>19</v>
      </c>
      <c r="AO87" s="762">
        <v>19</v>
      </c>
      <c r="AP87" s="761">
        <v>19</v>
      </c>
      <c r="AQ87" s="762">
        <v>19</v>
      </c>
      <c r="AR87" s="761">
        <v>19</v>
      </c>
      <c r="AS87" s="762">
        <v>19</v>
      </c>
      <c r="AT87" s="761">
        <v>19</v>
      </c>
      <c r="AU87" s="762">
        <v>19</v>
      </c>
      <c r="AV87" s="761">
        <v>13</v>
      </c>
      <c r="AW87" s="762">
        <v>0</v>
      </c>
      <c r="AX87" s="761">
        <v>0</v>
      </c>
      <c r="AY87" s="762">
        <v>0</v>
      </c>
      <c r="AZ87" s="761">
        <v>0</v>
      </c>
      <c r="BA87" s="762">
        <v>0</v>
      </c>
      <c r="BB87" s="761">
        <v>0</v>
      </c>
      <c r="BC87" s="762">
        <v>0</v>
      </c>
      <c r="BD87" s="761">
        <v>0</v>
      </c>
      <c r="BE87" s="762">
        <v>0</v>
      </c>
      <c r="BF87" s="761">
        <v>0</v>
      </c>
      <c r="BG87" s="762">
        <v>0</v>
      </c>
      <c r="BH87" s="763">
        <v>0</v>
      </c>
      <c r="BI87" s="715"/>
      <c r="BJ87" s="965"/>
      <c r="BK87" s="715"/>
      <c r="BL87" s="951"/>
      <c r="BM87" s="715"/>
      <c r="BN87" s="760">
        <v>76159</v>
      </c>
      <c r="BO87" s="862">
        <v>76159</v>
      </c>
      <c r="BP87" s="762">
        <v>76159</v>
      </c>
      <c r="BQ87" s="761">
        <v>76159</v>
      </c>
      <c r="BR87" s="762">
        <v>76159</v>
      </c>
      <c r="BS87" s="761">
        <v>76159</v>
      </c>
      <c r="BT87" s="762">
        <v>76159</v>
      </c>
      <c r="BU87" s="761">
        <v>76159</v>
      </c>
      <c r="BV87" s="762">
        <v>76159</v>
      </c>
      <c r="BW87" s="761">
        <v>76159</v>
      </c>
      <c r="BX87" s="762">
        <v>76159</v>
      </c>
      <c r="BY87" s="761">
        <v>76159</v>
      </c>
      <c r="BZ87" s="762">
        <v>76159</v>
      </c>
      <c r="CA87" s="761">
        <v>53311</v>
      </c>
      <c r="CB87" s="762">
        <v>0</v>
      </c>
      <c r="CC87" s="761">
        <v>0</v>
      </c>
      <c r="CD87" s="762">
        <v>0</v>
      </c>
      <c r="CE87" s="761">
        <v>0</v>
      </c>
      <c r="CF87" s="762">
        <v>0</v>
      </c>
      <c r="CG87" s="761">
        <v>0</v>
      </c>
      <c r="CH87" s="762">
        <v>0</v>
      </c>
      <c r="CI87" s="761">
        <v>0</v>
      </c>
      <c r="CJ87" s="762">
        <v>0</v>
      </c>
      <c r="CK87" s="761">
        <v>0</v>
      </c>
      <c r="CL87" s="762">
        <v>0</v>
      </c>
      <c r="CM87" s="763">
        <v>0</v>
      </c>
      <c r="CN87" s="715"/>
      <c r="CO87" s="953"/>
      <c r="CP87" s="715"/>
      <c r="CQ87" s="760">
        <v>16</v>
      </c>
      <c r="CR87" s="862">
        <v>16</v>
      </c>
      <c r="CS87" s="762">
        <v>16</v>
      </c>
      <c r="CT87" s="761">
        <v>16</v>
      </c>
      <c r="CU87" s="762">
        <v>16</v>
      </c>
      <c r="CV87" s="761">
        <v>16</v>
      </c>
      <c r="CW87" s="762">
        <v>16</v>
      </c>
      <c r="CX87" s="761">
        <v>16</v>
      </c>
      <c r="CY87" s="762">
        <v>16</v>
      </c>
      <c r="CZ87" s="761">
        <v>16</v>
      </c>
      <c r="DA87" s="762">
        <v>16</v>
      </c>
      <c r="DB87" s="761">
        <v>16</v>
      </c>
      <c r="DC87" s="762">
        <v>16</v>
      </c>
      <c r="DD87" s="761">
        <v>11</v>
      </c>
      <c r="DE87" s="762">
        <v>0</v>
      </c>
      <c r="DF87" s="761">
        <v>0</v>
      </c>
      <c r="DG87" s="762">
        <v>0</v>
      </c>
      <c r="DH87" s="761">
        <v>0</v>
      </c>
      <c r="DI87" s="762">
        <v>0</v>
      </c>
      <c r="DJ87" s="761">
        <v>0</v>
      </c>
      <c r="DK87" s="762">
        <v>0</v>
      </c>
      <c r="DL87" s="761">
        <v>0</v>
      </c>
      <c r="DM87" s="762">
        <v>0</v>
      </c>
      <c r="DN87" s="761">
        <v>0</v>
      </c>
      <c r="DO87" s="762">
        <v>0</v>
      </c>
      <c r="DP87" s="763">
        <v>0</v>
      </c>
      <c r="DQ87" s="715"/>
      <c r="DR87" s="955"/>
      <c r="DS87" s="715"/>
      <c r="DT87" s="957"/>
    </row>
    <row r="88" spans="2:124" outlineLevel="1">
      <c r="B88" s="746">
        <v>78</v>
      </c>
      <c r="C88" s="764" t="s">
        <v>119</v>
      </c>
      <c r="D88" s="748" t="s">
        <v>815</v>
      </c>
      <c r="F88" s="749">
        <v>4691579</v>
      </c>
      <c r="G88" s="861">
        <v>4514678</v>
      </c>
      <c r="H88" s="751">
        <v>4480542</v>
      </c>
      <c r="I88" s="750">
        <v>4480542</v>
      </c>
      <c r="J88" s="751">
        <v>4480542</v>
      </c>
      <c r="K88" s="750">
        <v>4480542</v>
      </c>
      <c r="L88" s="751">
        <v>4235245</v>
      </c>
      <c r="M88" s="750">
        <v>4235245</v>
      </c>
      <c r="N88" s="751">
        <v>4216808</v>
      </c>
      <c r="O88" s="750">
        <v>3441181</v>
      </c>
      <c r="P88" s="751">
        <v>1234272</v>
      </c>
      <c r="Q88" s="750">
        <v>1083574</v>
      </c>
      <c r="R88" s="751">
        <v>795931</v>
      </c>
      <c r="S88" s="750">
        <v>795931</v>
      </c>
      <c r="T88" s="751">
        <v>795931</v>
      </c>
      <c r="U88" s="750">
        <v>525806</v>
      </c>
      <c r="V88" s="751">
        <v>2631</v>
      </c>
      <c r="W88" s="750">
        <v>2631</v>
      </c>
      <c r="X88" s="751">
        <v>2631</v>
      </c>
      <c r="Y88" s="750">
        <v>2631</v>
      </c>
      <c r="Z88" s="751">
        <v>0</v>
      </c>
      <c r="AA88" s="750">
        <v>0</v>
      </c>
      <c r="AB88" s="751">
        <v>0</v>
      </c>
      <c r="AC88" s="750">
        <v>0</v>
      </c>
      <c r="AD88" s="751">
        <v>0</v>
      </c>
      <c r="AE88" s="752">
        <v>0</v>
      </c>
      <c r="AF88" s="715"/>
      <c r="AG88" s="963"/>
      <c r="AH88" s="715"/>
      <c r="AI88" s="749">
        <v>730</v>
      </c>
      <c r="AJ88" s="861">
        <v>675</v>
      </c>
      <c r="AK88" s="751">
        <v>664</v>
      </c>
      <c r="AL88" s="750">
        <v>664</v>
      </c>
      <c r="AM88" s="751">
        <v>664</v>
      </c>
      <c r="AN88" s="750">
        <v>664</v>
      </c>
      <c r="AO88" s="751">
        <v>626</v>
      </c>
      <c r="AP88" s="750">
        <v>626</v>
      </c>
      <c r="AQ88" s="751">
        <v>621</v>
      </c>
      <c r="AR88" s="750">
        <v>503</v>
      </c>
      <c r="AS88" s="751">
        <v>137</v>
      </c>
      <c r="AT88" s="750">
        <v>96</v>
      </c>
      <c r="AU88" s="751">
        <v>66</v>
      </c>
      <c r="AV88" s="750">
        <v>66</v>
      </c>
      <c r="AW88" s="751">
        <v>66</v>
      </c>
      <c r="AX88" s="750">
        <v>43</v>
      </c>
      <c r="AY88" s="751">
        <v>5</v>
      </c>
      <c r="AZ88" s="750">
        <v>5</v>
      </c>
      <c r="BA88" s="751">
        <v>5</v>
      </c>
      <c r="BB88" s="750">
        <v>5</v>
      </c>
      <c r="BC88" s="751">
        <v>0</v>
      </c>
      <c r="BD88" s="750">
        <v>0</v>
      </c>
      <c r="BE88" s="751">
        <v>0</v>
      </c>
      <c r="BF88" s="750">
        <v>0</v>
      </c>
      <c r="BG88" s="751">
        <v>0</v>
      </c>
      <c r="BH88" s="752">
        <v>0</v>
      </c>
      <c r="BI88" s="715"/>
      <c r="BJ88" s="965"/>
      <c r="BK88" s="715"/>
      <c r="BL88" s="951"/>
      <c r="BM88" s="715"/>
      <c r="BN88" s="749">
        <v>3004373</v>
      </c>
      <c r="BO88" s="861">
        <v>2867197</v>
      </c>
      <c r="BP88" s="751">
        <v>2840727</v>
      </c>
      <c r="BQ88" s="750">
        <v>2840727</v>
      </c>
      <c r="BR88" s="751">
        <v>2840727</v>
      </c>
      <c r="BS88" s="750">
        <v>2840727</v>
      </c>
      <c r="BT88" s="751">
        <v>2695898</v>
      </c>
      <c r="BU88" s="750">
        <v>2695898</v>
      </c>
      <c r="BV88" s="751">
        <v>2681930</v>
      </c>
      <c r="BW88" s="750">
        <v>2223924</v>
      </c>
      <c r="BX88" s="751">
        <v>853115</v>
      </c>
      <c r="BY88" s="750">
        <v>740441</v>
      </c>
      <c r="BZ88" s="751">
        <v>517391</v>
      </c>
      <c r="CA88" s="750">
        <v>517391</v>
      </c>
      <c r="CB88" s="751">
        <v>517391</v>
      </c>
      <c r="CC88" s="750">
        <v>342200</v>
      </c>
      <c r="CD88" s="751">
        <v>1553</v>
      </c>
      <c r="CE88" s="750">
        <v>1553</v>
      </c>
      <c r="CF88" s="751">
        <v>1553</v>
      </c>
      <c r="CG88" s="750">
        <v>1553</v>
      </c>
      <c r="CH88" s="751">
        <v>0</v>
      </c>
      <c r="CI88" s="750">
        <v>0</v>
      </c>
      <c r="CJ88" s="751">
        <v>0</v>
      </c>
      <c r="CK88" s="750">
        <v>0</v>
      </c>
      <c r="CL88" s="751">
        <v>0</v>
      </c>
      <c r="CM88" s="752">
        <v>0</v>
      </c>
      <c r="CN88" s="715"/>
      <c r="CO88" s="953"/>
      <c r="CP88" s="715"/>
      <c r="CQ88" s="749">
        <v>475</v>
      </c>
      <c r="CR88" s="861">
        <v>432</v>
      </c>
      <c r="CS88" s="751">
        <v>424</v>
      </c>
      <c r="CT88" s="750">
        <v>424</v>
      </c>
      <c r="CU88" s="751">
        <v>424</v>
      </c>
      <c r="CV88" s="750">
        <v>424</v>
      </c>
      <c r="CW88" s="751">
        <v>402</v>
      </c>
      <c r="CX88" s="750">
        <v>402</v>
      </c>
      <c r="CY88" s="751">
        <v>398</v>
      </c>
      <c r="CZ88" s="750">
        <v>328</v>
      </c>
      <c r="DA88" s="751">
        <v>98</v>
      </c>
      <c r="DB88" s="750">
        <v>67</v>
      </c>
      <c r="DC88" s="751">
        <v>44</v>
      </c>
      <c r="DD88" s="750">
        <v>44</v>
      </c>
      <c r="DE88" s="751">
        <v>44</v>
      </c>
      <c r="DF88" s="750">
        <v>28</v>
      </c>
      <c r="DG88" s="751">
        <v>3</v>
      </c>
      <c r="DH88" s="750">
        <v>3</v>
      </c>
      <c r="DI88" s="751">
        <v>3</v>
      </c>
      <c r="DJ88" s="750">
        <v>3</v>
      </c>
      <c r="DK88" s="751">
        <v>0</v>
      </c>
      <c r="DL88" s="750">
        <v>0</v>
      </c>
      <c r="DM88" s="751">
        <v>0</v>
      </c>
      <c r="DN88" s="750">
        <v>0</v>
      </c>
      <c r="DO88" s="751">
        <v>0</v>
      </c>
      <c r="DP88" s="752">
        <v>0</v>
      </c>
      <c r="DQ88" s="715"/>
      <c r="DR88" s="955"/>
      <c r="DS88" s="715"/>
      <c r="DT88" s="957"/>
    </row>
    <row r="89" spans="2:124" outlineLevel="1">
      <c r="B89" s="753">
        <v>79</v>
      </c>
      <c r="C89" s="765" t="s">
        <v>120</v>
      </c>
      <c r="D89" s="755" t="s">
        <v>815</v>
      </c>
      <c r="F89" s="760">
        <v>0</v>
      </c>
      <c r="G89" s="862">
        <v>0</v>
      </c>
      <c r="H89" s="762">
        <v>0</v>
      </c>
      <c r="I89" s="761">
        <v>0</v>
      </c>
      <c r="J89" s="762">
        <v>0</v>
      </c>
      <c r="K89" s="761">
        <v>0</v>
      </c>
      <c r="L89" s="762">
        <v>0</v>
      </c>
      <c r="M89" s="761">
        <v>0</v>
      </c>
      <c r="N89" s="762">
        <v>0</v>
      </c>
      <c r="O89" s="761">
        <v>0</v>
      </c>
      <c r="P89" s="762">
        <v>0</v>
      </c>
      <c r="Q89" s="761">
        <v>0</v>
      </c>
      <c r="R89" s="762">
        <v>0</v>
      </c>
      <c r="S89" s="761">
        <v>0</v>
      </c>
      <c r="T89" s="762">
        <v>0</v>
      </c>
      <c r="U89" s="761">
        <v>0</v>
      </c>
      <c r="V89" s="762">
        <v>0</v>
      </c>
      <c r="W89" s="761">
        <v>0</v>
      </c>
      <c r="X89" s="762">
        <v>0</v>
      </c>
      <c r="Y89" s="761">
        <v>0</v>
      </c>
      <c r="Z89" s="762">
        <v>0</v>
      </c>
      <c r="AA89" s="761">
        <v>0</v>
      </c>
      <c r="AB89" s="762">
        <v>0</v>
      </c>
      <c r="AC89" s="761">
        <v>0</v>
      </c>
      <c r="AD89" s="762">
        <v>0</v>
      </c>
      <c r="AE89" s="763">
        <v>0</v>
      </c>
      <c r="AF89" s="715"/>
      <c r="AG89" s="963"/>
      <c r="AH89" s="715"/>
      <c r="AI89" s="760">
        <v>0</v>
      </c>
      <c r="AJ89" s="862">
        <v>0</v>
      </c>
      <c r="AK89" s="762">
        <v>0</v>
      </c>
      <c r="AL89" s="761">
        <v>0</v>
      </c>
      <c r="AM89" s="762">
        <v>0</v>
      </c>
      <c r="AN89" s="761">
        <v>0</v>
      </c>
      <c r="AO89" s="762">
        <v>0</v>
      </c>
      <c r="AP89" s="761">
        <v>0</v>
      </c>
      <c r="AQ89" s="762">
        <v>0</v>
      </c>
      <c r="AR89" s="761">
        <v>0</v>
      </c>
      <c r="AS89" s="762">
        <v>0</v>
      </c>
      <c r="AT89" s="761">
        <v>0</v>
      </c>
      <c r="AU89" s="762">
        <v>0</v>
      </c>
      <c r="AV89" s="761">
        <v>0</v>
      </c>
      <c r="AW89" s="762">
        <v>0</v>
      </c>
      <c r="AX89" s="761">
        <v>0</v>
      </c>
      <c r="AY89" s="762">
        <v>0</v>
      </c>
      <c r="AZ89" s="761">
        <v>0</v>
      </c>
      <c r="BA89" s="762">
        <v>0</v>
      </c>
      <c r="BB89" s="761">
        <v>0</v>
      </c>
      <c r="BC89" s="762">
        <v>0</v>
      </c>
      <c r="BD89" s="761">
        <v>0</v>
      </c>
      <c r="BE89" s="762">
        <v>0</v>
      </c>
      <c r="BF89" s="761">
        <v>0</v>
      </c>
      <c r="BG89" s="762">
        <v>0</v>
      </c>
      <c r="BH89" s="763">
        <v>0</v>
      </c>
      <c r="BI89" s="715"/>
      <c r="BJ89" s="965"/>
      <c r="BK89" s="715"/>
      <c r="BL89" s="951"/>
      <c r="BM89" s="715"/>
      <c r="BN89" s="760">
        <v>0</v>
      </c>
      <c r="BO89" s="862">
        <v>0</v>
      </c>
      <c r="BP89" s="762">
        <v>0</v>
      </c>
      <c r="BQ89" s="761">
        <v>0</v>
      </c>
      <c r="BR89" s="762">
        <v>0</v>
      </c>
      <c r="BS89" s="761">
        <v>0</v>
      </c>
      <c r="BT89" s="762">
        <v>0</v>
      </c>
      <c r="BU89" s="761">
        <v>0</v>
      </c>
      <c r="BV89" s="762">
        <v>0</v>
      </c>
      <c r="BW89" s="761">
        <v>0</v>
      </c>
      <c r="BX89" s="762">
        <v>0</v>
      </c>
      <c r="BY89" s="761">
        <v>0</v>
      </c>
      <c r="BZ89" s="762">
        <v>0</v>
      </c>
      <c r="CA89" s="761">
        <v>0</v>
      </c>
      <c r="CB89" s="762">
        <v>0</v>
      </c>
      <c r="CC89" s="761">
        <v>0</v>
      </c>
      <c r="CD89" s="762">
        <v>0</v>
      </c>
      <c r="CE89" s="761">
        <v>0</v>
      </c>
      <c r="CF89" s="762">
        <v>0</v>
      </c>
      <c r="CG89" s="761">
        <v>0</v>
      </c>
      <c r="CH89" s="762">
        <v>0</v>
      </c>
      <c r="CI89" s="761">
        <v>0</v>
      </c>
      <c r="CJ89" s="762">
        <v>0</v>
      </c>
      <c r="CK89" s="761">
        <v>0</v>
      </c>
      <c r="CL89" s="762">
        <v>0</v>
      </c>
      <c r="CM89" s="763">
        <v>0</v>
      </c>
      <c r="CN89" s="715"/>
      <c r="CO89" s="953"/>
      <c r="CP89" s="715"/>
      <c r="CQ89" s="760">
        <v>0</v>
      </c>
      <c r="CR89" s="862">
        <v>0</v>
      </c>
      <c r="CS89" s="762">
        <v>0</v>
      </c>
      <c r="CT89" s="761">
        <v>0</v>
      </c>
      <c r="CU89" s="762">
        <v>0</v>
      </c>
      <c r="CV89" s="761">
        <v>0</v>
      </c>
      <c r="CW89" s="762">
        <v>0</v>
      </c>
      <c r="CX89" s="761">
        <v>0</v>
      </c>
      <c r="CY89" s="762">
        <v>0</v>
      </c>
      <c r="CZ89" s="761">
        <v>0</v>
      </c>
      <c r="DA89" s="762">
        <v>0</v>
      </c>
      <c r="DB89" s="761">
        <v>0</v>
      </c>
      <c r="DC89" s="762">
        <v>0</v>
      </c>
      <c r="DD89" s="761">
        <v>0</v>
      </c>
      <c r="DE89" s="762">
        <v>0</v>
      </c>
      <c r="DF89" s="761">
        <v>0</v>
      </c>
      <c r="DG89" s="762">
        <v>0</v>
      </c>
      <c r="DH89" s="761">
        <v>0</v>
      </c>
      <c r="DI89" s="762">
        <v>0</v>
      </c>
      <c r="DJ89" s="761">
        <v>0</v>
      </c>
      <c r="DK89" s="762">
        <v>0</v>
      </c>
      <c r="DL89" s="761">
        <v>0</v>
      </c>
      <c r="DM89" s="762">
        <v>0</v>
      </c>
      <c r="DN89" s="761">
        <v>0</v>
      </c>
      <c r="DO89" s="762">
        <v>0</v>
      </c>
      <c r="DP89" s="763">
        <v>0</v>
      </c>
      <c r="DQ89" s="715"/>
      <c r="DR89" s="955"/>
      <c r="DS89" s="715"/>
      <c r="DT89" s="957"/>
    </row>
    <row r="90" spans="2:124" outlineLevel="1">
      <c r="B90" s="746">
        <v>80</v>
      </c>
      <c r="C90" s="764" t="s">
        <v>121</v>
      </c>
      <c r="D90" s="748" t="s">
        <v>815</v>
      </c>
      <c r="F90" s="749">
        <v>0</v>
      </c>
      <c r="G90" s="861">
        <v>0</v>
      </c>
      <c r="H90" s="751">
        <v>0</v>
      </c>
      <c r="I90" s="750">
        <v>0</v>
      </c>
      <c r="J90" s="751">
        <v>0</v>
      </c>
      <c r="K90" s="750">
        <v>0</v>
      </c>
      <c r="L90" s="751">
        <v>0</v>
      </c>
      <c r="M90" s="750">
        <v>0</v>
      </c>
      <c r="N90" s="751">
        <v>0</v>
      </c>
      <c r="O90" s="750">
        <v>0</v>
      </c>
      <c r="P90" s="751">
        <v>0</v>
      </c>
      <c r="Q90" s="750">
        <v>0</v>
      </c>
      <c r="R90" s="751">
        <v>0</v>
      </c>
      <c r="S90" s="750">
        <v>0</v>
      </c>
      <c r="T90" s="751">
        <v>0</v>
      </c>
      <c r="U90" s="750">
        <v>0</v>
      </c>
      <c r="V90" s="751">
        <v>0</v>
      </c>
      <c r="W90" s="750">
        <v>0</v>
      </c>
      <c r="X90" s="751">
        <v>0</v>
      </c>
      <c r="Y90" s="750">
        <v>0</v>
      </c>
      <c r="Z90" s="751">
        <v>0</v>
      </c>
      <c r="AA90" s="750">
        <v>0</v>
      </c>
      <c r="AB90" s="751">
        <v>0</v>
      </c>
      <c r="AC90" s="750">
        <v>0</v>
      </c>
      <c r="AD90" s="751">
        <v>0</v>
      </c>
      <c r="AE90" s="752">
        <v>0</v>
      </c>
      <c r="AF90" s="715"/>
      <c r="AG90" s="963"/>
      <c r="AH90" s="715"/>
      <c r="AI90" s="749">
        <v>0</v>
      </c>
      <c r="AJ90" s="861">
        <v>0</v>
      </c>
      <c r="AK90" s="751">
        <v>0</v>
      </c>
      <c r="AL90" s="750">
        <v>0</v>
      </c>
      <c r="AM90" s="751">
        <v>0</v>
      </c>
      <c r="AN90" s="750">
        <v>0</v>
      </c>
      <c r="AO90" s="751">
        <v>0</v>
      </c>
      <c r="AP90" s="750">
        <v>0</v>
      </c>
      <c r="AQ90" s="751">
        <v>0</v>
      </c>
      <c r="AR90" s="750">
        <v>0</v>
      </c>
      <c r="AS90" s="751">
        <v>0</v>
      </c>
      <c r="AT90" s="750">
        <v>0</v>
      </c>
      <c r="AU90" s="751">
        <v>0</v>
      </c>
      <c r="AV90" s="750">
        <v>0</v>
      </c>
      <c r="AW90" s="751">
        <v>0</v>
      </c>
      <c r="AX90" s="750">
        <v>0</v>
      </c>
      <c r="AY90" s="751">
        <v>0</v>
      </c>
      <c r="AZ90" s="750">
        <v>0</v>
      </c>
      <c r="BA90" s="751">
        <v>0</v>
      </c>
      <c r="BB90" s="750">
        <v>0</v>
      </c>
      <c r="BC90" s="751">
        <v>0</v>
      </c>
      <c r="BD90" s="750">
        <v>0</v>
      </c>
      <c r="BE90" s="751">
        <v>0</v>
      </c>
      <c r="BF90" s="750">
        <v>0</v>
      </c>
      <c r="BG90" s="751">
        <v>0</v>
      </c>
      <c r="BH90" s="752">
        <v>0</v>
      </c>
      <c r="BI90" s="715"/>
      <c r="BJ90" s="965"/>
      <c r="BK90" s="715"/>
      <c r="BL90" s="951"/>
      <c r="BM90" s="715"/>
      <c r="BN90" s="749">
        <v>0</v>
      </c>
      <c r="BO90" s="861">
        <v>0</v>
      </c>
      <c r="BP90" s="751">
        <v>0</v>
      </c>
      <c r="BQ90" s="750">
        <v>0</v>
      </c>
      <c r="BR90" s="751">
        <v>0</v>
      </c>
      <c r="BS90" s="750">
        <v>0</v>
      </c>
      <c r="BT90" s="751">
        <v>0</v>
      </c>
      <c r="BU90" s="750">
        <v>0</v>
      </c>
      <c r="BV90" s="751">
        <v>0</v>
      </c>
      <c r="BW90" s="750">
        <v>0</v>
      </c>
      <c r="BX90" s="751">
        <v>0</v>
      </c>
      <c r="BY90" s="750">
        <v>0</v>
      </c>
      <c r="BZ90" s="751">
        <v>0</v>
      </c>
      <c r="CA90" s="750">
        <v>0</v>
      </c>
      <c r="CB90" s="751">
        <v>0</v>
      </c>
      <c r="CC90" s="750">
        <v>0</v>
      </c>
      <c r="CD90" s="751">
        <v>0</v>
      </c>
      <c r="CE90" s="750">
        <v>0</v>
      </c>
      <c r="CF90" s="751">
        <v>0</v>
      </c>
      <c r="CG90" s="750">
        <v>0</v>
      </c>
      <c r="CH90" s="751">
        <v>0</v>
      </c>
      <c r="CI90" s="750">
        <v>0</v>
      </c>
      <c r="CJ90" s="751">
        <v>0</v>
      </c>
      <c r="CK90" s="750">
        <v>0</v>
      </c>
      <c r="CL90" s="751">
        <v>0</v>
      </c>
      <c r="CM90" s="752">
        <v>0</v>
      </c>
      <c r="CN90" s="715"/>
      <c r="CO90" s="953"/>
      <c r="CP90" s="715"/>
      <c r="CQ90" s="749">
        <v>0</v>
      </c>
      <c r="CR90" s="861">
        <v>0</v>
      </c>
      <c r="CS90" s="751">
        <v>0</v>
      </c>
      <c r="CT90" s="750">
        <v>0</v>
      </c>
      <c r="CU90" s="751">
        <v>0</v>
      </c>
      <c r="CV90" s="750">
        <v>0</v>
      </c>
      <c r="CW90" s="751">
        <v>0</v>
      </c>
      <c r="CX90" s="750">
        <v>0</v>
      </c>
      <c r="CY90" s="751">
        <v>0</v>
      </c>
      <c r="CZ90" s="750">
        <v>0</v>
      </c>
      <c r="DA90" s="751">
        <v>0</v>
      </c>
      <c r="DB90" s="750">
        <v>0</v>
      </c>
      <c r="DC90" s="751">
        <v>0</v>
      </c>
      <c r="DD90" s="750">
        <v>0</v>
      </c>
      <c r="DE90" s="751">
        <v>0</v>
      </c>
      <c r="DF90" s="750">
        <v>0</v>
      </c>
      <c r="DG90" s="751">
        <v>0</v>
      </c>
      <c r="DH90" s="750">
        <v>0</v>
      </c>
      <c r="DI90" s="751">
        <v>0</v>
      </c>
      <c r="DJ90" s="750">
        <v>0</v>
      </c>
      <c r="DK90" s="751">
        <v>0</v>
      </c>
      <c r="DL90" s="750">
        <v>0</v>
      </c>
      <c r="DM90" s="751">
        <v>0</v>
      </c>
      <c r="DN90" s="750">
        <v>0</v>
      </c>
      <c r="DO90" s="751">
        <v>0</v>
      </c>
      <c r="DP90" s="752">
        <v>0</v>
      </c>
      <c r="DQ90" s="715"/>
      <c r="DR90" s="955"/>
      <c r="DS90" s="715"/>
      <c r="DT90" s="957"/>
    </row>
    <row r="91" spans="2:124" outlineLevel="1">
      <c r="B91" s="753">
        <v>81</v>
      </c>
      <c r="C91" s="765" t="s">
        <v>122</v>
      </c>
      <c r="D91" s="755" t="s">
        <v>815</v>
      </c>
      <c r="F91" s="760">
        <v>0</v>
      </c>
      <c r="G91" s="862">
        <v>0</v>
      </c>
      <c r="H91" s="762">
        <v>0</v>
      </c>
      <c r="I91" s="761">
        <v>0</v>
      </c>
      <c r="J91" s="762">
        <v>0</v>
      </c>
      <c r="K91" s="761">
        <v>0</v>
      </c>
      <c r="L91" s="762">
        <v>0</v>
      </c>
      <c r="M91" s="761">
        <v>0</v>
      </c>
      <c r="N91" s="762">
        <v>0</v>
      </c>
      <c r="O91" s="761">
        <v>0</v>
      </c>
      <c r="P91" s="762">
        <v>0</v>
      </c>
      <c r="Q91" s="761">
        <v>0</v>
      </c>
      <c r="R91" s="762">
        <v>0</v>
      </c>
      <c r="S91" s="761">
        <v>0</v>
      </c>
      <c r="T91" s="762">
        <v>0</v>
      </c>
      <c r="U91" s="761">
        <v>0</v>
      </c>
      <c r="V91" s="762">
        <v>0</v>
      </c>
      <c r="W91" s="761">
        <v>0</v>
      </c>
      <c r="X91" s="762">
        <v>0</v>
      </c>
      <c r="Y91" s="761">
        <v>0</v>
      </c>
      <c r="Z91" s="762">
        <v>0</v>
      </c>
      <c r="AA91" s="761">
        <v>0</v>
      </c>
      <c r="AB91" s="762">
        <v>0</v>
      </c>
      <c r="AC91" s="761">
        <v>0</v>
      </c>
      <c r="AD91" s="762">
        <v>0</v>
      </c>
      <c r="AE91" s="763">
        <v>0</v>
      </c>
      <c r="AF91" s="715"/>
      <c r="AG91" s="963"/>
      <c r="AH91" s="715"/>
      <c r="AI91" s="760">
        <v>0</v>
      </c>
      <c r="AJ91" s="862">
        <v>0</v>
      </c>
      <c r="AK91" s="762">
        <v>0</v>
      </c>
      <c r="AL91" s="761">
        <v>0</v>
      </c>
      <c r="AM91" s="762">
        <v>0</v>
      </c>
      <c r="AN91" s="761">
        <v>0</v>
      </c>
      <c r="AO91" s="762">
        <v>0</v>
      </c>
      <c r="AP91" s="761">
        <v>0</v>
      </c>
      <c r="AQ91" s="762">
        <v>0</v>
      </c>
      <c r="AR91" s="761">
        <v>0</v>
      </c>
      <c r="AS91" s="762">
        <v>0</v>
      </c>
      <c r="AT91" s="761">
        <v>0</v>
      </c>
      <c r="AU91" s="762">
        <v>0</v>
      </c>
      <c r="AV91" s="761">
        <v>0</v>
      </c>
      <c r="AW91" s="762">
        <v>0</v>
      </c>
      <c r="AX91" s="761">
        <v>0</v>
      </c>
      <c r="AY91" s="762">
        <v>0</v>
      </c>
      <c r="AZ91" s="761">
        <v>0</v>
      </c>
      <c r="BA91" s="762">
        <v>0</v>
      </c>
      <c r="BB91" s="761">
        <v>0</v>
      </c>
      <c r="BC91" s="762">
        <v>0</v>
      </c>
      <c r="BD91" s="761">
        <v>0</v>
      </c>
      <c r="BE91" s="762">
        <v>0</v>
      </c>
      <c r="BF91" s="761">
        <v>0</v>
      </c>
      <c r="BG91" s="762">
        <v>0</v>
      </c>
      <c r="BH91" s="763">
        <v>0</v>
      </c>
      <c r="BI91" s="715"/>
      <c r="BJ91" s="965"/>
      <c r="BK91" s="715"/>
      <c r="BL91" s="951"/>
      <c r="BM91" s="715"/>
      <c r="BN91" s="760">
        <v>0</v>
      </c>
      <c r="BO91" s="862">
        <v>0</v>
      </c>
      <c r="BP91" s="762">
        <v>0</v>
      </c>
      <c r="BQ91" s="761">
        <v>0</v>
      </c>
      <c r="BR91" s="762">
        <v>0</v>
      </c>
      <c r="BS91" s="761">
        <v>0</v>
      </c>
      <c r="BT91" s="762">
        <v>0</v>
      </c>
      <c r="BU91" s="761">
        <v>0</v>
      </c>
      <c r="BV91" s="762">
        <v>0</v>
      </c>
      <c r="BW91" s="761">
        <v>0</v>
      </c>
      <c r="BX91" s="762">
        <v>0</v>
      </c>
      <c r="BY91" s="761">
        <v>0</v>
      </c>
      <c r="BZ91" s="762">
        <v>0</v>
      </c>
      <c r="CA91" s="761">
        <v>0</v>
      </c>
      <c r="CB91" s="762">
        <v>0</v>
      </c>
      <c r="CC91" s="761">
        <v>0</v>
      </c>
      <c r="CD91" s="762">
        <v>0</v>
      </c>
      <c r="CE91" s="761">
        <v>0</v>
      </c>
      <c r="CF91" s="762">
        <v>0</v>
      </c>
      <c r="CG91" s="761">
        <v>0</v>
      </c>
      <c r="CH91" s="762">
        <v>0</v>
      </c>
      <c r="CI91" s="761">
        <v>0</v>
      </c>
      <c r="CJ91" s="762">
        <v>0</v>
      </c>
      <c r="CK91" s="761">
        <v>0</v>
      </c>
      <c r="CL91" s="762">
        <v>0</v>
      </c>
      <c r="CM91" s="763">
        <v>0</v>
      </c>
      <c r="CN91" s="715"/>
      <c r="CO91" s="953"/>
      <c r="CP91" s="715"/>
      <c r="CQ91" s="760">
        <v>0</v>
      </c>
      <c r="CR91" s="862">
        <v>0</v>
      </c>
      <c r="CS91" s="762">
        <v>0</v>
      </c>
      <c r="CT91" s="761">
        <v>0</v>
      </c>
      <c r="CU91" s="762">
        <v>0</v>
      </c>
      <c r="CV91" s="761">
        <v>0</v>
      </c>
      <c r="CW91" s="762">
        <v>0</v>
      </c>
      <c r="CX91" s="761">
        <v>0</v>
      </c>
      <c r="CY91" s="762">
        <v>0</v>
      </c>
      <c r="CZ91" s="761">
        <v>0</v>
      </c>
      <c r="DA91" s="762">
        <v>0</v>
      </c>
      <c r="DB91" s="761">
        <v>0</v>
      </c>
      <c r="DC91" s="762">
        <v>0</v>
      </c>
      <c r="DD91" s="761">
        <v>0</v>
      </c>
      <c r="DE91" s="762">
        <v>0</v>
      </c>
      <c r="DF91" s="761">
        <v>0</v>
      </c>
      <c r="DG91" s="762">
        <v>0</v>
      </c>
      <c r="DH91" s="761">
        <v>0</v>
      </c>
      <c r="DI91" s="762">
        <v>0</v>
      </c>
      <c r="DJ91" s="761">
        <v>0</v>
      </c>
      <c r="DK91" s="762">
        <v>0</v>
      </c>
      <c r="DL91" s="761">
        <v>0</v>
      </c>
      <c r="DM91" s="762">
        <v>0</v>
      </c>
      <c r="DN91" s="761">
        <v>0</v>
      </c>
      <c r="DO91" s="762">
        <v>0</v>
      </c>
      <c r="DP91" s="763">
        <v>0</v>
      </c>
      <c r="DQ91" s="715"/>
      <c r="DR91" s="955"/>
      <c r="DS91" s="715"/>
      <c r="DT91" s="957"/>
    </row>
    <row r="92" spans="2:124" outlineLevel="1">
      <c r="B92" s="746">
        <v>82</v>
      </c>
      <c r="C92" s="764" t="s">
        <v>123</v>
      </c>
      <c r="D92" s="748" t="s">
        <v>815</v>
      </c>
      <c r="F92" s="749">
        <v>0</v>
      </c>
      <c r="G92" s="861">
        <v>0</v>
      </c>
      <c r="H92" s="751">
        <v>0</v>
      </c>
      <c r="I92" s="750">
        <v>0</v>
      </c>
      <c r="J92" s="751">
        <v>0</v>
      </c>
      <c r="K92" s="750">
        <v>0</v>
      </c>
      <c r="L92" s="751">
        <v>0</v>
      </c>
      <c r="M92" s="750">
        <v>0</v>
      </c>
      <c r="N92" s="751">
        <v>0</v>
      </c>
      <c r="O92" s="750">
        <v>0</v>
      </c>
      <c r="P92" s="751">
        <v>0</v>
      </c>
      <c r="Q92" s="750">
        <v>0</v>
      </c>
      <c r="R92" s="751">
        <v>0</v>
      </c>
      <c r="S92" s="750">
        <v>0</v>
      </c>
      <c r="T92" s="751">
        <v>0</v>
      </c>
      <c r="U92" s="750">
        <v>0</v>
      </c>
      <c r="V92" s="751">
        <v>0</v>
      </c>
      <c r="W92" s="750">
        <v>0</v>
      </c>
      <c r="X92" s="751">
        <v>0</v>
      </c>
      <c r="Y92" s="750">
        <v>0</v>
      </c>
      <c r="Z92" s="751">
        <v>0</v>
      </c>
      <c r="AA92" s="750">
        <v>0</v>
      </c>
      <c r="AB92" s="751">
        <v>0</v>
      </c>
      <c r="AC92" s="750">
        <v>0</v>
      </c>
      <c r="AD92" s="751">
        <v>0</v>
      </c>
      <c r="AE92" s="752">
        <v>0</v>
      </c>
      <c r="AF92" s="715"/>
      <c r="AG92" s="963"/>
      <c r="AH92" s="715"/>
      <c r="AI92" s="749">
        <v>0</v>
      </c>
      <c r="AJ92" s="861">
        <v>0</v>
      </c>
      <c r="AK92" s="751">
        <v>0</v>
      </c>
      <c r="AL92" s="750">
        <v>0</v>
      </c>
      <c r="AM92" s="751">
        <v>0</v>
      </c>
      <c r="AN92" s="750">
        <v>0</v>
      </c>
      <c r="AO92" s="751">
        <v>0</v>
      </c>
      <c r="AP92" s="750">
        <v>0</v>
      </c>
      <c r="AQ92" s="751">
        <v>0</v>
      </c>
      <c r="AR92" s="750">
        <v>0</v>
      </c>
      <c r="AS92" s="751">
        <v>0</v>
      </c>
      <c r="AT92" s="750">
        <v>0</v>
      </c>
      <c r="AU92" s="751">
        <v>0</v>
      </c>
      <c r="AV92" s="750">
        <v>0</v>
      </c>
      <c r="AW92" s="751">
        <v>0</v>
      </c>
      <c r="AX92" s="750">
        <v>0</v>
      </c>
      <c r="AY92" s="751">
        <v>0</v>
      </c>
      <c r="AZ92" s="750">
        <v>0</v>
      </c>
      <c r="BA92" s="751">
        <v>0</v>
      </c>
      <c r="BB92" s="750">
        <v>0</v>
      </c>
      <c r="BC92" s="751">
        <v>0</v>
      </c>
      <c r="BD92" s="750">
        <v>0</v>
      </c>
      <c r="BE92" s="751">
        <v>0</v>
      </c>
      <c r="BF92" s="750">
        <v>0</v>
      </c>
      <c r="BG92" s="751">
        <v>0</v>
      </c>
      <c r="BH92" s="752">
        <v>0</v>
      </c>
      <c r="BI92" s="715"/>
      <c r="BJ92" s="965"/>
      <c r="BK92" s="715"/>
      <c r="BL92" s="951"/>
      <c r="BM92" s="715"/>
      <c r="BN92" s="749">
        <v>0</v>
      </c>
      <c r="BO92" s="861">
        <v>0</v>
      </c>
      <c r="BP92" s="751">
        <v>0</v>
      </c>
      <c r="BQ92" s="750">
        <v>0</v>
      </c>
      <c r="BR92" s="751">
        <v>0</v>
      </c>
      <c r="BS92" s="750">
        <v>0</v>
      </c>
      <c r="BT92" s="751">
        <v>0</v>
      </c>
      <c r="BU92" s="750">
        <v>0</v>
      </c>
      <c r="BV92" s="751">
        <v>0</v>
      </c>
      <c r="BW92" s="750">
        <v>0</v>
      </c>
      <c r="BX92" s="751">
        <v>0</v>
      </c>
      <c r="BY92" s="750">
        <v>0</v>
      </c>
      <c r="BZ92" s="751">
        <v>0</v>
      </c>
      <c r="CA92" s="750">
        <v>0</v>
      </c>
      <c r="CB92" s="751">
        <v>0</v>
      </c>
      <c r="CC92" s="750">
        <v>0</v>
      </c>
      <c r="CD92" s="751">
        <v>0</v>
      </c>
      <c r="CE92" s="750">
        <v>0</v>
      </c>
      <c r="CF92" s="751">
        <v>0</v>
      </c>
      <c r="CG92" s="750">
        <v>0</v>
      </c>
      <c r="CH92" s="751">
        <v>0</v>
      </c>
      <c r="CI92" s="750">
        <v>0</v>
      </c>
      <c r="CJ92" s="751">
        <v>0</v>
      </c>
      <c r="CK92" s="750">
        <v>0</v>
      </c>
      <c r="CL92" s="751">
        <v>0</v>
      </c>
      <c r="CM92" s="752">
        <v>0</v>
      </c>
      <c r="CN92" s="715"/>
      <c r="CO92" s="953"/>
      <c r="CP92" s="715"/>
      <c r="CQ92" s="749">
        <v>0</v>
      </c>
      <c r="CR92" s="861">
        <v>0</v>
      </c>
      <c r="CS92" s="751">
        <v>0</v>
      </c>
      <c r="CT92" s="750">
        <v>0</v>
      </c>
      <c r="CU92" s="751">
        <v>0</v>
      </c>
      <c r="CV92" s="750">
        <v>0</v>
      </c>
      <c r="CW92" s="751">
        <v>0</v>
      </c>
      <c r="CX92" s="750">
        <v>0</v>
      </c>
      <c r="CY92" s="751">
        <v>0</v>
      </c>
      <c r="CZ92" s="750">
        <v>0</v>
      </c>
      <c r="DA92" s="751">
        <v>0</v>
      </c>
      <c r="DB92" s="750">
        <v>0</v>
      </c>
      <c r="DC92" s="751">
        <v>0</v>
      </c>
      <c r="DD92" s="750">
        <v>0</v>
      </c>
      <c r="DE92" s="751">
        <v>0</v>
      </c>
      <c r="DF92" s="750">
        <v>0</v>
      </c>
      <c r="DG92" s="751">
        <v>0</v>
      </c>
      <c r="DH92" s="750">
        <v>0</v>
      </c>
      <c r="DI92" s="751">
        <v>0</v>
      </c>
      <c r="DJ92" s="750">
        <v>0</v>
      </c>
      <c r="DK92" s="751">
        <v>0</v>
      </c>
      <c r="DL92" s="750">
        <v>0</v>
      </c>
      <c r="DM92" s="751">
        <v>0</v>
      </c>
      <c r="DN92" s="750">
        <v>0</v>
      </c>
      <c r="DO92" s="751">
        <v>0</v>
      </c>
      <c r="DP92" s="752">
        <v>0</v>
      </c>
      <c r="DQ92" s="715"/>
      <c r="DR92" s="955"/>
      <c r="DS92" s="715"/>
      <c r="DT92" s="957"/>
    </row>
    <row r="93" spans="2:124" outlineLevel="1">
      <c r="B93" s="753">
        <v>83</v>
      </c>
      <c r="C93" s="765" t="s">
        <v>125</v>
      </c>
      <c r="D93" s="755" t="s">
        <v>815</v>
      </c>
      <c r="F93" s="760">
        <v>0</v>
      </c>
      <c r="G93" s="862">
        <v>0</v>
      </c>
      <c r="H93" s="762">
        <v>0</v>
      </c>
      <c r="I93" s="761">
        <v>0</v>
      </c>
      <c r="J93" s="762">
        <v>0</v>
      </c>
      <c r="K93" s="761">
        <v>0</v>
      </c>
      <c r="L93" s="762">
        <v>0</v>
      </c>
      <c r="M93" s="761">
        <v>0</v>
      </c>
      <c r="N93" s="762">
        <v>0</v>
      </c>
      <c r="O93" s="761">
        <v>0</v>
      </c>
      <c r="P93" s="762">
        <v>0</v>
      </c>
      <c r="Q93" s="761">
        <v>0</v>
      </c>
      <c r="R93" s="762">
        <v>0</v>
      </c>
      <c r="S93" s="761">
        <v>0</v>
      </c>
      <c r="T93" s="762">
        <v>0</v>
      </c>
      <c r="U93" s="761">
        <v>0</v>
      </c>
      <c r="V93" s="762">
        <v>0</v>
      </c>
      <c r="W93" s="761">
        <v>0</v>
      </c>
      <c r="X93" s="762">
        <v>0</v>
      </c>
      <c r="Y93" s="761">
        <v>0</v>
      </c>
      <c r="Z93" s="762">
        <v>0</v>
      </c>
      <c r="AA93" s="761">
        <v>0</v>
      </c>
      <c r="AB93" s="762">
        <v>0</v>
      </c>
      <c r="AC93" s="761">
        <v>0</v>
      </c>
      <c r="AD93" s="762">
        <v>0</v>
      </c>
      <c r="AE93" s="763">
        <v>0</v>
      </c>
      <c r="AF93" s="715"/>
      <c r="AG93" s="963"/>
      <c r="AH93" s="715"/>
      <c r="AI93" s="760">
        <v>0</v>
      </c>
      <c r="AJ93" s="862">
        <v>0</v>
      </c>
      <c r="AK93" s="762">
        <v>0</v>
      </c>
      <c r="AL93" s="761">
        <v>0</v>
      </c>
      <c r="AM93" s="762">
        <v>0</v>
      </c>
      <c r="AN93" s="761">
        <v>0</v>
      </c>
      <c r="AO93" s="762">
        <v>0</v>
      </c>
      <c r="AP93" s="761">
        <v>0</v>
      </c>
      <c r="AQ93" s="762">
        <v>0</v>
      </c>
      <c r="AR93" s="761">
        <v>0</v>
      </c>
      <c r="AS93" s="762">
        <v>0</v>
      </c>
      <c r="AT93" s="761">
        <v>0</v>
      </c>
      <c r="AU93" s="762">
        <v>0</v>
      </c>
      <c r="AV93" s="761">
        <v>0</v>
      </c>
      <c r="AW93" s="762">
        <v>0</v>
      </c>
      <c r="AX93" s="761">
        <v>0</v>
      </c>
      <c r="AY93" s="762">
        <v>0</v>
      </c>
      <c r="AZ93" s="761">
        <v>0</v>
      </c>
      <c r="BA93" s="762">
        <v>0</v>
      </c>
      <c r="BB93" s="761">
        <v>0</v>
      </c>
      <c r="BC93" s="762">
        <v>0</v>
      </c>
      <c r="BD93" s="761">
        <v>0</v>
      </c>
      <c r="BE93" s="762">
        <v>0</v>
      </c>
      <c r="BF93" s="761">
        <v>0</v>
      </c>
      <c r="BG93" s="762">
        <v>0</v>
      </c>
      <c r="BH93" s="763">
        <v>0</v>
      </c>
      <c r="BI93" s="715"/>
      <c r="BJ93" s="965"/>
      <c r="BK93" s="715"/>
      <c r="BL93" s="951"/>
      <c r="BM93" s="715"/>
      <c r="BN93" s="760">
        <v>0</v>
      </c>
      <c r="BO93" s="862">
        <v>0</v>
      </c>
      <c r="BP93" s="762">
        <v>0</v>
      </c>
      <c r="BQ93" s="761">
        <v>0</v>
      </c>
      <c r="BR93" s="762">
        <v>0</v>
      </c>
      <c r="BS93" s="761">
        <v>0</v>
      </c>
      <c r="BT93" s="762">
        <v>0</v>
      </c>
      <c r="BU93" s="761">
        <v>0</v>
      </c>
      <c r="BV93" s="762">
        <v>0</v>
      </c>
      <c r="BW93" s="761">
        <v>0</v>
      </c>
      <c r="BX93" s="762">
        <v>0</v>
      </c>
      <c r="BY93" s="761">
        <v>0</v>
      </c>
      <c r="BZ93" s="762">
        <v>0</v>
      </c>
      <c r="CA93" s="761">
        <v>0</v>
      </c>
      <c r="CB93" s="762">
        <v>0</v>
      </c>
      <c r="CC93" s="761">
        <v>0</v>
      </c>
      <c r="CD93" s="762">
        <v>0</v>
      </c>
      <c r="CE93" s="761">
        <v>0</v>
      </c>
      <c r="CF93" s="762">
        <v>0</v>
      </c>
      <c r="CG93" s="761">
        <v>0</v>
      </c>
      <c r="CH93" s="762">
        <v>0</v>
      </c>
      <c r="CI93" s="761">
        <v>0</v>
      </c>
      <c r="CJ93" s="762">
        <v>0</v>
      </c>
      <c r="CK93" s="761">
        <v>0</v>
      </c>
      <c r="CL93" s="762">
        <v>0</v>
      </c>
      <c r="CM93" s="763">
        <v>0</v>
      </c>
      <c r="CN93" s="715"/>
      <c r="CO93" s="953"/>
      <c r="CP93" s="715"/>
      <c r="CQ93" s="760">
        <v>0</v>
      </c>
      <c r="CR93" s="862">
        <v>0</v>
      </c>
      <c r="CS93" s="762">
        <v>0</v>
      </c>
      <c r="CT93" s="761">
        <v>0</v>
      </c>
      <c r="CU93" s="762">
        <v>0</v>
      </c>
      <c r="CV93" s="761">
        <v>0</v>
      </c>
      <c r="CW93" s="762">
        <v>0</v>
      </c>
      <c r="CX93" s="761">
        <v>0</v>
      </c>
      <c r="CY93" s="762">
        <v>0</v>
      </c>
      <c r="CZ93" s="761">
        <v>0</v>
      </c>
      <c r="DA93" s="762">
        <v>0</v>
      </c>
      <c r="DB93" s="761">
        <v>0</v>
      </c>
      <c r="DC93" s="762">
        <v>0</v>
      </c>
      <c r="DD93" s="761">
        <v>0</v>
      </c>
      <c r="DE93" s="762">
        <v>0</v>
      </c>
      <c r="DF93" s="761">
        <v>0</v>
      </c>
      <c r="DG93" s="762">
        <v>0</v>
      </c>
      <c r="DH93" s="761">
        <v>0</v>
      </c>
      <c r="DI93" s="762">
        <v>0</v>
      </c>
      <c r="DJ93" s="761">
        <v>0</v>
      </c>
      <c r="DK93" s="762">
        <v>0</v>
      </c>
      <c r="DL93" s="761">
        <v>0</v>
      </c>
      <c r="DM93" s="762">
        <v>0</v>
      </c>
      <c r="DN93" s="761">
        <v>0</v>
      </c>
      <c r="DO93" s="762">
        <v>0</v>
      </c>
      <c r="DP93" s="763">
        <v>0</v>
      </c>
      <c r="DQ93" s="715"/>
      <c r="DR93" s="955"/>
      <c r="DS93" s="715"/>
      <c r="DT93" s="957"/>
    </row>
    <row r="94" spans="2:124" outlineLevel="1">
      <c r="B94" s="770">
        <v>84</v>
      </c>
      <c r="C94" s="771" t="s">
        <v>124</v>
      </c>
      <c r="D94" s="772" t="s">
        <v>815</v>
      </c>
      <c r="F94" s="831">
        <v>0</v>
      </c>
      <c r="G94" s="863">
        <v>0</v>
      </c>
      <c r="H94" s="833">
        <v>0</v>
      </c>
      <c r="I94" s="832">
        <v>0</v>
      </c>
      <c r="J94" s="833">
        <v>0</v>
      </c>
      <c r="K94" s="832">
        <v>0</v>
      </c>
      <c r="L94" s="833">
        <v>0</v>
      </c>
      <c r="M94" s="832">
        <v>0</v>
      </c>
      <c r="N94" s="833">
        <v>0</v>
      </c>
      <c r="O94" s="832">
        <v>0</v>
      </c>
      <c r="P94" s="833">
        <v>0</v>
      </c>
      <c r="Q94" s="832">
        <v>0</v>
      </c>
      <c r="R94" s="833">
        <v>0</v>
      </c>
      <c r="S94" s="832">
        <v>0</v>
      </c>
      <c r="T94" s="833">
        <v>0</v>
      </c>
      <c r="U94" s="832">
        <v>0</v>
      </c>
      <c r="V94" s="833">
        <v>0</v>
      </c>
      <c r="W94" s="832">
        <v>0</v>
      </c>
      <c r="X94" s="833">
        <v>0</v>
      </c>
      <c r="Y94" s="832">
        <v>0</v>
      </c>
      <c r="Z94" s="833">
        <v>0</v>
      </c>
      <c r="AA94" s="832">
        <v>0</v>
      </c>
      <c r="AB94" s="833">
        <v>0</v>
      </c>
      <c r="AC94" s="832">
        <v>0</v>
      </c>
      <c r="AD94" s="833">
        <v>0</v>
      </c>
      <c r="AE94" s="834">
        <v>0</v>
      </c>
      <c r="AF94" s="715"/>
      <c r="AG94" s="963"/>
      <c r="AH94" s="715"/>
      <c r="AI94" s="831">
        <v>0</v>
      </c>
      <c r="AJ94" s="863">
        <v>0</v>
      </c>
      <c r="AK94" s="833">
        <v>0</v>
      </c>
      <c r="AL94" s="832">
        <v>0</v>
      </c>
      <c r="AM94" s="833">
        <v>0</v>
      </c>
      <c r="AN94" s="832">
        <v>0</v>
      </c>
      <c r="AO94" s="833">
        <v>0</v>
      </c>
      <c r="AP94" s="832">
        <v>0</v>
      </c>
      <c r="AQ94" s="833">
        <v>0</v>
      </c>
      <c r="AR94" s="832">
        <v>0</v>
      </c>
      <c r="AS94" s="833">
        <v>0</v>
      </c>
      <c r="AT94" s="832">
        <v>0</v>
      </c>
      <c r="AU94" s="833">
        <v>0</v>
      </c>
      <c r="AV94" s="832">
        <v>0</v>
      </c>
      <c r="AW94" s="833">
        <v>0</v>
      </c>
      <c r="AX94" s="832">
        <v>0</v>
      </c>
      <c r="AY94" s="833">
        <v>0</v>
      </c>
      <c r="AZ94" s="832">
        <v>0</v>
      </c>
      <c r="BA94" s="833">
        <v>0</v>
      </c>
      <c r="BB94" s="832">
        <v>0</v>
      </c>
      <c r="BC94" s="833">
        <v>0</v>
      </c>
      <c r="BD94" s="832">
        <v>0</v>
      </c>
      <c r="BE94" s="833">
        <v>0</v>
      </c>
      <c r="BF94" s="832">
        <v>0</v>
      </c>
      <c r="BG94" s="833">
        <v>0</v>
      </c>
      <c r="BH94" s="834">
        <v>0</v>
      </c>
      <c r="BI94" s="715"/>
      <c r="BJ94" s="965"/>
      <c r="BK94" s="715"/>
      <c r="BL94" s="951"/>
      <c r="BM94" s="715"/>
      <c r="BN94" s="831">
        <v>0</v>
      </c>
      <c r="BO94" s="863">
        <v>0</v>
      </c>
      <c r="BP94" s="833">
        <v>0</v>
      </c>
      <c r="BQ94" s="832">
        <v>0</v>
      </c>
      <c r="BR94" s="833">
        <v>0</v>
      </c>
      <c r="BS94" s="832">
        <v>0</v>
      </c>
      <c r="BT94" s="833">
        <v>0</v>
      </c>
      <c r="BU94" s="832">
        <v>0</v>
      </c>
      <c r="BV94" s="833">
        <v>0</v>
      </c>
      <c r="BW94" s="832">
        <v>0</v>
      </c>
      <c r="BX94" s="833">
        <v>0</v>
      </c>
      <c r="BY94" s="832">
        <v>0</v>
      </c>
      <c r="BZ94" s="833">
        <v>0</v>
      </c>
      <c r="CA94" s="832">
        <v>0</v>
      </c>
      <c r="CB94" s="833">
        <v>0</v>
      </c>
      <c r="CC94" s="832">
        <v>0</v>
      </c>
      <c r="CD94" s="833">
        <v>0</v>
      </c>
      <c r="CE94" s="832">
        <v>0</v>
      </c>
      <c r="CF94" s="833">
        <v>0</v>
      </c>
      <c r="CG94" s="832">
        <v>0</v>
      </c>
      <c r="CH94" s="833">
        <v>0</v>
      </c>
      <c r="CI94" s="832">
        <v>0</v>
      </c>
      <c r="CJ94" s="833">
        <v>0</v>
      </c>
      <c r="CK94" s="832">
        <v>0</v>
      </c>
      <c r="CL94" s="833">
        <v>0</v>
      </c>
      <c r="CM94" s="834">
        <v>0</v>
      </c>
      <c r="CN94" s="715"/>
      <c r="CO94" s="953"/>
      <c r="CP94" s="715"/>
      <c r="CQ94" s="831">
        <v>0</v>
      </c>
      <c r="CR94" s="863">
        <v>0</v>
      </c>
      <c r="CS94" s="833">
        <v>0</v>
      </c>
      <c r="CT94" s="832">
        <v>0</v>
      </c>
      <c r="CU94" s="833">
        <v>0</v>
      </c>
      <c r="CV94" s="832">
        <v>0</v>
      </c>
      <c r="CW94" s="833">
        <v>0</v>
      </c>
      <c r="CX94" s="832">
        <v>0</v>
      </c>
      <c r="CY94" s="833">
        <v>0</v>
      </c>
      <c r="CZ94" s="832">
        <v>0</v>
      </c>
      <c r="DA94" s="833">
        <v>0</v>
      </c>
      <c r="DB94" s="832">
        <v>0</v>
      </c>
      <c r="DC94" s="833">
        <v>0</v>
      </c>
      <c r="DD94" s="832">
        <v>0</v>
      </c>
      <c r="DE94" s="833">
        <v>0</v>
      </c>
      <c r="DF94" s="832">
        <v>0</v>
      </c>
      <c r="DG94" s="833">
        <v>0</v>
      </c>
      <c r="DH94" s="832">
        <v>0</v>
      </c>
      <c r="DI94" s="833">
        <v>0</v>
      </c>
      <c r="DJ94" s="832">
        <v>0</v>
      </c>
      <c r="DK94" s="833">
        <v>0</v>
      </c>
      <c r="DL94" s="832">
        <v>0</v>
      </c>
      <c r="DM94" s="833">
        <v>0</v>
      </c>
      <c r="DN94" s="832">
        <v>0</v>
      </c>
      <c r="DO94" s="833">
        <v>0</v>
      </c>
      <c r="DP94" s="834">
        <v>0</v>
      </c>
      <c r="DQ94" s="715"/>
      <c r="DR94" s="955"/>
      <c r="DS94" s="715"/>
      <c r="DT94" s="957"/>
    </row>
    <row r="95" spans="2:124" outlineLevel="1">
      <c r="B95" s="739">
        <v>85</v>
      </c>
      <c r="C95" s="777" t="s">
        <v>771</v>
      </c>
      <c r="D95" s="741" t="s">
        <v>815</v>
      </c>
      <c r="F95" s="742">
        <v>0</v>
      </c>
      <c r="G95" s="860">
        <v>0</v>
      </c>
      <c r="H95" s="744">
        <v>0</v>
      </c>
      <c r="I95" s="743">
        <v>0</v>
      </c>
      <c r="J95" s="744">
        <v>0</v>
      </c>
      <c r="K95" s="743">
        <v>0</v>
      </c>
      <c r="L95" s="744">
        <v>0</v>
      </c>
      <c r="M95" s="743">
        <v>0</v>
      </c>
      <c r="N95" s="744">
        <v>0</v>
      </c>
      <c r="O95" s="743">
        <v>0</v>
      </c>
      <c r="P95" s="744">
        <v>0</v>
      </c>
      <c r="Q95" s="743">
        <v>0</v>
      </c>
      <c r="R95" s="744">
        <v>0</v>
      </c>
      <c r="S95" s="743">
        <v>0</v>
      </c>
      <c r="T95" s="744">
        <v>0</v>
      </c>
      <c r="U95" s="743">
        <v>0</v>
      </c>
      <c r="V95" s="744">
        <v>0</v>
      </c>
      <c r="W95" s="743">
        <v>0</v>
      </c>
      <c r="X95" s="744">
        <v>0</v>
      </c>
      <c r="Y95" s="743">
        <v>0</v>
      </c>
      <c r="Z95" s="744">
        <v>0</v>
      </c>
      <c r="AA95" s="743">
        <v>0</v>
      </c>
      <c r="AB95" s="744">
        <v>0</v>
      </c>
      <c r="AC95" s="743">
        <v>0</v>
      </c>
      <c r="AD95" s="744">
        <v>0</v>
      </c>
      <c r="AE95" s="745">
        <v>0</v>
      </c>
      <c r="AF95" s="715"/>
      <c r="AG95" s="963"/>
      <c r="AH95" s="715"/>
      <c r="AI95" s="742">
        <v>0</v>
      </c>
      <c r="AJ95" s="860">
        <v>0</v>
      </c>
      <c r="AK95" s="744">
        <v>0</v>
      </c>
      <c r="AL95" s="743">
        <v>0</v>
      </c>
      <c r="AM95" s="744">
        <v>0</v>
      </c>
      <c r="AN95" s="743">
        <v>0</v>
      </c>
      <c r="AO95" s="744">
        <v>0</v>
      </c>
      <c r="AP95" s="743">
        <v>0</v>
      </c>
      <c r="AQ95" s="744">
        <v>0</v>
      </c>
      <c r="AR95" s="743">
        <v>0</v>
      </c>
      <c r="AS95" s="744">
        <v>0</v>
      </c>
      <c r="AT95" s="743">
        <v>0</v>
      </c>
      <c r="AU95" s="744">
        <v>0</v>
      </c>
      <c r="AV95" s="743">
        <v>0</v>
      </c>
      <c r="AW95" s="744">
        <v>0</v>
      </c>
      <c r="AX95" s="743">
        <v>0</v>
      </c>
      <c r="AY95" s="744">
        <v>0</v>
      </c>
      <c r="AZ95" s="743">
        <v>0</v>
      </c>
      <c r="BA95" s="744">
        <v>0</v>
      </c>
      <c r="BB95" s="743">
        <v>0</v>
      </c>
      <c r="BC95" s="744">
        <v>0</v>
      </c>
      <c r="BD95" s="743">
        <v>0</v>
      </c>
      <c r="BE95" s="744">
        <v>0</v>
      </c>
      <c r="BF95" s="743">
        <v>0</v>
      </c>
      <c r="BG95" s="744">
        <v>0</v>
      </c>
      <c r="BH95" s="745">
        <v>0</v>
      </c>
      <c r="BI95" s="715"/>
      <c r="BJ95" s="965"/>
      <c r="BK95" s="715"/>
      <c r="BL95" s="951"/>
      <c r="BM95" s="715"/>
      <c r="BN95" s="742">
        <v>0</v>
      </c>
      <c r="BO95" s="860">
        <v>0</v>
      </c>
      <c r="BP95" s="744">
        <v>0</v>
      </c>
      <c r="BQ95" s="743">
        <v>0</v>
      </c>
      <c r="BR95" s="744">
        <v>0</v>
      </c>
      <c r="BS95" s="743">
        <v>0</v>
      </c>
      <c r="BT95" s="744">
        <v>0</v>
      </c>
      <c r="BU95" s="743">
        <v>0</v>
      </c>
      <c r="BV95" s="744">
        <v>0</v>
      </c>
      <c r="BW95" s="743">
        <v>0</v>
      </c>
      <c r="BX95" s="744">
        <v>0</v>
      </c>
      <c r="BY95" s="743">
        <v>0</v>
      </c>
      <c r="BZ95" s="744">
        <v>0</v>
      </c>
      <c r="CA95" s="743">
        <v>0</v>
      </c>
      <c r="CB95" s="744">
        <v>0</v>
      </c>
      <c r="CC95" s="743">
        <v>0</v>
      </c>
      <c r="CD95" s="744">
        <v>0</v>
      </c>
      <c r="CE95" s="743">
        <v>0</v>
      </c>
      <c r="CF95" s="744">
        <v>0</v>
      </c>
      <c r="CG95" s="743">
        <v>0</v>
      </c>
      <c r="CH95" s="744">
        <v>0</v>
      </c>
      <c r="CI95" s="743">
        <v>0</v>
      </c>
      <c r="CJ95" s="744">
        <v>0</v>
      </c>
      <c r="CK95" s="743">
        <v>0</v>
      </c>
      <c r="CL95" s="744">
        <v>0</v>
      </c>
      <c r="CM95" s="745">
        <v>0</v>
      </c>
      <c r="CN95" s="715"/>
      <c r="CO95" s="953"/>
      <c r="CP95" s="715"/>
      <c r="CQ95" s="742">
        <v>0</v>
      </c>
      <c r="CR95" s="860">
        <v>0</v>
      </c>
      <c r="CS95" s="744">
        <v>0</v>
      </c>
      <c r="CT95" s="743">
        <v>0</v>
      </c>
      <c r="CU95" s="744">
        <v>0</v>
      </c>
      <c r="CV95" s="743">
        <v>0</v>
      </c>
      <c r="CW95" s="744">
        <v>0</v>
      </c>
      <c r="CX95" s="743">
        <v>0</v>
      </c>
      <c r="CY95" s="744">
        <v>0</v>
      </c>
      <c r="CZ95" s="743">
        <v>0</v>
      </c>
      <c r="DA95" s="744">
        <v>0</v>
      </c>
      <c r="DB95" s="743">
        <v>0</v>
      </c>
      <c r="DC95" s="744">
        <v>0</v>
      </c>
      <c r="DD95" s="743">
        <v>0</v>
      </c>
      <c r="DE95" s="744">
        <v>0</v>
      </c>
      <c r="DF95" s="743">
        <v>0</v>
      </c>
      <c r="DG95" s="744">
        <v>0</v>
      </c>
      <c r="DH95" s="743">
        <v>0</v>
      </c>
      <c r="DI95" s="744">
        <v>0</v>
      </c>
      <c r="DJ95" s="743">
        <v>0</v>
      </c>
      <c r="DK95" s="744">
        <v>0</v>
      </c>
      <c r="DL95" s="743">
        <v>0</v>
      </c>
      <c r="DM95" s="744">
        <v>0</v>
      </c>
      <c r="DN95" s="743">
        <v>0</v>
      </c>
      <c r="DO95" s="744">
        <v>0</v>
      </c>
      <c r="DP95" s="745">
        <v>0</v>
      </c>
      <c r="DQ95" s="715"/>
      <c r="DR95" s="955"/>
      <c r="DS95" s="715"/>
      <c r="DT95" s="957"/>
    </row>
    <row r="96" spans="2:124" outlineLevel="1">
      <c r="B96" s="782">
        <v>86</v>
      </c>
      <c r="C96" s="783" t="s">
        <v>772</v>
      </c>
      <c r="D96" s="784" t="s">
        <v>815</v>
      </c>
      <c r="F96" s="852">
        <v>0</v>
      </c>
      <c r="G96" s="864">
        <v>0</v>
      </c>
      <c r="H96" s="854">
        <v>0</v>
      </c>
      <c r="I96" s="853">
        <v>0</v>
      </c>
      <c r="J96" s="854">
        <v>0</v>
      </c>
      <c r="K96" s="853">
        <v>0</v>
      </c>
      <c r="L96" s="854">
        <v>0</v>
      </c>
      <c r="M96" s="853">
        <v>0</v>
      </c>
      <c r="N96" s="854">
        <v>0</v>
      </c>
      <c r="O96" s="853">
        <v>0</v>
      </c>
      <c r="P96" s="854">
        <v>0</v>
      </c>
      <c r="Q96" s="853">
        <v>0</v>
      </c>
      <c r="R96" s="854">
        <v>0</v>
      </c>
      <c r="S96" s="853">
        <v>0</v>
      </c>
      <c r="T96" s="854">
        <v>0</v>
      </c>
      <c r="U96" s="853">
        <v>0</v>
      </c>
      <c r="V96" s="854">
        <v>0</v>
      </c>
      <c r="W96" s="853">
        <v>0</v>
      </c>
      <c r="X96" s="854">
        <v>0</v>
      </c>
      <c r="Y96" s="853">
        <v>0</v>
      </c>
      <c r="Z96" s="854">
        <v>0</v>
      </c>
      <c r="AA96" s="853">
        <v>0</v>
      </c>
      <c r="AB96" s="854">
        <v>0</v>
      </c>
      <c r="AC96" s="853">
        <v>0</v>
      </c>
      <c r="AD96" s="854">
        <v>0</v>
      </c>
      <c r="AE96" s="855">
        <v>0</v>
      </c>
      <c r="AF96" s="715"/>
      <c r="AG96" s="963"/>
      <c r="AH96" s="715"/>
      <c r="AI96" s="852">
        <v>0</v>
      </c>
      <c r="AJ96" s="864">
        <v>0</v>
      </c>
      <c r="AK96" s="854">
        <v>0</v>
      </c>
      <c r="AL96" s="853">
        <v>0</v>
      </c>
      <c r="AM96" s="854">
        <v>0</v>
      </c>
      <c r="AN96" s="853">
        <v>0</v>
      </c>
      <c r="AO96" s="854">
        <v>0</v>
      </c>
      <c r="AP96" s="853">
        <v>0</v>
      </c>
      <c r="AQ96" s="854">
        <v>0</v>
      </c>
      <c r="AR96" s="853">
        <v>0</v>
      </c>
      <c r="AS96" s="854">
        <v>0</v>
      </c>
      <c r="AT96" s="853">
        <v>0</v>
      </c>
      <c r="AU96" s="854">
        <v>0</v>
      </c>
      <c r="AV96" s="853">
        <v>0</v>
      </c>
      <c r="AW96" s="854">
        <v>0</v>
      </c>
      <c r="AX96" s="853">
        <v>0</v>
      </c>
      <c r="AY96" s="854">
        <v>0</v>
      </c>
      <c r="AZ96" s="853">
        <v>0</v>
      </c>
      <c r="BA96" s="854">
        <v>0</v>
      </c>
      <c r="BB96" s="853">
        <v>0</v>
      </c>
      <c r="BC96" s="854">
        <v>0</v>
      </c>
      <c r="BD96" s="853">
        <v>0</v>
      </c>
      <c r="BE96" s="854">
        <v>0</v>
      </c>
      <c r="BF96" s="853">
        <v>0</v>
      </c>
      <c r="BG96" s="854">
        <v>0</v>
      </c>
      <c r="BH96" s="855">
        <v>0</v>
      </c>
      <c r="BI96" s="715"/>
      <c r="BJ96" s="965"/>
      <c r="BK96" s="715"/>
      <c r="BL96" s="951"/>
      <c r="BM96" s="715"/>
      <c r="BN96" s="852">
        <v>0</v>
      </c>
      <c r="BO96" s="864">
        <v>0</v>
      </c>
      <c r="BP96" s="854">
        <v>0</v>
      </c>
      <c r="BQ96" s="853">
        <v>0</v>
      </c>
      <c r="BR96" s="854">
        <v>0</v>
      </c>
      <c r="BS96" s="853">
        <v>0</v>
      </c>
      <c r="BT96" s="854">
        <v>0</v>
      </c>
      <c r="BU96" s="853">
        <v>0</v>
      </c>
      <c r="BV96" s="854">
        <v>0</v>
      </c>
      <c r="BW96" s="853">
        <v>0</v>
      </c>
      <c r="BX96" s="854">
        <v>0</v>
      </c>
      <c r="BY96" s="853">
        <v>0</v>
      </c>
      <c r="BZ96" s="854">
        <v>0</v>
      </c>
      <c r="CA96" s="853">
        <v>0</v>
      </c>
      <c r="CB96" s="854">
        <v>0</v>
      </c>
      <c r="CC96" s="853">
        <v>0</v>
      </c>
      <c r="CD96" s="854">
        <v>0</v>
      </c>
      <c r="CE96" s="853">
        <v>0</v>
      </c>
      <c r="CF96" s="854">
        <v>0</v>
      </c>
      <c r="CG96" s="853">
        <v>0</v>
      </c>
      <c r="CH96" s="854">
        <v>0</v>
      </c>
      <c r="CI96" s="853">
        <v>0</v>
      </c>
      <c r="CJ96" s="854">
        <v>0</v>
      </c>
      <c r="CK96" s="853">
        <v>0</v>
      </c>
      <c r="CL96" s="854">
        <v>0</v>
      </c>
      <c r="CM96" s="855">
        <v>0</v>
      </c>
      <c r="CN96" s="715"/>
      <c r="CO96" s="953"/>
      <c r="CP96" s="715"/>
      <c r="CQ96" s="852">
        <v>0</v>
      </c>
      <c r="CR96" s="864">
        <v>0</v>
      </c>
      <c r="CS96" s="854">
        <v>0</v>
      </c>
      <c r="CT96" s="853">
        <v>0</v>
      </c>
      <c r="CU96" s="854">
        <v>0</v>
      </c>
      <c r="CV96" s="853">
        <v>0</v>
      </c>
      <c r="CW96" s="854">
        <v>0</v>
      </c>
      <c r="CX96" s="853">
        <v>0</v>
      </c>
      <c r="CY96" s="854">
        <v>0</v>
      </c>
      <c r="CZ96" s="853">
        <v>0</v>
      </c>
      <c r="DA96" s="854">
        <v>0</v>
      </c>
      <c r="DB96" s="853">
        <v>0</v>
      </c>
      <c r="DC96" s="854">
        <v>0</v>
      </c>
      <c r="DD96" s="853">
        <v>0</v>
      </c>
      <c r="DE96" s="854">
        <v>0</v>
      </c>
      <c r="DF96" s="853">
        <v>0</v>
      </c>
      <c r="DG96" s="854">
        <v>0</v>
      </c>
      <c r="DH96" s="853">
        <v>0</v>
      </c>
      <c r="DI96" s="854">
        <v>0</v>
      </c>
      <c r="DJ96" s="853">
        <v>0</v>
      </c>
      <c r="DK96" s="854">
        <v>0</v>
      </c>
      <c r="DL96" s="853">
        <v>0</v>
      </c>
      <c r="DM96" s="854">
        <v>0</v>
      </c>
      <c r="DN96" s="853">
        <v>0</v>
      </c>
      <c r="DO96" s="854">
        <v>0</v>
      </c>
      <c r="DP96" s="855">
        <v>0</v>
      </c>
      <c r="DQ96" s="715"/>
      <c r="DR96" s="955"/>
      <c r="DS96" s="715"/>
      <c r="DT96" s="957"/>
    </row>
    <row r="97" spans="2:124" outlineLevel="1">
      <c r="B97" s="789">
        <v>87</v>
      </c>
      <c r="C97" s="790" t="s">
        <v>773</v>
      </c>
      <c r="D97" s="791" t="s">
        <v>815</v>
      </c>
      <c r="F97" s="827">
        <v>0</v>
      </c>
      <c r="G97" s="865">
        <v>0</v>
      </c>
      <c r="H97" s="829">
        <v>0</v>
      </c>
      <c r="I97" s="828">
        <v>0</v>
      </c>
      <c r="J97" s="829">
        <v>0</v>
      </c>
      <c r="K97" s="828">
        <v>0</v>
      </c>
      <c r="L97" s="829">
        <v>0</v>
      </c>
      <c r="M97" s="828">
        <v>0</v>
      </c>
      <c r="N97" s="829">
        <v>0</v>
      </c>
      <c r="O97" s="828">
        <v>0</v>
      </c>
      <c r="P97" s="829">
        <v>0</v>
      </c>
      <c r="Q97" s="828">
        <v>0</v>
      </c>
      <c r="R97" s="829">
        <v>0</v>
      </c>
      <c r="S97" s="828">
        <v>0</v>
      </c>
      <c r="T97" s="829">
        <v>0</v>
      </c>
      <c r="U97" s="828">
        <v>0</v>
      </c>
      <c r="V97" s="829">
        <v>0</v>
      </c>
      <c r="W97" s="828">
        <v>0</v>
      </c>
      <c r="X97" s="829">
        <v>0</v>
      </c>
      <c r="Y97" s="828">
        <v>0</v>
      </c>
      <c r="Z97" s="829">
        <v>0</v>
      </c>
      <c r="AA97" s="828">
        <v>0</v>
      </c>
      <c r="AB97" s="829">
        <v>0</v>
      </c>
      <c r="AC97" s="828">
        <v>0</v>
      </c>
      <c r="AD97" s="829">
        <v>0</v>
      </c>
      <c r="AE97" s="830">
        <v>0</v>
      </c>
      <c r="AF97" s="715"/>
      <c r="AG97" s="963"/>
      <c r="AH97" s="715"/>
      <c r="AI97" s="827">
        <v>0</v>
      </c>
      <c r="AJ97" s="865">
        <v>0</v>
      </c>
      <c r="AK97" s="829">
        <v>0</v>
      </c>
      <c r="AL97" s="828">
        <v>0</v>
      </c>
      <c r="AM97" s="829">
        <v>0</v>
      </c>
      <c r="AN97" s="828">
        <v>0</v>
      </c>
      <c r="AO97" s="829">
        <v>0</v>
      </c>
      <c r="AP97" s="828">
        <v>0</v>
      </c>
      <c r="AQ97" s="829">
        <v>0</v>
      </c>
      <c r="AR97" s="828">
        <v>0</v>
      </c>
      <c r="AS97" s="829">
        <v>0</v>
      </c>
      <c r="AT97" s="828">
        <v>0</v>
      </c>
      <c r="AU97" s="829">
        <v>0</v>
      </c>
      <c r="AV97" s="828">
        <v>0</v>
      </c>
      <c r="AW97" s="829">
        <v>0</v>
      </c>
      <c r="AX97" s="828">
        <v>0</v>
      </c>
      <c r="AY97" s="829">
        <v>0</v>
      </c>
      <c r="AZ97" s="828">
        <v>0</v>
      </c>
      <c r="BA97" s="829">
        <v>0</v>
      </c>
      <c r="BB97" s="828">
        <v>0</v>
      </c>
      <c r="BC97" s="829">
        <v>0</v>
      </c>
      <c r="BD97" s="828">
        <v>0</v>
      </c>
      <c r="BE97" s="829">
        <v>0</v>
      </c>
      <c r="BF97" s="828">
        <v>0</v>
      </c>
      <c r="BG97" s="829">
        <v>0</v>
      </c>
      <c r="BH97" s="830">
        <v>0</v>
      </c>
      <c r="BI97" s="715"/>
      <c r="BJ97" s="965"/>
      <c r="BK97" s="715"/>
      <c r="BL97" s="951"/>
      <c r="BM97" s="715"/>
      <c r="BN97" s="827">
        <v>0</v>
      </c>
      <c r="BO97" s="865">
        <v>0</v>
      </c>
      <c r="BP97" s="829">
        <v>0</v>
      </c>
      <c r="BQ97" s="828">
        <v>0</v>
      </c>
      <c r="BR97" s="829">
        <v>0</v>
      </c>
      <c r="BS97" s="828">
        <v>0</v>
      </c>
      <c r="BT97" s="829">
        <v>0</v>
      </c>
      <c r="BU97" s="828">
        <v>0</v>
      </c>
      <c r="BV97" s="829">
        <v>0</v>
      </c>
      <c r="BW97" s="828">
        <v>0</v>
      </c>
      <c r="BX97" s="829">
        <v>0</v>
      </c>
      <c r="BY97" s="828">
        <v>0</v>
      </c>
      <c r="BZ97" s="829">
        <v>0</v>
      </c>
      <c r="CA97" s="828">
        <v>0</v>
      </c>
      <c r="CB97" s="829">
        <v>0</v>
      </c>
      <c r="CC97" s="828">
        <v>0</v>
      </c>
      <c r="CD97" s="829">
        <v>0</v>
      </c>
      <c r="CE97" s="828">
        <v>0</v>
      </c>
      <c r="CF97" s="829">
        <v>0</v>
      </c>
      <c r="CG97" s="828">
        <v>0</v>
      </c>
      <c r="CH97" s="829">
        <v>0</v>
      </c>
      <c r="CI97" s="828">
        <v>0</v>
      </c>
      <c r="CJ97" s="829">
        <v>0</v>
      </c>
      <c r="CK97" s="828">
        <v>0</v>
      </c>
      <c r="CL97" s="829">
        <v>0</v>
      </c>
      <c r="CM97" s="830">
        <v>0</v>
      </c>
      <c r="CN97" s="715"/>
      <c r="CO97" s="953"/>
      <c r="CP97" s="715"/>
      <c r="CQ97" s="827">
        <v>0</v>
      </c>
      <c r="CR97" s="865">
        <v>0</v>
      </c>
      <c r="CS97" s="829">
        <v>0</v>
      </c>
      <c r="CT97" s="828">
        <v>0</v>
      </c>
      <c r="CU97" s="829">
        <v>0</v>
      </c>
      <c r="CV97" s="828">
        <v>0</v>
      </c>
      <c r="CW97" s="829">
        <v>0</v>
      </c>
      <c r="CX97" s="828">
        <v>0</v>
      </c>
      <c r="CY97" s="829">
        <v>0</v>
      </c>
      <c r="CZ97" s="828">
        <v>0</v>
      </c>
      <c r="DA97" s="829">
        <v>0</v>
      </c>
      <c r="DB97" s="828">
        <v>0</v>
      </c>
      <c r="DC97" s="829">
        <v>0</v>
      </c>
      <c r="DD97" s="828">
        <v>0</v>
      </c>
      <c r="DE97" s="829">
        <v>0</v>
      </c>
      <c r="DF97" s="828">
        <v>0</v>
      </c>
      <c r="DG97" s="829">
        <v>0</v>
      </c>
      <c r="DH97" s="828">
        <v>0</v>
      </c>
      <c r="DI97" s="829">
        <v>0</v>
      </c>
      <c r="DJ97" s="828">
        <v>0</v>
      </c>
      <c r="DK97" s="829">
        <v>0</v>
      </c>
      <c r="DL97" s="828">
        <v>0</v>
      </c>
      <c r="DM97" s="829">
        <v>0</v>
      </c>
      <c r="DN97" s="828">
        <v>0</v>
      </c>
      <c r="DO97" s="829">
        <v>0</v>
      </c>
      <c r="DP97" s="830">
        <v>0</v>
      </c>
      <c r="DQ97" s="715"/>
      <c r="DR97" s="955"/>
      <c r="DS97" s="715"/>
      <c r="DT97" s="957"/>
    </row>
    <row r="98" spans="2:124" outlineLevel="1">
      <c r="B98" s="746">
        <v>88</v>
      </c>
      <c r="C98" s="764" t="s">
        <v>774</v>
      </c>
      <c r="D98" s="748" t="s">
        <v>815</v>
      </c>
      <c r="F98" s="749">
        <v>0</v>
      </c>
      <c r="G98" s="861">
        <v>0</v>
      </c>
      <c r="H98" s="751">
        <v>0</v>
      </c>
      <c r="I98" s="750">
        <v>0</v>
      </c>
      <c r="J98" s="751">
        <v>0</v>
      </c>
      <c r="K98" s="750">
        <v>0</v>
      </c>
      <c r="L98" s="751">
        <v>0</v>
      </c>
      <c r="M98" s="750">
        <v>0</v>
      </c>
      <c r="N98" s="751">
        <v>0</v>
      </c>
      <c r="O98" s="750">
        <v>0</v>
      </c>
      <c r="P98" s="751">
        <v>0</v>
      </c>
      <c r="Q98" s="750">
        <v>0</v>
      </c>
      <c r="R98" s="751">
        <v>0</v>
      </c>
      <c r="S98" s="750">
        <v>0</v>
      </c>
      <c r="T98" s="751">
        <v>0</v>
      </c>
      <c r="U98" s="750">
        <v>0</v>
      </c>
      <c r="V98" s="751">
        <v>0</v>
      </c>
      <c r="W98" s="750">
        <v>0</v>
      </c>
      <c r="X98" s="751">
        <v>0</v>
      </c>
      <c r="Y98" s="750">
        <v>0</v>
      </c>
      <c r="Z98" s="751">
        <v>0</v>
      </c>
      <c r="AA98" s="750">
        <v>0</v>
      </c>
      <c r="AB98" s="751">
        <v>0</v>
      </c>
      <c r="AC98" s="750">
        <v>0</v>
      </c>
      <c r="AD98" s="751">
        <v>0</v>
      </c>
      <c r="AE98" s="752">
        <v>0</v>
      </c>
      <c r="AF98" s="715"/>
      <c r="AG98" s="963"/>
      <c r="AH98" s="715"/>
      <c r="AI98" s="749">
        <v>0</v>
      </c>
      <c r="AJ98" s="861">
        <v>0</v>
      </c>
      <c r="AK98" s="751">
        <v>0</v>
      </c>
      <c r="AL98" s="750">
        <v>0</v>
      </c>
      <c r="AM98" s="751">
        <v>0</v>
      </c>
      <c r="AN98" s="750">
        <v>0</v>
      </c>
      <c r="AO98" s="751">
        <v>0</v>
      </c>
      <c r="AP98" s="750">
        <v>0</v>
      </c>
      <c r="AQ98" s="751">
        <v>0</v>
      </c>
      <c r="AR98" s="750">
        <v>0</v>
      </c>
      <c r="AS98" s="751">
        <v>0</v>
      </c>
      <c r="AT98" s="750">
        <v>0</v>
      </c>
      <c r="AU98" s="751">
        <v>0</v>
      </c>
      <c r="AV98" s="750">
        <v>0</v>
      </c>
      <c r="AW98" s="751">
        <v>0</v>
      </c>
      <c r="AX98" s="750">
        <v>0</v>
      </c>
      <c r="AY98" s="751">
        <v>0</v>
      </c>
      <c r="AZ98" s="750">
        <v>0</v>
      </c>
      <c r="BA98" s="751">
        <v>0</v>
      </c>
      <c r="BB98" s="750">
        <v>0</v>
      </c>
      <c r="BC98" s="751">
        <v>0</v>
      </c>
      <c r="BD98" s="750">
        <v>0</v>
      </c>
      <c r="BE98" s="751">
        <v>0</v>
      </c>
      <c r="BF98" s="750">
        <v>0</v>
      </c>
      <c r="BG98" s="751">
        <v>0</v>
      </c>
      <c r="BH98" s="752">
        <v>0</v>
      </c>
      <c r="BI98" s="715"/>
      <c r="BJ98" s="965"/>
      <c r="BK98" s="715"/>
      <c r="BL98" s="951"/>
      <c r="BM98" s="715"/>
      <c r="BN98" s="749">
        <v>0</v>
      </c>
      <c r="BO98" s="861">
        <v>0</v>
      </c>
      <c r="BP98" s="751">
        <v>0</v>
      </c>
      <c r="BQ98" s="750">
        <v>0</v>
      </c>
      <c r="BR98" s="751">
        <v>0</v>
      </c>
      <c r="BS98" s="750">
        <v>0</v>
      </c>
      <c r="BT98" s="751">
        <v>0</v>
      </c>
      <c r="BU98" s="750">
        <v>0</v>
      </c>
      <c r="BV98" s="751">
        <v>0</v>
      </c>
      <c r="BW98" s="750">
        <v>0</v>
      </c>
      <c r="BX98" s="751">
        <v>0</v>
      </c>
      <c r="BY98" s="750">
        <v>0</v>
      </c>
      <c r="BZ98" s="751">
        <v>0</v>
      </c>
      <c r="CA98" s="750">
        <v>0</v>
      </c>
      <c r="CB98" s="751">
        <v>0</v>
      </c>
      <c r="CC98" s="750">
        <v>0</v>
      </c>
      <c r="CD98" s="751">
        <v>0</v>
      </c>
      <c r="CE98" s="750">
        <v>0</v>
      </c>
      <c r="CF98" s="751">
        <v>0</v>
      </c>
      <c r="CG98" s="750">
        <v>0</v>
      </c>
      <c r="CH98" s="751">
        <v>0</v>
      </c>
      <c r="CI98" s="750">
        <v>0</v>
      </c>
      <c r="CJ98" s="751">
        <v>0</v>
      </c>
      <c r="CK98" s="750">
        <v>0</v>
      </c>
      <c r="CL98" s="751">
        <v>0</v>
      </c>
      <c r="CM98" s="752">
        <v>0</v>
      </c>
      <c r="CN98" s="715"/>
      <c r="CO98" s="953"/>
      <c r="CP98" s="715"/>
      <c r="CQ98" s="749">
        <v>0</v>
      </c>
      <c r="CR98" s="861">
        <v>0</v>
      </c>
      <c r="CS98" s="751">
        <v>0</v>
      </c>
      <c r="CT98" s="750">
        <v>0</v>
      </c>
      <c r="CU98" s="751">
        <v>0</v>
      </c>
      <c r="CV98" s="750">
        <v>0</v>
      </c>
      <c r="CW98" s="751">
        <v>0</v>
      </c>
      <c r="CX98" s="750">
        <v>0</v>
      </c>
      <c r="CY98" s="751">
        <v>0</v>
      </c>
      <c r="CZ98" s="750">
        <v>0</v>
      </c>
      <c r="DA98" s="751">
        <v>0</v>
      </c>
      <c r="DB98" s="750">
        <v>0</v>
      </c>
      <c r="DC98" s="751">
        <v>0</v>
      </c>
      <c r="DD98" s="750">
        <v>0</v>
      </c>
      <c r="DE98" s="751">
        <v>0</v>
      </c>
      <c r="DF98" s="750">
        <v>0</v>
      </c>
      <c r="DG98" s="751">
        <v>0</v>
      </c>
      <c r="DH98" s="750">
        <v>0</v>
      </c>
      <c r="DI98" s="751">
        <v>0</v>
      </c>
      <c r="DJ98" s="750">
        <v>0</v>
      </c>
      <c r="DK98" s="751">
        <v>0</v>
      </c>
      <c r="DL98" s="750">
        <v>0</v>
      </c>
      <c r="DM98" s="751">
        <v>0</v>
      </c>
      <c r="DN98" s="750">
        <v>0</v>
      </c>
      <c r="DO98" s="751">
        <v>0</v>
      </c>
      <c r="DP98" s="752">
        <v>0</v>
      </c>
      <c r="DQ98" s="715"/>
      <c r="DR98" s="955"/>
      <c r="DS98" s="715"/>
      <c r="DT98" s="957"/>
    </row>
    <row r="99" spans="2:124" outlineLevel="1">
      <c r="B99" s="753">
        <v>89</v>
      </c>
      <c r="C99" s="765" t="s">
        <v>775</v>
      </c>
      <c r="D99" s="755" t="s">
        <v>815</v>
      </c>
      <c r="F99" s="760">
        <v>0</v>
      </c>
      <c r="G99" s="862">
        <v>0</v>
      </c>
      <c r="H99" s="762">
        <v>0</v>
      </c>
      <c r="I99" s="761">
        <v>0</v>
      </c>
      <c r="J99" s="762">
        <v>0</v>
      </c>
      <c r="K99" s="761">
        <v>0</v>
      </c>
      <c r="L99" s="762">
        <v>0</v>
      </c>
      <c r="M99" s="761">
        <v>0</v>
      </c>
      <c r="N99" s="762">
        <v>0</v>
      </c>
      <c r="O99" s="761">
        <v>0</v>
      </c>
      <c r="P99" s="762">
        <v>0</v>
      </c>
      <c r="Q99" s="761">
        <v>0</v>
      </c>
      <c r="R99" s="762">
        <v>0</v>
      </c>
      <c r="S99" s="761">
        <v>0</v>
      </c>
      <c r="T99" s="762">
        <v>0</v>
      </c>
      <c r="U99" s="761">
        <v>0</v>
      </c>
      <c r="V99" s="762">
        <v>0</v>
      </c>
      <c r="W99" s="761">
        <v>0</v>
      </c>
      <c r="X99" s="762">
        <v>0</v>
      </c>
      <c r="Y99" s="761">
        <v>0</v>
      </c>
      <c r="Z99" s="762">
        <v>0</v>
      </c>
      <c r="AA99" s="761">
        <v>0</v>
      </c>
      <c r="AB99" s="762">
        <v>0</v>
      </c>
      <c r="AC99" s="761">
        <v>0</v>
      </c>
      <c r="AD99" s="762">
        <v>0</v>
      </c>
      <c r="AE99" s="763">
        <v>0</v>
      </c>
      <c r="AF99" s="715"/>
      <c r="AG99" s="963"/>
      <c r="AH99" s="715"/>
      <c r="AI99" s="760">
        <v>0</v>
      </c>
      <c r="AJ99" s="862">
        <v>0</v>
      </c>
      <c r="AK99" s="762">
        <v>0</v>
      </c>
      <c r="AL99" s="761">
        <v>0</v>
      </c>
      <c r="AM99" s="762">
        <v>0</v>
      </c>
      <c r="AN99" s="761">
        <v>0</v>
      </c>
      <c r="AO99" s="762">
        <v>0</v>
      </c>
      <c r="AP99" s="761">
        <v>0</v>
      </c>
      <c r="AQ99" s="762">
        <v>0</v>
      </c>
      <c r="AR99" s="761">
        <v>0</v>
      </c>
      <c r="AS99" s="762">
        <v>0</v>
      </c>
      <c r="AT99" s="761">
        <v>0</v>
      </c>
      <c r="AU99" s="762">
        <v>0</v>
      </c>
      <c r="AV99" s="761">
        <v>0</v>
      </c>
      <c r="AW99" s="762">
        <v>0</v>
      </c>
      <c r="AX99" s="761">
        <v>0</v>
      </c>
      <c r="AY99" s="762">
        <v>0</v>
      </c>
      <c r="AZ99" s="761">
        <v>0</v>
      </c>
      <c r="BA99" s="762">
        <v>0</v>
      </c>
      <c r="BB99" s="761">
        <v>0</v>
      </c>
      <c r="BC99" s="762">
        <v>0</v>
      </c>
      <c r="BD99" s="761">
        <v>0</v>
      </c>
      <c r="BE99" s="762">
        <v>0</v>
      </c>
      <c r="BF99" s="761">
        <v>0</v>
      </c>
      <c r="BG99" s="762">
        <v>0</v>
      </c>
      <c r="BH99" s="763">
        <v>0</v>
      </c>
      <c r="BI99" s="715"/>
      <c r="BJ99" s="965"/>
      <c r="BK99" s="715"/>
      <c r="BL99" s="951"/>
      <c r="BM99" s="715"/>
      <c r="BN99" s="760">
        <v>0</v>
      </c>
      <c r="BO99" s="862">
        <v>0</v>
      </c>
      <c r="BP99" s="762">
        <v>0</v>
      </c>
      <c r="BQ99" s="761">
        <v>0</v>
      </c>
      <c r="BR99" s="762">
        <v>0</v>
      </c>
      <c r="BS99" s="761">
        <v>0</v>
      </c>
      <c r="BT99" s="762">
        <v>0</v>
      </c>
      <c r="BU99" s="761">
        <v>0</v>
      </c>
      <c r="BV99" s="762">
        <v>0</v>
      </c>
      <c r="BW99" s="761">
        <v>0</v>
      </c>
      <c r="BX99" s="762">
        <v>0</v>
      </c>
      <c r="BY99" s="761">
        <v>0</v>
      </c>
      <c r="BZ99" s="762">
        <v>0</v>
      </c>
      <c r="CA99" s="761">
        <v>0</v>
      </c>
      <c r="CB99" s="762">
        <v>0</v>
      </c>
      <c r="CC99" s="761">
        <v>0</v>
      </c>
      <c r="CD99" s="762">
        <v>0</v>
      </c>
      <c r="CE99" s="761">
        <v>0</v>
      </c>
      <c r="CF99" s="762">
        <v>0</v>
      </c>
      <c r="CG99" s="761">
        <v>0</v>
      </c>
      <c r="CH99" s="762">
        <v>0</v>
      </c>
      <c r="CI99" s="761">
        <v>0</v>
      </c>
      <c r="CJ99" s="762">
        <v>0</v>
      </c>
      <c r="CK99" s="761">
        <v>0</v>
      </c>
      <c r="CL99" s="762">
        <v>0</v>
      </c>
      <c r="CM99" s="763">
        <v>0</v>
      </c>
      <c r="CN99" s="715"/>
      <c r="CO99" s="953"/>
      <c r="CP99" s="715"/>
      <c r="CQ99" s="760">
        <v>0</v>
      </c>
      <c r="CR99" s="862">
        <v>0</v>
      </c>
      <c r="CS99" s="762">
        <v>0</v>
      </c>
      <c r="CT99" s="761">
        <v>0</v>
      </c>
      <c r="CU99" s="762">
        <v>0</v>
      </c>
      <c r="CV99" s="761">
        <v>0</v>
      </c>
      <c r="CW99" s="762">
        <v>0</v>
      </c>
      <c r="CX99" s="761">
        <v>0</v>
      </c>
      <c r="CY99" s="762">
        <v>0</v>
      </c>
      <c r="CZ99" s="761">
        <v>0</v>
      </c>
      <c r="DA99" s="762">
        <v>0</v>
      </c>
      <c r="DB99" s="761">
        <v>0</v>
      </c>
      <c r="DC99" s="762">
        <v>0</v>
      </c>
      <c r="DD99" s="761">
        <v>0</v>
      </c>
      <c r="DE99" s="762">
        <v>0</v>
      </c>
      <c r="DF99" s="761">
        <v>0</v>
      </c>
      <c r="DG99" s="762">
        <v>0</v>
      </c>
      <c r="DH99" s="761">
        <v>0</v>
      </c>
      <c r="DI99" s="762">
        <v>0</v>
      </c>
      <c r="DJ99" s="761">
        <v>0</v>
      </c>
      <c r="DK99" s="762">
        <v>0</v>
      </c>
      <c r="DL99" s="761">
        <v>0</v>
      </c>
      <c r="DM99" s="762">
        <v>0</v>
      </c>
      <c r="DN99" s="761">
        <v>0</v>
      </c>
      <c r="DO99" s="762">
        <v>0</v>
      </c>
      <c r="DP99" s="763">
        <v>0</v>
      </c>
      <c r="DQ99" s="715"/>
      <c r="DR99" s="955"/>
      <c r="DS99" s="715"/>
      <c r="DT99" s="957"/>
    </row>
    <row r="100" spans="2:124" outlineLevel="1">
      <c r="B100" s="746">
        <v>90</v>
      </c>
      <c r="C100" s="764" t="s">
        <v>776</v>
      </c>
      <c r="D100" s="748" t="s">
        <v>815</v>
      </c>
      <c r="F100" s="749">
        <v>0</v>
      </c>
      <c r="G100" s="861">
        <v>0</v>
      </c>
      <c r="H100" s="751">
        <v>0</v>
      </c>
      <c r="I100" s="750">
        <v>0</v>
      </c>
      <c r="J100" s="751">
        <v>0</v>
      </c>
      <c r="K100" s="750">
        <v>0</v>
      </c>
      <c r="L100" s="751">
        <v>0</v>
      </c>
      <c r="M100" s="750">
        <v>0</v>
      </c>
      <c r="N100" s="751">
        <v>0</v>
      </c>
      <c r="O100" s="750">
        <v>0</v>
      </c>
      <c r="P100" s="751">
        <v>0</v>
      </c>
      <c r="Q100" s="750">
        <v>0</v>
      </c>
      <c r="R100" s="751">
        <v>0</v>
      </c>
      <c r="S100" s="750">
        <v>0</v>
      </c>
      <c r="T100" s="751">
        <v>0</v>
      </c>
      <c r="U100" s="750">
        <v>0</v>
      </c>
      <c r="V100" s="751">
        <v>0</v>
      </c>
      <c r="W100" s="750">
        <v>0</v>
      </c>
      <c r="X100" s="751">
        <v>0</v>
      </c>
      <c r="Y100" s="750">
        <v>0</v>
      </c>
      <c r="Z100" s="751">
        <v>0</v>
      </c>
      <c r="AA100" s="750">
        <v>0</v>
      </c>
      <c r="AB100" s="751">
        <v>0</v>
      </c>
      <c r="AC100" s="750">
        <v>0</v>
      </c>
      <c r="AD100" s="751">
        <v>0</v>
      </c>
      <c r="AE100" s="752">
        <v>0</v>
      </c>
      <c r="AF100" s="715"/>
      <c r="AG100" s="963"/>
      <c r="AH100" s="715"/>
      <c r="AI100" s="749">
        <v>0</v>
      </c>
      <c r="AJ100" s="861">
        <v>0</v>
      </c>
      <c r="AK100" s="751">
        <v>0</v>
      </c>
      <c r="AL100" s="750">
        <v>0</v>
      </c>
      <c r="AM100" s="751">
        <v>0</v>
      </c>
      <c r="AN100" s="750">
        <v>0</v>
      </c>
      <c r="AO100" s="751">
        <v>0</v>
      </c>
      <c r="AP100" s="750">
        <v>0</v>
      </c>
      <c r="AQ100" s="751">
        <v>0</v>
      </c>
      <c r="AR100" s="750">
        <v>0</v>
      </c>
      <c r="AS100" s="751">
        <v>0</v>
      </c>
      <c r="AT100" s="750">
        <v>0</v>
      </c>
      <c r="AU100" s="751">
        <v>0</v>
      </c>
      <c r="AV100" s="750">
        <v>0</v>
      </c>
      <c r="AW100" s="751">
        <v>0</v>
      </c>
      <c r="AX100" s="750">
        <v>0</v>
      </c>
      <c r="AY100" s="751">
        <v>0</v>
      </c>
      <c r="AZ100" s="750">
        <v>0</v>
      </c>
      <c r="BA100" s="751">
        <v>0</v>
      </c>
      <c r="BB100" s="750">
        <v>0</v>
      </c>
      <c r="BC100" s="751">
        <v>0</v>
      </c>
      <c r="BD100" s="750">
        <v>0</v>
      </c>
      <c r="BE100" s="751">
        <v>0</v>
      </c>
      <c r="BF100" s="750">
        <v>0</v>
      </c>
      <c r="BG100" s="751">
        <v>0</v>
      </c>
      <c r="BH100" s="752">
        <v>0</v>
      </c>
      <c r="BI100" s="715"/>
      <c r="BJ100" s="965"/>
      <c r="BK100" s="715"/>
      <c r="BL100" s="951"/>
      <c r="BM100" s="715"/>
      <c r="BN100" s="749">
        <v>0</v>
      </c>
      <c r="BO100" s="861">
        <v>0</v>
      </c>
      <c r="BP100" s="751">
        <v>0</v>
      </c>
      <c r="BQ100" s="750">
        <v>0</v>
      </c>
      <c r="BR100" s="751">
        <v>0</v>
      </c>
      <c r="BS100" s="750">
        <v>0</v>
      </c>
      <c r="BT100" s="751">
        <v>0</v>
      </c>
      <c r="BU100" s="750">
        <v>0</v>
      </c>
      <c r="BV100" s="751">
        <v>0</v>
      </c>
      <c r="BW100" s="750">
        <v>0</v>
      </c>
      <c r="BX100" s="751">
        <v>0</v>
      </c>
      <c r="BY100" s="750">
        <v>0</v>
      </c>
      <c r="BZ100" s="751">
        <v>0</v>
      </c>
      <c r="CA100" s="750">
        <v>0</v>
      </c>
      <c r="CB100" s="751">
        <v>0</v>
      </c>
      <c r="CC100" s="750">
        <v>0</v>
      </c>
      <c r="CD100" s="751">
        <v>0</v>
      </c>
      <c r="CE100" s="750">
        <v>0</v>
      </c>
      <c r="CF100" s="751">
        <v>0</v>
      </c>
      <c r="CG100" s="750">
        <v>0</v>
      </c>
      <c r="CH100" s="751">
        <v>0</v>
      </c>
      <c r="CI100" s="750">
        <v>0</v>
      </c>
      <c r="CJ100" s="751">
        <v>0</v>
      </c>
      <c r="CK100" s="750">
        <v>0</v>
      </c>
      <c r="CL100" s="751">
        <v>0</v>
      </c>
      <c r="CM100" s="752">
        <v>0</v>
      </c>
      <c r="CN100" s="715"/>
      <c r="CO100" s="953"/>
      <c r="CP100" s="715"/>
      <c r="CQ100" s="749">
        <v>0</v>
      </c>
      <c r="CR100" s="861">
        <v>0</v>
      </c>
      <c r="CS100" s="751">
        <v>0</v>
      </c>
      <c r="CT100" s="750">
        <v>0</v>
      </c>
      <c r="CU100" s="751">
        <v>0</v>
      </c>
      <c r="CV100" s="750">
        <v>0</v>
      </c>
      <c r="CW100" s="751">
        <v>0</v>
      </c>
      <c r="CX100" s="750">
        <v>0</v>
      </c>
      <c r="CY100" s="751">
        <v>0</v>
      </c>
      <c r="CZ100" s="750">
        <v>0</v>
      </c>
      <c r="DA100" s="751">
        <v>0</v>
      </c>
      <c r="DB100" s="750">
        <v>0</v>
      </c>
      <c r="DC100" s="751">
        <v>0</v>
      </c>
      <c r="DD100" s="750">
        <v>0</v>
      </c>
      <c r="DE100" s="751">
        <v>0</v>
      </c>
      <c r="DF100" s="750">
        <v>0</v>
      </c>
      <c r="DG100" s="751">
        <v>0</v>
      </c>
      <c r="DH100" s="750">
        <v>0</v>
      </c>
      <c r="DI100" s="751">
        <v>0</v>
      </c>
      <c r="DJ100" s="750">
        <v>0</v>
      </c>
      <c r="DK100" s="751">
        <v>0</v>
      </c>
      <c r="DL100" s="750">
        <v>0</v>
      </c>
      <c r="DM100" s="751">
        <v>0</v>
      </c>
      <c r="DN100" s="750">
        <v>0</v>
      </c>
      <c r="DO100" s="751">
        <v>0</v>
      </c>
      <c r="DP100" s="752">
        <v>0</v>
      </c>
      <c r="DQ100" s="715"/>
      <c r="DR100" s="955"/>
      <c r="DS100" s="715"/>
      <c r="DT100" s="957"/>
    </row>
    <row r="101" spans="2:124" outlineLevel="1">
      <c r="B101" s="753">
        <v>91</v>
      </c>
      <c r="C101" s="765" t="s">
        <v>777</v>
      </c>
      <c r="D101" s="755" t="s">
        <v>815</v>
      </c>
      <c r="F101" s="760">
        <v>0</v>
      </c>
      <c r="G101" s="862">
        <v>0</v>
      </c>
      <c r="H101" s="762">
        <v>0</v>
      </c>
      <c r="I101" s="761">
        <v>0</v>
      </c>
      <c r="J101" s="762">
        <v>0</v>
      </c>
      <c r="K101" s="761">
        <v>0</v>
      </c>
      <c r="L101" s="762">
        <v>0</v>
      </c>
      <c r="M101" s="761">
        <v>0</v>
      </c>
      <c r="N101" s="762">
        <v>0</v>
      </c>
      <c r="O101" s="761">
        <v>0</v>
      </c>
      <c r="P101" s="762">
        <v>0</v>
      </c>
      <c r="Q101" s="761">
        <v>0</v>
      </c>
      <c r="R101" s="762">
        <v>0</v>
      </c>
      <c r="S101" s="761">
        <v>0</v>
      </c>
      <c r="T101" s="762">
        <v>0</v>
      </c>
      <c r="U101" s="761">
        <v>0</v>
      </c>
      <c r="V101" s="762">
        <v>0</v>
      </c>
      <c r="W101" s="761">
        <v>0</v>
      </c>
      <c r="X101" s="762">
        <v>0</v>
      </c>
      <c r="Y101" s="761">
        <v>0</v>
      </c>
      <c r="Z101" s="762">
        <v>0</v>
      </c>
      <c r="AA101" s="761">
        <v>0</v>
      </c>
      <c r="AB101" s="762">
        <v>0</v>
      </c>
      <c r="AC101" s="761">
        <v>0</v>
      </c>
      <c r="AD101" s="762">
        <v>0</v>
      </c>
      <c r="AE101" s="763">
        <v>0</v>
      </c>
      <c r="AF101" s="715"/>
      <c r="AG101" s="963"/>
      <c r="AH101" s="715"/>
      <c r="AI101" s="760">
        <v>0</v>
      </c>
      <c r="AJ101" s="862">
        <v>0</v>
      </c>
      <c r="AK101" s="762">
        <v>0</v>
      </c>
      <c r="AL101" s="761">
        <v>0</v>
      </c>
      <c r="AM101" s="762">
        <v>0</v>
      </c>
      <c r="AN101" s="761">
        <v>0</v>
      </c>
      <c r="AO101" s="762">
        <v>0</v>
      </c>
      <c r="AP101" s="761">
        <v>0</v>
      </c>
      <c r="AQ101" s="762">
        <v>0</v>
      </c>
      <c r="AR101" s="761">
        <v>0</v>
      </c>
      <c r="AS101" s="762">
        <v>0</v>
      </c>
      <c r="AT101" s="761">
        <v>0</v>
      </c>
      <c r="AU101" s="762">
        <v>0</v>
      </c>
      <c r="AV101" s="761">
        <v>0</v>
      </c>
      <c r="AW101" s="762">
        <v>0</v>
      </c>
      <c r="AX101" s="761">
        <v>0</v>
      </c>
      <c r="AY101" s="762">
        <v>0</v>
      </c>
      <c r="AZ101" s="761">
        <v>0</v>
      </c>
      <c r="BA101" s="762">
        <v>0</v>
      </c>
      <c r="BB101" s="761">
        <v>0</v>
      </c>
      <c r="BC101" s="762">
        <v>0</v>
      </c>
      <c r="BD101" s="761">
        <v>0</v>
      </c>
      <c r="BE101" s="762">
        <v>0</v>
      </c>
      <c r="BF101" s="761">
        <v>0</v>
      </c>
      <c r="BG101" s="762">
        <v>0</v>
      </c>
      <c r="BH101" s="763">
        <v>0</v>
      </c>
      <c r="BI101" s="715"/>
      <c r="BJ101" s="965"/>
      <c r="BK101" s="715"/>
      <c r="BL101" s="951"/>
      <c r="BM101" s="715"/>
      <c r="BN101" s="760">
        <v>0</v>
      </c>
      <c r="BO101" s="862">
        <v>0</v>
      </c>
      <c r="BP101" s="762">
        <v>0</v>
      </c>
      <c r="BQ101" s="761">
        <v>0</v>
      </c>
      <c r="BR101" s="762">
        <v>0</v>
      </c>
      <c r="BS101" s="761">
        <v>0</v>
      </c>
      <c r="BT101" s="762">
        <v>0</v>
      </c>
      <c r="BU101" s="761">
        <v>0</v>
      </c>
      <c r="BV101" s="762">
        <v>0</v>
      </c>
      <c r="BW101" s="761">
        <v>0</v>
      </c>
      <c r="BX101" s="762">
        <v>0</v>
      </c>
      <c r="BY101" s="761">
        <v>0</v>
      </c>
      <c r="BZ101" s="762">
        <v>0</v>
      </c>
      <c r="CA101" s="761">
        <v>0</v>
      </c>
      <c r="CB101" s="762">
        <v>0</v>
      </c>
      <c r="CC101" s="761">
        <v>0</v>
      </c>
      <c r="CD101" s="762">
        <v>0</v>
      </c>
      <c r="CE101" s="761">
        <v>0</v>
      </c>
      <c r="CF101" s="762">
        <v>0</v>
      </c>
      <c r="CG101" s="761">
        <v>0</v>
      </c>
      <c r="CH101" s="762">
        <v>0</v>
      </c>
      <c r="CI101" s="761">
        <v>0</v>
      </c>
      <c r="CJ101" s="762">
        <v>0</v>
      </c>
      <c r="CK101" s="761">
        <v>0</v>
      </c>
      <c r="CL101" s="762">
        <v>0</v>
      </c>
      <c r="CM101" s="763">
        <v>0</v>
      </c>
      <c r="CN101" s="715"/>
      <c r="CO101" s="953"/>
      <c r="CP101" s="715"/>
      <c r="CQ101" s="760">
        <v>0</v>
      </c>
      <c r="CR101" s="862">
        <v>0</v>
      </c>
      <c r="CS101" s="762">
        <v>0</v>
      </c>
      <c r="CT101" s="761">
        <v>0</v>
      </c>
      <c r="CU101" s="762">
        <v>0</v>
      </c>
      <c r="CV101" s="761">
        <v>0</v>
      </c>
      <c r="CW101" s="762">
        <v>0</v>
      </c>
      <c r="CX101" s="761">
        <v>0</v>
      </c>
      <c r="CY101" s="762">
        <v>0</v>
      </c>
      <c r="CZ101" s="761">
        <v>0</v>
      </c>
      <c r="DA101" s="762">
        <v>0</v>
      </c>
      <c r="DB101" s="761">
        <v>0</v>
      </c>
      <c r="DC101" s="762">
        <v>0</v>
      </c>
      <c r="DD101" s="761">
        <v>0</v>
      </c>
      <c r="DE101" s="762">
        <v>0</v>
      </c>
      <c r="DF101" s="761">
        <v>0</v>
      </c>
      <c r="DG101" s="762">
        <v>0</v>
      </c>
      <c r="DH101" s="761">
        <v>0</v>
      </c>
      <c r="DI101" s="762">
        <v>0</v>
      </c>
      <c r="DJ101" s="761">
        <v>0</v>
      </c>
      <c r="DK101" s="762">
        <v>0</v>
      </c>
      <c r="DL101" s="761">
        <v>0</v>
      </c>
      <c r="DM101" s="762">
        <v>0</v>
      </c>
      <c r="DN101" s="761">
        <v>0</v>
      </c>
      <c r="DO101" s="762">
        <v>0</v>
      </c>
      <c r="DP101" s="763">
        <v>0</v>
      </c>
      <c r="DQ101" s="715"/>
      <c r="DR101" s="955"/>
      <c r="DS101" s="715"/>
      <c r="DT101" s="957"/>
    </row>
    <row r="102" spans="2:124" outlineLevel="1">
      <c r="B102" s="746">
        <v>92</v>
      </c>
      <c r="C102" s="764" t="s">
        <v>778</v>
      </c>
      <c r="D102" s="748" t="s">
        <v>815</v>
      </c>
      <c r="F102" s="749">
        <v>0</v>
      </c>
      <c r="G102" s="861">
        <v>0</v>
      </c>
      <c r="H102" s="751">
        <v>0</v>
      </c>
      <c r="I102" s="750">
        <v>0</v>
      </c>
      <c r="J102" s="751">
        <v>0</v>
      </c>
      <c r="K102" s="750">
        <v>0</v>
      </c>
      <c r="L102" s="751">
        <v>0</v>
      </c>
      <c r="M102" s="750">
        <v>0</v>
      </c>
      <c r="N102" s="751">
        <v>0</v>
      </c>
      <c r="O102" s="750">
        <v>0</v>
      </c>
      <c r="P102" s="751">
        <v>0</v>
      </c>
      <c r="Q102" s="750">
        <v>0</v>
      </c>
      <c r="R102" s="751">
        <v>0</v>
      </c>
      <c r="S102" s="750">
        <v>0</v>
      </c>
      <c r="T102" s="751">
        <v>0</v>
      </c>
      <c r="U102" s="750">
        <v>0</v>
      </c>
      <c r="V102" s="751">
        <v>0</v>
      </c>
      <c r="W102" s="750">
        <v>0</v>
      </c>
      <c r="X102" s="751">
        <v>0</v>
      </c>
      <c r="Y102" s="750">
        <v>0</v>
      </c>
      <c r="Z102" s="751">
        <v>0</v>
      </c>
      <c r="AA102" s="750">
        <v>0</v>
      </c>
      <c r="AB102" s="751">
        <v>0</v>
      </c>
      <c r="AC102" s="750">
        <v>0</v>
      </c>
      <c r="AD102" s="751">
        <v>0</v>
      </c>
      <c r="AE102" s="752">
        <v>0</v>
      </c>
      <c r="AF102" s="715"/>
      <c r="AG102" s="963"/>
      <c r="AH102" s="715"/>
      <c r="AI102" s="749">
        <v>0</v>
      </c>
      <c r="AJ102" s="861">
        <v>0</v>
      </c>
      <c r="AK102" s="751">
        <v>0</v>
      </c>
      <c r="AL102" s="750">
        <v>0</v>
      </c>
      <c r="AM102" s="751">
        <v>0</v>
      </c>
      <c r="AN102" s="750">
        <v>0</v>
      </c>
      <c r="AO102" s="751">
        <v>0</v>
      </c>
      <c r="AP102" s="750">
        <v>0</v>
      </c>
      <c r="AQ102" s="751">
        <v>0</v>
      </c>
      <c r="AR102" s="750">
        <v>0</v>
      </c>
      <c r="AS102" s="751">
        <v>0</v>
      </c>
      <c r="AT102" s="750">
        <v>0</v>
      </c>
      <c r="AU102" s="751">
        <v>0</v>
      </c>
      <c r="AV102" s="750">
        <v>0</v>
      </c>
      <c r="AW102" s="751">
        <v>0</v>
      </c>
      <c r="AX102" s="750">
        <v>0</v>
      </c>
      <c r="AY102" s="751">
        <v>0</v>
      </c>
      <c r="AZ102" s="750">
        <v>0</v>
      </c>
      <c r="BA102" s="751">
        <v>0</v>
      </c>
      <c r="BB102" s="750">
        <v>0</v>
      </c>
      <c r="BC102" s="751">
        <v>0</v>
      </c>
      <c r="BD102" s="750">
        <v>0</v>
      </c>
      <c r="BE102" s="751">
        <v>0</v>
      </c>
      <c r="BF102" s="750">
        <v>0</v>
      </c>
      <c r="BG102" s="751">
        <v>0</v>
      </c>
      <c r="BH102" s="752">
        <v>0</v>
      </c>
      <c r="BI102" s="715"/>
      <c r="BJ102" s="965"/>
      <c r="BK102" s="715"/>
      <c r="BL102" s="951"/>
      <c r="BM102" s="715"/>
      <c r="BN102" s="749">
        <v>0</v>
      </c>
      <c r="BO102" s="861">
        <v>0</v>
      </c>
      <c r="BP102" s="751">
        <v>0</v>
      </c>
      <c r="BQ102" s="750">
        <v>0</v>
      </c>
      <c r="BR102" s="751">
        <v>0</v>
      </c>
      <c r="BS102" s="750">
        <v>0</v>
      </c>
      <c r="BT102" s="751">
        <v>0</v>
      </c>
      <c r="BU102" s="750">
        <v>0</v>
      </c>
      <c r="BV102" s="751">
        <v>0</v>
      </c>
      <c r="BW102" s="750">
        <v>0</v>
      </c>
      <c r="BX102" s="751">
        <v>0</v>
      </c>
      <c r="BY102" s="750">
        <v>0</v>
      </c>
      <c r="BZ102" s="751">
        <v>0</v>
      </c>
      <c r="CA102" s="750">
        <v>0</v>
      </c>
      <c r="CB102" s="751">
        <v>0</v>
      </c>
      <c r="CC102" s="750">
        <v>0</v>
      </c>
      <c r="CD102" s="751">
        <v>0</v>
      </c>
      <c r="CE102" s="750">
        <v>0</v>
      </c>
      <c r="CF102" s="751">
        <v>0</v>
      </c>
      <c r="CG102" s="750">
        <v>0</v>
      </c>
      <c r="CH102" s="751">
        <v>0</v>
      </c>
      <c r="CI102" s="750">
        <v>0</v>
      </c>
      <c r="CJ102" s="751">
        <v>0</v>
      </c>
      <c r="CK102" s="750">
        <v>0</v>
      </c>
      <c r="CL102" s="751">
        <v>0</v>
      </c>
      <c r="CM102" s="752">
        <v>0</v>
      </c>
      <c r="CN102" s="715"/>
      <c r="CO102" s="953"/>
      <c r="CP102" s="715"/>
      <c r="CQ102" s="749">
        <v>0</v>
      </c>
      <c r="CR102" s="861">
        <v>0</v>
      </c>
      <c r="CS102" s="751">
        <v>0</v>
      </c>
      <c r="CT102" s="750">
        <v>0</v>
      </c>
      <c r="CU102" s="751">
        <v>0</v>
      </c>
      <c r="CV102" s="750">
        <v>0</v>
      </c>
      <c r="CW102" s="751">
        <v>0</v>
      </c>
      <c r="CX102" s="750">
        <v>0</v>
      </c>
      <c r="CY102" s="751">
        <v>0</v>
      </c>
      <c r="CZ102" s="750">
        <v>0</v>
      </c>
      <c r="DA102" s="751">
        <v>0</v>
      </c>
      <c r="DB102" s="750">
        <v>0</v>
      </c>
      <c r="DC102" s="751">
        <v>0</v>
      </c>
      <c r="DD102" s="750">
        <v>0</v>
      </c>
      <c r="DE102" s="751">
        <v>0</v>
      </c>
      <c r="DF102" s="750">
        <v>0</v>
      </c>
      <c r="DG102" s="751">
        <v>0</v>
      </c>
      <c r="DH102" s="750">
        <v>0</v>
      </c>
      <c r="DI102" s="751">
        <v>0</v>
      </c>
      <c r="DJ102" s="750">
        <v>0</v>
      </c>
      <c r="DK102" s="751">
        <v>0</v>
      </c>
      <c r="DL102" s="750">
        <v>0</v>
      </c>
      <c r="DM102" s="751">
        <v>0</v>
      </c>
      <c r="DN102" s="750">
        <v>0</v>
      </c>
      <c r="DO102" s="751">
        <v>0</v>
      </c>
      <c r="DP102" s="752">
        <v>0</v>
      </c>
      <c r="DQ102" s="715"/>
      <c r="DR102" s="955"/>
      <c r="DS102" s="715"/>
      <c r="DT102" s="957"/>
    </row>
    <row r="103" spans="2:124" outlineLevel="1">
      <c r="B103" s="753">
        <v>93</v>
      </c>
      <c r="C103" s="765" t="s">
        <v>779</v>
      </c>
      <c r="D103" s="755" t="s">
        <v>815</v>
      </c>
      <c r="F103" s="760">
        <v>0</v>
      </c>
      <c r="G103" s="862">
        <v>0</v>
      </c>
      <c r="H103" s="762">
        <v>0</v>
      </c>
      <c r="I103" s="761">
        <v>0</v>
      </c>
      <c r="J103" s="762">
        <v>0</v>
      </c>
      <c r="K103" s="761">
        <v>0</v>
      </c>
      <c r="L103" s="762">
        <v>0</v>
      </c>
      <c r="M103" s="761">
        <v>0</v>
      </c>
      <c r="N103" s="762">
        <v>0</v>
      </c>
      <c r="O103" s="761">
        <v>0</v>
      </c>
      <c r="P103" s="762">
        <v>0</v>
      </c>
      <c r="Q103" s="761">
        <v>0</v>
      </c>
      <c r="R103" s="762">
        <v>0</v>
      </c>
      <c r="S103" s="761">
        <v>0</v>
      </c>
      <c r="T103" s="762">
        <v>0</v>
      </c>
      <c r="U103" s="761">
        <v>0</v>
      </c>
      <c r="V103" s="762">
        <v>0</v>
      </c>
      <c r="W103" s="761">
        <v>0</v>
      </c>
      <c r="X103" s="762">
        <v>0</v>
      </c>
      <c r="Y103" s="761">
        <v>0</v>
      </c>
      <c r="Z103" s="762">
        <v>0</v>
      </c>
      <c r="AA103" s="761">
        <v>0</v>
      </c>
      <c r="AB103" s="762">
        <v>0</v>
      </c>
      <c r="AC103" s="761">
        <v>0</v>
      </c>
      <c r="AD103" s="762">
        <v>0</v>
      </c>
      <c r="AE103" s="763">
        <v>0</v>
      </c>
      <c r="AF103" s="715"/>
      <c r="AG103" s="963"/>
      <c r="AH103" s="715"/>
      <c r="AI103" s="760">
        <v>0</v>
      </c>
      <c r="AJ103" s="862">
        <v>0</v>
      </c>
      <c r="AK103" s="762">
        <v>0</v>
      </c>
      <c r="AL103" s="761">
        <v>0</v>
      </c>
      <c r="AM103" s="762">
        <v>0</v>
      </c>
      <c r="AN103" s="761">
        <v>0</v>
      </c>
      <c r="AO103" s="762">
        <v>0</v>
      </c>
      <c r="AP103" s="761">
        <v>0</v>
      </c>
      <c r="AQ103" s="762">
        <v>0</v>
      </c>
      <c r="AR103" s="761">
        <v>0</v>
      </c>
      <c r="AS103" s="762">
        <v>0</v>
      </c>
      <c r="AT103" s="761">
        <v>0</v>
      </c>
      <c r="AU103" s="762">
        <v>0</v>
      </c>
      <c r="AV103" s="761">
        <v>0</v>
      </c>
      <c r="AW103" s="762">
        <v>0</v>
      </c>
      <c r="AX103" s="761">
        <v>0</v>
      </c>
      <c r="AY103" s="762">
        <v>0</v>
      </c>
      <c r="AZ103" s="761">
        <v>0</v>
      </c>
      <c r="BA103" s="762">
        <v>0</v>
      </c>
      <c r="BB103" s="761">
        <v>0</v>
      </c>
      <c r="BC103" s="762">
        <v>0</v>
      </c>
      <c r="BD103" s="761">
        <v>0</v>
      </c>
      <c r="BE103" s="762">
        <v>0</v>
      </c>
      <c r="BF103" s="761">
        <v>0</v>
      </c>
      <c r="BG103" s="762">
        <v>0</v>
      </c>
      <c r="BH103" s="763">
        <v>0</v>
      </c>
      <c r="BI103" s="715"/>
      <c r="BJ103" s="965"/>
      <c r="BK103" s="715"/>
      <c r="BL103" s="951"/>
      <c r="BM103" s="715"/>
      <c r="BN103" s="760">
        <v>0</v>
      </c>
      <c r="BO103" s="862">
        <v>0</v>
      </c>
      <c r="BP103" s="762">
        <v>0</v>
      </c>
      <c r="BQ103" s="761">
        <v>0</v>
      </c>
      <c r="BR103" s="762">
        <v>0</v>
      </c>
      <c r="BS103" s="761">
        <v>0</v>
      </c>
      <c r="BT103" s="762">
        <v>0</v>
      </c>
      <c r="BU103" s="761">
        <v>0</v>
      </c>
      <c r="BV103" s="762">
        <v>0</v>
      </c>
      <c r="BW103" s="761">
        <v>0</v>
      </c>
      <c r="BX103" s="762">
        <v>0</v>
      </c>
      <c r="BY103" s="761">
        <v>0</v>
      </c>
      <c r="BZ103" s="762">
        <v>0</v>
      </c>
      <c r="CA103" s="761">
        <v>0</v>
      </c>
      <c r="CB103" s="762">
        <v>0</v>
      </c>
      <c r="CC103" s="761">
        <v>0</v>
      </c>
      <c r="CD103" s="762">
        <v>0</v>
      </c>
      <c r="CE103" s="761">
        <v>0</v>
      </c>
      <c r="CF103" s="762">
        <v>0</v>
      </c>
      <c r="CG103" s="761">
        <v>0</v>
      </c>
      <c r="CH103" s="762">
        <v>0</v>
      </c>
      <c r="CI103" s="761">
        <v>0</v>
      </c>
      <c r="CJ103" s="762">
        <v>0</v>
      </c>
      <c r="CK103" s="761">
        <v>0</v>
      </c>
      <c r="CL103" s="762">
        <v>0</v>
      </c>
      <c r="CM103" s="763">
        <v>0</v>
      </c>
      <c r="CN103" s="715"/>
      <c r="CO103" s="953"/>
      <c r="CP103" s="715"/>
      <c r="CQ103" s="760">
        <v>0</v>
      </c>
      <c r="CR103" s="862">
        <v>0</v>
      </c>
      <c r="CS103" s="762">
        <v>0</v>
      </c>
      <c r="CT103" s="761">
        <v>0</v>
      </c>
      <c r="CU103" s="762">
        <v>0</v>
      </c>
      <c r="CV103" s="761">
        <v>0</v>
      </c>
      <c r="CW103" s="762">
        <v>0</v>
      </c>
      <c r="CX103" s="761">
        <v>0</v>
      </c>
      <c r="CY103" s="762">
        <v>0</v>
      </c>
      <c r="CZ103" s="761">
        <v>0</v>
      </c>
      <c r="DA103" s="762">
        <v>0</v>
      </c>
      <c r="DB103" s="761">
        <v>0</v>
      </c>
      <c r="DC103" s="762">
        <v>0</v>
      </c>
      <c r="DD103" s="761">
        <v>0</v>
      </c>
      <c r="DE103" s="762">
        <v>0</v>
      </c>
      <c r="DF103" s="761">
        <v>0</v>
      </c>
      <c r="DG103" s="762">
        <v>0</v>
      </c>
      <c r="DH103" s="761">
        <v>0</v>
      </c>
      <c r="DI103" s="762">
        <v>0</v>
      </c>
      <c r="DJ103" s="761">
        <v>0</v>
      </c>
      <c r="DK103" s="762">
        <v>0</v>
      </c>
      <c r="DL103" s="761">
        <v>0</v>
      </c>
      <c r="DM103" s="762">
        <v>0</v>
      </c>
      <c r="DN103" s="761">
        <v>0</v>
      </c>
      <c r="DO103" s="762">
        <v>0</v>
      </c>
      <c r="DP103" s="763">
        <v>0</v>
      </c>
      <c r="DQ103" s="715"/>
      <c r="DR103" s="955"/>
      <c r="DS103" s="715"/>
      <c r="DT103" s="957"/>
    </row>
    <row r="104" spans="2:124" outlineLevel="1">
      <c r="B104" s="746">
        <v>94</v>
      </c>
      <c r="C104" s="764" t="s">
        <v>780</v>
      </c>
      <c r="D104" s="748" t="s">
        <v>815</v>
      </c>
      <c r="F104" s="749">
        <v>0</v>
      </c>
      <c r="G104" s="861">
        <v>0</v>
      </c>
      <c r="H104" s="751">
        <v>0</v>
      </c>
      <c r="I104" s="750">
        <v>0</v>
      </c>
      <c r="J104" s="751">
        <v>0</v>
      </c>
      <c r="K104" s="750">
        <v>0</v>
      </c>
      <c r="L104" s="751">
        <v>0</v>
      </c>
      <c r="M104" s="750">
        <v>0</v>
      </c>
      <c r="N104" s="751">
        <v>0</v>
      </c>
      <c r="O104" s="750">
        <v>0</v>
      </c>
      <c r="P104" s="751">
        <v>0</v>
      </c>
      <c r="Q104" s="750">
        <v>0</v>
      </c>
      <c r="R104" s="751">
        <v>0</v>
      </c>
      <c r="S104" s="750">
        <v>0</v>
      </c>
      <c r="T104" s="751">
        <v>0</v>
      </c>
      <c r="U104" s="750">
        <v>0</v>
      </c>
      <c r="V104" s="751">
        <v>0</v>
      </c>
      <c r="W104" s="750">
        <v>0</v>
      </c>
      <c r="X104" s="751">
        <v>0</v>
      </c>
      <c r="Y104" s="750">
        <v>0</v>
      </c>
      <c r="Z104" s="751">
        <v>0</v>
      </c>
      <c r="AA104" s="750">
        <v>0</v>
      </c>
      <c r="AB104" s="751">
        <v>0</v>
      </c>
      <c r="AC104" s="750">
        <v>0</v>
      </c>
      <c r="AD104" s="751">
        <v>0</v>
      </c>
      <c r="AE104" s="752">
        <v>0</v>
      </c>
      <c r="AF104" s="715"/>
      <c r="AG104" s="963"/>
      <c r="AH104" s="715"/>
      <c r="AI104" s="749">
        <v>0</v>
      </c>
      <c r="AJ104" s="861">
        <v>0</v>
      </c>
      <c r="AK104" s="751">
        <v>0</v>
      </c>
      <c r="AL104" s="750">
        <v>0</v>
      </c>
      <c r="AM104" s="751">
        <v>0</v>
      </c>
      <c r="AN104" s="750">
        <v>0</v>
      </c>
      <c r="AO104" s="751">
        <v>0</v>
      </c>
      <c r="AP104" s="750">
        <v>0</v>
      </c>
      <c r="AQ104" s="751">
        <v>0</v>
      </c>
      <c r="AR104" s="750">
        <v>0</v>
      </c>
      <c r="AS104" s="751">
        <v>0</v>
      </c>
      <c r="AT104" s="750">
        <v>0</v>
      </c>
      <c r="AU104" s="751">
        <v>0</v>
      </c>
      <c r="AV104" s="750">
        <v>0</v>
      </c>
      <c r="AW104" s="751">
        <v>0</v>
      </c>
      <c r="AX104" s="750">
        <v>0</v>
      </c>
      <c r="AY104" s="751">
        <v>0</v>
      </c>
      <c r="AZ104" s="750">
        <v>0</v>
      </c>
      <c r="BA104" s="751">
        <v>0</v>
      </c>
      <c r="BB104" s="750">
        <v>0</v>
      </c>
      <c r="BC104" s="751">
        <v>0</v>
      </c>
      <c r="BD104" s="750">
        <v>0</v>
      </c>
      <c r="BE104" s="751">
        <v>0</v>
      </c>
      <c r="BF104" s="750">
        <v>0</v>
      </c>
      <c r="BG104" s="751">
        <v>0</v>
      </c>
      <c r="BH104" s="752">
        <v>0</v>
      </c>
      <c r="BI104" s="715"/>
      <c r="BJ104" s="965"/>
      <c r="BK104" s="715"/>
      <c r="BL104" s="951"/>
      <c r="BM104" s="715"/>
      <c r="BN104" s="749">
        <v>0</v>
      </c>
      <c r="BO104" s="861">
        <v>0</v>
      </c>
      <c r="BP104" s="751">
        <v>0</v>
      </c>
      <c r="BQ104" s="750">
        <v>0</v>
      </c>
      <c r="BR104" s="751">
        <v>0</v>
      </c>
      <c r="BS104" s="750">
        <v>0</v>
      </c>
      <c r="BT104" s="751">
        <v>0</v>
      </c>
      <c r="BU104" s="750">
        <v>0</v>
      </c>
      <c r="BV104" s="751">
        <v>0</v>
      </c>
      <c r="BW104" s="750">
        <v>0</v>
      </c>
      <c r="BX104" s="751">
        <v>0</v>
      </c>
      <c r="BY104" s="750">
        <v>0</v>
      </c>
      <c r="BZ104" s="751">
        <v>0</v>
      </c>
      <c r="CA104" s="750">
        <v>0</v>
      </c>
      <c r="CB104" s="751">
        <v>0</v>
      </c>
      <c r="CC104" s="750">
        <v>0</v>
      </c>
      <c r="CD104" s="751">
        <v>0</v>
      </c>
      <c r="CE104" s="750">
        <v>0</v>
      </c>
      <c r="CF104" s="751">
        <v>0</v>
      </c>
      <c r="CG104" s="750">
        <v>0</v>
      </c>
      <c r="CH104" s="751">
        <v>0</v>
      </c>
      <c r="CI104" s="750">
        <v>0</v>
      </c>
      <c r="CJ104" s="751">
        <v>0</v>
      </c>
      <c r="CK104" s="750">
        <v>0</v>
      </c>
      <c r="CL104" s="751">
        <v>0</v>
      </c>
      <c r="CM104" s="752">
        <v>0</v>
      </c>
      <c r="CN104" s="715"/>
      <c r="CO104" s="953"/>
      <c r="CP104" s="715"/>
      <c r="CQ104" s="749">
        <v>0</v>
      </c>
      <c r="CR104" s="861">
        <v>0</v>
      </c>
      <c r="CS104" s="751">
        <v>0</v>
      </c>
      <c r="CT104" s="750">
        <v>0</v>
      </c>
      <c r="CU104" s="751">
        <v>0</v>
      </c>
      <c r="CV104" s="750">
        <v>0</v>
      </c>
      <c r="CW104" s="751">
        <v>0</v>
      </c>
      <c r="CX104" s="750">
        <v>0</v>
      </c>
      <c r="CY104" s="751">
        <v>0</v>
      </c>
      <c r="CZ104" s="750">
        <v>0</v>
      </c>
      <c r="DA104" s="751">
        <v>0</v>
      </c>
      <c r="DB104" s="750">
        <v>0</v>
      </c>
      <c r="DC104" s="751">
        <v>0</v>
      </c>
      <c r="DD104" s="750">
        <v>0</v>
      </c>
      <c r="DE104" s="751">
        <v>0</v>
      </c>
      <c r="DF104" s="750">
        <v>0</v>
      </c>
      <c r="DG104" s="751">
        <v>0</v>
      </c>
      <c r="DH104" s="750">
        <v>0</v>
      </c>
      <c r="DI104" s="751">
        <v>0</v>
      </c>
      <c r="DJ104" s="750">
        <v>0</v>
      </c>
      <c r="DK104" s="751">
        <v>0</v>
      </c>
      <c r="DL104" s="750">
        <v>0</v>
      </c>
      <c r="DM104" s="751">
        <v>0</v>
      </c>
      <c r="DN104" s="750">
        <v>0</v>
      </c>
      <c r="DO104" s="751">
        <v>0</v>
      </c>
      <c r="DP104" s="752">
        <v>0</v>
      </c>
      <c r="DQ104" s="715"/>
      <c r="DR104" s="955"/>
      <c r="DS104" s="715"/>
      <c r="DT104" s="957"/>
    </row>
    <row r="105" spans="2:124" outlineLevel="1">
      <c r="B105" s="753">
        <v>95</v>
      </c>
      <c r="C105" s="765" t="s">
        <v>781</v>
      </c>
      <c r="D105" s="755" t="s">
        <v>815</v>
      </c>
      <c r="F105" s="760">
        <v>0</v>
      </c>
      <c r="G105" s="862">
        <v>0</v>
      </c>
      <c r="H105" s="762">
        <v>0</v>
      </c>
      <c r="I105" s="761">
        <v>0</v>
      </c>
      <c r="J105" s="762">
        <v>0</v>
      </c>
      <c r="K105" s="761">
        <v>0</v>
      </c>
      <c r="L105" s="762">
        <v>0</v>
      </c>
      <c r="M105" s="761">
        <v>0</v>
      </c>
      <c r="N105" s="762">
        <v>0</v>
      </c>
      <c r="O105" s="761">
        <v>0</v>
      </c>
      <c r="P105" s="762">
        <v>0</v>
      </c>
      <c r="Q105" s="761">
        <v>0</v>
      </c>
      <c r="R105" s="762">
        <v>0</v>
      </c>
      <c r="S105" s="761">
        <v>0</v>
      </c>
      <c r="T105" s="762">
        <v>0</v>
      </c>
      <c r="U105" s="761">
        <v>0</v>
      </c>
      <c r="V105" s="762">
        <v>0</v>
      </c>
      <c r="W105" s="761">
        <v>0</v>
      </c>
      <c r="X105" s="762">
        <v>0</v>
      </c>
      <c r="Y105" s="761">
        <v>0</v>
      </c>
      <c r="Z105" s="762">
        <v>0</v>
      </c>
      <c r="AA105" s="761">
        <v>0</v>
      </c>
      <c r="AB105" s="762">
        <v>0</v>
      </c>
      <c r="AC105" s="761">
        <v>0</v>
      </c>
      <c r="AD105" s="762">
        <v>0</v>
      </c>
      <c r="AE105" s="763">
        <v>0</v>
      </c>
      <c r="AF105" s="715"/>
      <c r="AG105" s="963"/>
      <c r="AH105" s="715"/>
      <c r="AI105" s="760">
        <v>0</v>
      </c>
      <c r="AJ105" s="862">
        <v>0</v>
      </c>
      <c r="AK105" s="762">
        <v>0</v>
      </c>
      <c r="AL105" s="761">
        <v>0</v>
      </c>
      <c r="AM105" s="762">
        <v>0</v>
      </c>
      <c r="AN105" s="761">
        <v>0</v>
      </c>
      <c r="AO105" s="762">
        <v>0</v>
      </c>
      <c r="AP105" s="761">
        <v>0</v>
      </c>
      <c r="AQ105" s="762">
        <v>0</v>
      </c>
      <c r="AR105" s="761">
        <v>0</v>
      </c>
      <c r="AS105" s="762">
        <v>0</v>
      </c>
      <c r="AT105" s="761">
        <v>0</v>
      </c>
      <c r="AU105" s="762">
        <v>0</v>
      </c>
      <c r="AV105" s="761">
        <v>0</v>
      </c>
      <c r="AW105" s="762">
        <v>0</v>
      </c>
      <c r="AX105" s="761">
        <v>0</v>
      </c>
      <c r="AY105" s="762">
        <v>0</v>
      </c>
      <c r="AZ105" s="761">
        <v>0</v>
      </c>
      <c r="BA105" s="762">
        <v>0</v>
      </c>
      <c r="BB105" s="761">
        <v>0</v>
      </c>
      <c r="BC105" s="762">
        <v>0</v>
      </c>
      <c r="BD105" s="761">
        <v>0</v>
      </c>
      <c r="BE105" s="762">
        <v>0</v>
      </c>
      <c r="BF105" s="761">
        <v>0</v>
      </c>
      <c r="BG105" s="762">
        <v>0</v>
      </c>
      <c r="BH105" s="763">
        <v>0</v>
      </c>
      <c r="BI105" s="715"/>
      <c r="BJ105" s="965"/>
      <c r="BK105" s="715"/>
      <c r="BL105" s="951"/>
      <c r="BM105" s="715"/>
      <c r="BN105" s="760">
        <v>0</v>
      </c>
      <c r="BO105" s="862">
        <v>0</v>
      </c>
      <c r="BP105" s="762">
        <v>0</v>
      </c>
      <c r="BQ105" s="761">
        <v>0</v>
      </c>
      <c r="BR105" s="762">
        <v>0</v>
      </c>
      <c r="BS105" s="761">
        <v>0</v>
      </c>
      <c r="BT105" s="762">
        <v>0</v>
      </c>
      <c r="BU105" s="761">
        <v>0</v>
      </c>
      <c r="BV105" s="762">
        <v>0</v>
      </c>
      <c r="BW105" s="761">
        <v>0</v>
      </c>
      <c r="BX105" s="762">
        <v>0</v>
      </c>
      <c r="BY105" s="761">
        <v>0</v>
      </c>
      <c r="BZ105" s="762">
        <v>0</v>
      </c>
      <c r="CA105" s="761">
        <v>0</v>
      </c>
      <c r="CB105" s="762">
        <v>0</v>
      </c>
      <c r="CC105" s="761">
        <v>0</v>
      </c>
      <c r="CD105" s="762">
        <v>0</v>
      </c>
      <c r="CE105" s="761">
        <v>0</v>
      </c>
      <c r="CF105" s="762">
        <v>0</v>
      </c>
      <c r="CG105" s="761">
        <v>0</v>
      </c>
      <c r="CH105" s="762">
        <v>0</v>
      </c>
      <c r="CI105" s="761">
        <v>0</v>
      </c>
      <c r="CJ105" s="762">
        <v>0</v>
      </c>
      <c r="CK105" s="761">
        <v>0</v>
      </c>
      <c r="CL105" s="762">
        <v>0</v>
      </c>
      <c r="CM105" s="763">
        <v>0</v>
      </c>
      <c r="CN105" s="715"/>
      <c r="CO105" s="953"/>
      <c r="CP105" s="715"/>
      <c r="CQ105" s="760">
        <v>0</v>
      </c>
      <c r="CR105" s="862">
        <v>0</v>
      </c>
      <c r="CS105" s="762">
        <v>0</v>
      </c>
      <c r="CT105" s="761">
        <v>0</v>
      </c>
      <c r="CU105" s="762">
        <v>0</v>
      </c>
      <c r="CV105" s="761">
        <v>0</v>
      </c>
      <c r="CW105" s="762">
        <v>0</v>
      </c>
      <c r="CX105" s="761">
        <v>0</v>
      </c>
      <c r="CY105" s="762">
        <v>0</v>
      </c>
      <c r="CZ105" s="761">
        <v>0</v>
      </c>
      <c r="DA105" s="762">
        <v>0</v>
      </c>
      <c r="DB105" s="761">
        <v>0</v>
      </c>
      <c r="DC105" s="762">
        <v>0</v>
      </c>
      <c r="DD105" s="761">
        <v>0</v>
      </c>
      <c r="DE105" s="762">
        <v>0</v>
      </c>
      <c r="DF105" s="761">
        <v>0</v>
      </c>
      <c r="DG105" s="762">
        <v>0</v>
      </c>
      <c r="DH105" s="761">
        <v>0</v>
      </c>
      <c r="DI105" s="762">
        <v>0</v>
      </c>
      <c r="DJ105" s="761">
        <v>0</v>
      </c>
      <c r="DK105" s="762">
        <v>0</v>
      </c>
      <c r="DL105" s="761">
        <v>0</v>
      </c>
      <c r="DM105" s="762">
        <v>0</v>
      </c>
      <c r="DN105" s="761">
        <v>0</v>
      </c>
      <c r="DO105" s="762">
        <v>0</v>
      </c>
      <c r="DP105" s="763">
        <v>0</v>
      </c>
      <c r="DQ105" s="715"/>
      <c r="DR105" s="955"/>
      <c r="DS105" s="715"/>
      <c r="DT105" s="957"/>
    </row>
    <row r="106" spans="2:124" outlineLevel="1">
      <c r="B106" s="746">
        <v>96</v>
      </c>
      <c r="C106" s="764" t="s">
        <v>128</v>
      </c>
      <c r="D106" s="748" t="s">
        <v>815</v>
      </c>
      <c r="F106" s="749">
        <v>0</v>
      </c>
      <c r="G106" s="861">
        <v>0</v>
      </c>
      <c r="H106" s="751">
        <v>0</v>
      </c>
      <c r="I106" s="750">
        <v>0</v>
      </c>
      <c r="J106" s="751">
        <v>0</v>
      </c>
      <c r="K106" s="750">
        <v>0</v>
      </c>
      <c r="L106" s="751">
        <v>0</v>
      </c>
      <c r="M106" s="750">
        <v>0</v>
      </c>
      <c r="N106" s="751">
        <v>0</v>
      </c>
      <c r="O106" s="750">
        <v>0</v>
      </c>
      <c r="P106" s="751">
        <v>0</v>
      </c>
      <c r="Q106" s="750">
        <v>0</v>
      </c>
      <c r="R106" s="751">
        <v>0</v>
      </c>
      <c r="S106" s="750">
        <v>0</v>
      </c>
      <c r="T106" s="751">
        <v>0</v>
      </c>
      <c r="U106" s="750">
        <v>0</v>
      </c>
      <c r="V106" s="751">
        <v>0</v>
      </c>
      <c r="W106" s="750">
        <v>0</v>
      </c>
      <c r="X106" s="751">
        <v>0</v>
      </c>
      <c r="Y106" s="750">
        <v>0</v>
      </c>
      <c r="Z106" s="751">
        <v>0</v>
      </c>
      <c r="AA106" s="750">
        <v>0</v>
      </c>
      <c r="AB106" s="751">
        <v>0</v>
      </c>
      <c r="AC106" s="750">
        <v>0</v>
      </c>
      <c r="AD106" s="751">
        <v>0</v>
      </c>
      <c r="AE106" s="752">
        <v>0</v>
      </c>
      <c r="AF106" s="715"/>
      <c r="AG106" s="963"/>
      <c r="AH106" s="715"/>
      <c r="AI106" s="749">
        <v>0</v>
      </c>
      <c r="AJ106" s="861">
        <v>0</v>
      </c>
      <c r="AK106" s="751">
        <v>0</v>
      </c>
      <c r="AL106" s="750">
        <v>0</v>
      </c>
      <c r="AM106" s="751">
        <v>0</v>
      </c>
      <c r="AN106" s="750">
        <v>0</v>
      </c>
      <c r="AO106" s="751">
        <v>0</v>
      </c>
      <c r="AP106" s="750">
        <v>0</v>
      </c>
      <c r="AQ106" s="751">
        <v>0</v>
      </c>
      <c r="AR106" s="750">
        <v>0</v>
      </c>
      <c r="AS106" s="751">
        <v>0</v>
      </c>
      <c r="AT106" s="750">
        <v>0</v>
      </c>
      <c r="AU106" s="751">
        <v>0</v>
      </c>
      <c r="AV106" s="750">
        <v>0</v>
      </c>
      <c r="AW106" s="751">
        <v>0</v>
      </c>
      <c r="AX106" s="750">
        <v>0</v>
      </c>
      <c r="AY106" s="751">
        <v>0</v>
      </c>
      <c r="AZ106" s="750">
        <v>0</v>
      </c>
      <c r="BA106" s="751">
        <v>0</v>
      </c>
      <c r="BB106" s="750">
        <v>0</v>
      </c>
      <c r="BC106" s="751">
        <v>0</v>
      </c>
      <c r="BD106" s="750">
        <v>0</v>
      </c>
      <c r="BE106" s="751">
        <v>0</v>
      </c>
      <c r="BF106" s="750">
        <v>0</v>
      </c>
      <c r="BG106" s="751">
        <v>0</v>
      </c>
      <c r="BH106" s="752">
        <v>0</v>
      </c>
      <c r="BI106" s="715"/>
      <c r="BJ106" s="965"/>
      <c r="BK106" s="715"/>
      <c r="BL106" s="951"/>
      <c r="BM106" s="715"/>
      <c r="BN106" s="749">
        <v>0</v>
      </c>
      <c r="BO106" s="861">
        <v>0</v>
      </c>
      <c r="BP106" s="751">
        <v>0</v>
      </c>
      <c r="BQ106" s="750">
        <v>0</v>
      </c>
      <c r="BR106" s="751">
        <v>0</v>
      </c>
      <c r="BS106" s="750">
        <v>0</v>
      </c>
      <c r="BT106" s="751">
        <v>0</v>
      </c>
      <c r="BU106" s="750">
        <v>0</v>
      </c>
      <c r="BV106" s="751">
        <v>0</v>
      </c>
      <c r="BW106" s="750">
        <v>0</v>
      </c>
      <c r="BX106" s="751">
        <v>0</v>
      </c>
      <c r="BY106" s="750">
        <v>0</v>
      </c>
      <c r="BZ106" s="751">
        <v>0</v>
      </c>
      <c r="CA106" s="750">
        <v>0</v>
      </c>
      <c r="CB106" s="751">
        <v>0</v>
      </c>
      <c r="CC106" s="750">
        <v>0</v>
      </c>
      <c r="CD106" s="751">
        <v>0</v>
      </c>
      <c r="CE106" s="750">
        <v>0</v>
      </c>
      <c r="CF106" s="751">
        <v>0</v>
      </c>
      <c r="CG106" s="750">
        <v>0</v>
      </c>
      <c r="CH106" s="751">
        <v>0</v>
      </c>
      <c r="CI106" s="750">
        <v>0</v>
      </c>
      <c r="CJ106" s="751">
        <v>0</v>
      </c>
      <c r="CK106" s="750">
        <v>0</v>
      </c>
      <c r="CL106" s="751">
        <v>0</v>
      </c>
      <c r="CM106" s="752">
        <v>0</v>
      </c>
      <c r="CN106" s="715"/>
      <c r="CO106" s="953"/>
      <c r="CP106" s="715"/>
      <c r="CQ106" s="749">
        <v>0</v>
      </c>
      <c r="CR106" s="861">
        <v>0</v>
      </c>
      <c r="CS106" s="751">
        <v>0</v>
      </c>
      <c r="CT106" s="750">
        <v>0</v>
      </c>
      <c r="CU106" s="751">
        <v>0</v>
      </c>
      <c r="CV106" s="750">
        <v>0</v>
      </c>
      <c r="CW106" s="751">
        <v>0</v>
      </c>
      <c r="CX106" s="750">
        <v>0</v>
      </c>
      <c r="CY106" s="751">
        <v>0</v>
      </c>
      <c r="CZ106" s="750">
        <v>0</v>
      </c>
      <c r="DA106" s="751">
        <v>0</v>
      </c>
      <c r="DB106" s="750">
        <v>0</v>
      </c>
      <c r="DC106" s="751">
        <v>0</v>
      </c>
      <c r="DD106" s="750">
        <v>0</v>
      </c>
      <c r="DE106" s="751">
        <v>0</v>
      </c>
      <c r="DF106" s="750">
        <v>0</v>
      </c>
      <c r="DG106" s="751">
        <v>0</v>
      </c>
      <c r="DH106" s="750">
        <v>0</v>
      </c>
      <c r="DI106" s="751">
        <v>0</v>
      </c>
      <c r="DJ106" s="750">
        <v>0</v>
      </c>
      <c r="DK106" s="751">
        <v>0</v>
      </c>
      <c r="DL106" s="750">
        <v>0</v>
      </c>
      <c r="DM106" s="751">
        <v>0</v>
      </c>
      <c r="DN106" s="750">
        <v>0</v>
      </c>
      <c r="DO106" s="751">
        <v>0</v>
      </c>
      <c r="DP106" s="752">
        <v>0</v>
      </c>
      <c r="DQ106" s="715"/>
      <c r="DR106" s="955"/>
      <c r="DS106" s="715"/>
      <c r="DT106" s="957"/>
    </row>
    <row r="107" spans="2:124" outlineLevel="1">
      <c r="B107" s="796">
        <v>97</v>
      </c>
      <c r="C107" s="797" t="s">
        <v>782</v>
      </c>
      <c r="D107" s="798" t="s">
        <v>815</v>
      </c>
      <c r="F107" s="866">
        <v>0</v>
      </c>
      <c r="G107" s="867">
        <v>0</v>
      </c>
      <c r="H107" s="868">
        <v>0</v>
      </c>
      <c r="I107" s="869">
        <v>0</v>
      </c>
      <c r="J107" s="868">
        <v>0</v>
      </c>
      <c r="K107" s="869">
        <v>0</v>
      </c>
      <c r="L107" s="868">
        <v>0</v>
      </c>
      <c r="M107" s="869">
        <v>0</v>
      </c>
      <c r="N107" s="868">
        <v>0</v>
      </c>
      <c r="O107" s="869">
        <v>0</v>
      </c>
      <c r="P107" s="868">
        <v>0</v>
      </c>
      <c r="Q107" s="869">
        <v>0</v>
      </c>
      <c r="R107" s="868">
        <v>0</v>
      </c>
      <c r="S107" s="869">
        <v>0</v>
      </c>
      <c r="T107" s="868">
        <v>0</v>
      </c>
      <c r="U107" s="869">
        <v>0</v>
      </c>
      <c r="V107" s="868">
        <v>0</v>
      </c>
      <c r="W107" s="869">
        <v>0</v>
      </c>
      <c r="X107" s="868">
        <v>0</v>
      </c>
      <c r="Y107" s="869">
        <v>0</v>
      </c>
      <c r="Z107" s="868">
        <v>0</v>
      </c>
      <c r="AA107" s="869">
        <v>0</v>
      </c>
      <c r="AB107" s="868">
        <v>0</v>
      </c>
      <c r="AC107" s="869">
        <v>0</v>
      </c>
      <c r="AD107" s="868">
        <v>0</v>
      </c>
      <c r="AE107" s="870">
        <v>0</v>
      </c>
      <c r="AF107" s="715"/>
      <c r="AG107" s="963"/>
      <c r="AH107" s="715"/>
      <c r="AI107" s="866">
        <v>0</v>
      </c>
      <c r="AJ107" s="867">
        <v>0</v>
      </c>
      <c r="AK107" s="868">
        <v>0</v>
      </c>
      <c r="AL107" s="869">
        <v>0</v>
      </c>
      <c r="AM107" s="868">
        <v>0</v>
      </c>
      <c r="AN107" s="869">
        <v>0</v>
      </c>
      <c r="AO107" s="868">
        <v>0</v>
      </c>
      <c r="AP107" s="869">
        <v>0</v>
      </c>
      <c r="AQ107" s="868">
        <v>0</v>
      </c>
      <c r="AR107" s="869">
        <v>0</v>
      </c>
      <c r="AS107" s="868">
        <v>0</v>
      </c>
      <c r="AT107" s="869">
        <v>0</v>
      </c>
      <c r="AU107" s="868">
        <v>0</v>
      </c>
      <c r="AV107" s="869">
        <v>0</v>
      </c>
      <c r="AW107" s="868">
        <v>0</v>
      </c>
      <c r="AX107" s="869">
        <v>0</v>
      </c>
      <c r="AY107" s="868">
        <v>0</v>
      </c>
      <c r="AZ107" s="869">
        <v>0</v>
      </c>
      <c r="BA107" s="868">
        <v>0</v>
      </c>
      <c r="BB107" s="869">
        <v>0</v>
      </c>
      <c r="BC107" s="868">
        <v>0</v>
      </c>
      <c r="BD107" s="869">
        <v>0</v>
      </c>
      <c r="BE107" s="868">
        <v>0</v>
      </c>
      <c r="BF107" s="869">
        <v>0</v>
      </c>
      <c r="BG107" s="868">
        <v>0</v>
      </c>
      <c r="BH107" s="870">
        <v>0</v>
      </c>
      <c r="BI107" s="715"/>
      <c r="BJ107" s="965"/>
      <c r="BK107" s="715"/>
      <c r="BL107" s="951"/>
      <c r="BM107" s="715"/>
      <c r="BN107" s="866">
        <v>0</v>
      </c>
      <c r="BO107" s="867">
        <v>0</v>
      </c>
      <c r="BP107" s="868">
        <v>0</v>
      </c>
      <c r="BQ107" s="869">
        <v>0</v>
      </c>
      <c r="BR107" s="868">
        <v>0</v>
      </c>
      <c r="BS107" s="869">
        <v>0</v>
      </c>
      <c r="BT107" s="868">
        <v>0</v>
      </c>
      <c r="BU107" s="869">
        <v>0</v>
      </c>
      <c r="BV107" s="868">
        <v>0</v>
      </c>
      <c r="BW107" s="869">
        <v>0</v>
      </c>
      <c r="BX107" s="868">
        <v>0</v>
      </c>
      <c r="BY107" s="869">
        <v>0</v>
      </c>
      <c r="BZ107" s="868">
        <v>0</v>
      </c>
      <c r="CA107" s="869">
        <v>0</v>
      </c>
      <c r="CB107" s="868">
        <v>0</v>
      </c>
      <c r="CC107" s="869">
        <v>0</v>
      </c>
      <c r="CD107" s="868">
        <v>0</v>
      </c>
      <c r="CE107" s="869">
        <v>0</v>
      </c>
      <c r="CF107" s="868">
        <v>0</v>
      </c>
      <c r="CG107" s="869">
        <v>0</v>
      </c>
      <c r="CH107" s="868">
        <v>0</v>
      </c>
      <c r="CI107" s="869">
        <v>0</v>
      </c>
      <c r="CJ107" s="868">
        <v>0</v>
      </c>
      <c r="CK107" s="869">
        <v>0</v>
      </c>
      <c r="CL107" s="868">
        <v>0</v>
      </c>
      <c r="CM107" s="870">
        <v>0</v>
      </c>
      <c r="CN107" s="715"/>
      <c r="CO107" s="953"/>
      <c r="CP107" s="715"/>
      <c r="CQ107" s="866">
        <v>0</v>
      </c>
      <c r="CR107" s="867">
        <v>0</v>
      </c>
      <c r="CS107" s="868">
        <v>0</v>
      </c>
      <c r="CT107" s="869">
        <v>0</v>
      </c>
      <c r="CU107" s="868">
        <v>0</v>
      </c>
      <c r="CV107" s="869">
        <v>0</v>
      </c>
      <c r="CW107" s="868">
        <v>0</v>
      </c>
      <c r="CX107" s="869">
        <v>0</v>
      </c>
      <c r="CY107" s="868">
        <v>0</v>
      </c>
      <c r="CZ107" s="869">
        <v>0</v>
      </c>
      <c r="DA107" s="868">
        <v>0</v>
      </c>
      <c r="DB107" s="869">
        <v>0</v>
      </c>
      <c r="DC107" s="868">
        <v>0</v>
      </c>
      <c r="DD107" s="869">
        <v>0</v>
      </c>
      <c r="DE107" s="868">
        <v>0</v>
      </c>
      <c r="DF107" s="869">
        <v>0</v>
      </c>
      <c r="DG107" s="868">
        <v>0</v>
      </c>
      <c r="DH107" s="869">
        <v>0</v>
      </c>
      <c r="DI107" s="868">
        <v>0</v>
      </c>
      <c r="DJ107" s="869">
        <v>0</v>
      </c>
      <c r="DK107" s="868">
        <v>0</v>
      </c>
      <c r="DL107" s="869">
        <v>0</v>
      </c>
      <c r="DM107" s="868">
        <v>0</v>
      </c>
      <c r="DN107" s="869">
        <v>0</v>
      </c>
      <c r="DO107" s="868">
        <v>0</v>
      </c>
      <c r="DP107" s="870">
        <v>0</v>
      </c>
      <c r="DQ107" s="715"/>
      <c r="DR107" s="955"/>
      <c r="DS107" s="715"/>
      <c r="DT107" s="957"/>
    </row>
    <row r="108" spans="2:124" outlineLevel="1">
      <c r="B108" s="803">
        <v>98</v>
      </c>
      <c r="C108" s="804" t="s">
        <v>783</v>
      </c>
      <c r="D108" s="805" t="s">
        <v>815</v>
      </c>
      <c r="F108" s="871">
        <v>0</v>
      </c>
      <c r="G108" s="872">
        <v>0</v>
      </c>
      <c r="H108" s="873">
        <v>0</v>
      </c>
      <c r="I108" s="874">
        <v>0</v>
      </c>
      <c r="J108" s="873">
        <v>0</v>
      </c>
      <c r="K108" s="874">
        <v>0</v>
      </c>
      <c r="L108" s="873">
        <v>0</v>
      </c>
      <c r="M108" s="874">
        <v>0</v>
      </c>
      <c r="N108" s="873">
        <v>0</v>
      </c>
      <c r="O108" s="874">
        <v>0</v>
      </c>
      <c r="P108" s="873">
        <v>0</v>
      </c>
      <c r="Q108" s="874">
        <v>0</v>
      </c>
      <c r="R108" s="873">
        <v>0</v>
      </c>
      <c r="S108" s="874">
        <v>0</v>
      </c>
      <c r="T108" s="873">
        <v>0</v>
      </c>
      <c r="U108" s="874">
        <v>0</v>
      </c>
      <c r="V108" s="873">
        <v>0</v>
      </c>
      <c r="W108" s="874">
        <v>0</v>
      </c>
      <c r="X108" s="873">
        <v>0</v>
      </c>
      <c r="Y108" s="874">
        <v>0</v>
      </c>
      <c r="Z108" s="873">
        <v>0</v>
      </c>
      <c r="AA108" s="874">
        <v>0</v>
      </c>
      <c r="AB108" s="873">
        <v>0</v>
      </c>
      <c r="AC108" s="874">
        <v>0</v>
      </c>
      <c r="AD108" s="873">
        <v>0</v>
      </c>
      <c r="AE108" s="875">
        <v>0</v>
      </c>
      <c r="AF108" s="715"/>
      <c r="AG108" s="963"/>
      <c r="AH108" s="715"/>
      <c r="AI108" s="871">
        <v>0</v>
      </c>
      <c r="AJ108" s="872">
        <v>0</v>
      </c>
      <c r="AK108" s="873">
        <v>0</v>
      </c>
      <c r="AL108" s="874">
        <v>0</v>
      </c>
      <c r="AM108" s="873">
        <v>0</v>
      </c>
      <c r="AN108" s="874">
        <v>0</v>
      </c>
      <c r="AO108" s="873">
        <v>0</v>
      </c>
      <c r="AP108" s="874">
        <v>0</v>
      </c>
      <c r="AQ108" s="873">
        <v>0</v>
      </c>
      <c r="AR108" s="874">
        <v>0</v>
      </c>
      <c r="AS108" s="873">
        <v>0</v>
      </c>
      <c r="AT108" s="874">
        <v>0</v>
      </c>
      <c r="AU108" s="873">
        <v>0</v>
      </c>
      <c r="AV108" s="874">
        <v>0</v>
      </c>
      <c r="AW108" s="873">
        <v>0</v>
      </c>
      <c r="AX108" s="874">
        <v>0</v>
      </c>
      <c r="AY108" s="873">
        <v>0</v>
      </c>
      <c r="AZ108" s="874">
        <v>0</v>
      </c>
      <c r="BA108" s="873">
        <v>0</v>
      </c>
      <c r="BB108" s="874">
        <v>0</v>
      </c>
      <c r="BC108" s="873">
        <v>0</v>
      </c>
      <c r="BD108" s="874">
        <v>0</v>
      </c>
      <c r="BE108" s="873">
        <v>0</v>
      </c>
      <c r="BF108" s="874">
        <v>0</v>
      </c>
      <c r="BG108" s="873">
        <v>0</v>
      </c>
      <c r="BH108" s="875">
        <v>0</v>
      </c>
      <c r="BI108" s="715"/>
      <c r="BJ108" s="965"/>
      <c r="BK108" s="715"/>
      <c r="BL108" s="951"/>
      <c r="BM108" s="715"/>
      <c r="BN108" s="871">
        <v>0</v>
      </c>
      <c r="BO108" s="872">
        <v>0</v>
      </c>
      <c r="BP108" s="873">
        <v>0</v>
      </c>
      <c r="BQ108" s="874">
        <v>0</v>
      </c>
      <c r="BR108" s="873">
        <v>0</v>
      </c>
      <c r="BS108" s="874">
        <v>0</v>
      </c>
      <c r="BT108" s="873">
        <v>0</v>
      </c>
      <c r="BU108" s="874">
        <v>0</v>
      </c>
      <c r="BV108" s="873">
        <v>0</v>
      </c>
      <c r="BW108" s="874">
        <v>0</v>
      </c>
      <c r="BX108" s="873">
        <v>0</v>
      </c>
      <c r="BY108" s="874">
        <v>0</v>
      </c>
      <c r="BZ108" s="873">
        <v>0</v>
      </c>
      <c r="CA108" s="874">
        <v>0</v>
      </c>
      <c r="CB108" s="873">
        <v>0</v>
      </c>
      <c r="CC108" s="874">
        <v>0</v>
      </c>
      <c r="CD108" s="873">
        <v>0</v>
      </c>
      <c r="CE108" s="874">
        <v>0</v>
      </c>
      <c r="CF108" s="873">
        <v>0</v>
      </c>
      <c r="CG108" s="874">
        <v>0</v>
      </c>
      <c r="CH108" s="873">
        <v>0</v>
      </c>
      <c r="CI108" s="874">
        <v>0</v>
      </c>
      <c r="CJ108" s="873">
        <v>0</v>
      </c>
      <c r="CK108" s="874">
        <v>0</v>
      </c>
      <c r="CL108" s="873">
        <v>0</v>
      </c>
      <c r="CM108" s="875">
        <v>0</v>
      </c>
      <c r="CN108" s="715"/>
      <c r="CO108" s="953"/>
      <c r="CP108" s="715"/>
      <c r="CQ108" s="871">
        <v>0</v>
      </c>
      <c r="CR108" s="872">
        <v>0</v>
      </c>
      <c r="CS108" s="873">
        <v>0</v>
      </c>
      <c r="CT108" s="874">
        <v>0</v>
      </c>
      <c r="CU108" s="873">
        <v>0</v>
      </c>
      <c r="CV108" s="874">
        <v>0</v>
      </c>
      <c r="CW108" s="873">
        <v>0</v>
      </c>
      <c r="CX108" s="874">
        <v>0</v>
      </c>
      <c r="CY108" s="873">
        <v>0</v>
      </c>
      <c r="CZ108" s="874">
        <v>0</v>
      </c>
      <c r="DA108" s="873">
        <v>0</v>
      </c>
      <c r="DB108" s="874">
        <v>0</v>
      </c>
      <c r="DC108" s="873">
        <v>0</v>
      </c>
      <c r="DD108" s="874">
        <v>0</v>
      </c>
      <c r="DE108" s="873">
        <v>0</v>
      </c>
      <c r="DF108" s="874">
        <v>0</v>
      </c>
      <c r="DG108" s="873">
        <v>0</v>
      </c>
      <c r="DH108" s="874">
        <v>0</v>
      </c>
      <c r="DI108" s="873">
        <v>0</v>
      </c>
      <c r="DJ108" s="874">
        <v>0</v>
      </c>
      <c r="DK108" s="873">
        <v>0</v>
      </c>
      <c r="DL108" s="874">
        <v>0</v>
      </c>
      <c r="DM108" s="873">
        <v>0</v>
      </c>
      <c r="DN108" s="874">
        <v>0</v>
      </c>
      <c r="DO108" s="873">
        <v>0</v>
      </c>
      <c r="DP108" s="875">
        <v>0</v>
      </c>
      <c r="DQ108" s="715"/>
      <c r="DR108" s="955"/>
      <c r="DS108" s="715"/>
      <c r="DT108" s="957"/>
    </row>
    <row r="109" spans="2:124" outlineLevel="1">
      <c r="B109" s="753">
        <v>99</v>
      </c>
      <c r="C109" s="765" t="s">
        <v>784</v>
      </c>
      <c r="D109" s="755" t="s">
        <v>815</v>
      </c>
      <c r="F109" s="760">
        <v>0</v>
      </c>
      <c r="G109" s="862">
        <v>0</v>
      </c>
      <c r="H109" s="762">
        <v>0</v>
      </c>
      <c r="I109" s="761">
        <v>0</v>
      </c>
      <c r="J109" s="762">
        <v>0</v>
      </c>
      <c r="K109" s="761">
        <v>0</v>
      </c>
      <c r="L109" s="762">
        <v>0</v>
      </c>
      <c r="M109" s="761">
        <v>0</v>
      </c>
      <c r="N109" s="762">
        <v>0</v>
      </c>
      <c r="O109" s="761">
        <v>0</v>
      </c>
      <c r="P109" s="762">
        <v>0</v>
      </c>
      <c r="Q109" s="761">
        <v>0</v>
      </c>
      <c r="R109" s="762">
        <v>0</v>
      </c>
      <c r="S109" s="761">
        <v>0</v>
      </c>
      <c r="T109" s="762">
        <v>0</v>
      </c>
      <c r="U109" s="761">
        <v>0</v>
      </c>
      <c r="V109" s="762">
        <v>0</v>
      </c>
      <c r="W109" s="761">
        <v>0</v>
      </c>
      <c r="X109" s="762">
        <v>0</v>
      </c>
      <c r="Y109" s="761">
        <v>0</v>
      </c>
      <c r="Z109" s="762">
        <v>0</v>
      </c>
      <c r="AA109" s="761">
        <v>0</v>
      </c>
      <c r="AB109" s="762">
        <v>0</v>
      </c>
      <c r="AC109" s="761">
        <v>0</v>
      </c>
      <c r="AD109" s="762">
        <v>0</v>
      </c>
      <c r="AE109" s="763">
        <v>0</v>
      </c>
      <c r="AF109" s="715"/>
      <c r="AG109" s="963"/>
      <c r="AH109" s="715"/>
      <c r="AI109" s="760">
        <v>0</v>
      </c>
      <c r="AJ109" s="862">
        <v>0</v>
      </c>
      <c r="AK109" s="762">
        <v>0</v>
      </c>
      <c r="AL109" s="761">
        <v>0</v>
      </c>
      <c r="AM109" s="762">
        <v>0</v>
      </c>
      <c r="AN109" s="761">
        <v>0</v>
      </c>
      <c r="AO109" s="762">
        <v>0</v>
      </c>
      <c r="AP109" s="761">
        <v>0</v>
      </c>
      <c r="AQ109" s="762">
        <v>0</v>
      </c>
      <c r="AR109" s="761">
        <v>0</v>
      </c>
      <c r="AS109" s="762">
        <v>0</v>
      </c>
      <c r="AT109" s="761">
        <v>0</v>
      </c>
      <c r="AU109" s="762">
        <v>0</v>
      </c>
      <c r="AV109" s="761">
        <v>0</v>
      </c>
      <c r="AW109" s="762">
        <v>0</v>
      </c>
      <c r="AX109" s="761">
        <v>0</v>
      </c>
      <c r="AY109" s="762">
        <v>0</v>
      </c>
      <c r="AZ109" s="761">
        <v>0</v>
      </c>
      <c r="BA109" s="762">
        <v>0</v>
      </c>
      <c r="BB109" s="761">
        <v>0</v>
      </c>
      <c r="BC109" s="762">
        <v>0</v>
      </c>
      <c r="BD109" s="761">
        <v>0</v>
      </c>
      <c r="BE109" s="762">
        <v>0</v>
      </c>
      <c r="BF109" s="761">
        <v>0</v>
      </c>
      <c r="BG109" s="762">
        <v>0</v>
      </c>
      <c r="BH109" s="763">
        <v>0</v>
      </c>
      <c r="BI109" s="715"/>
      <c r="BJ109" s="965"/>
      <c r="BK109" s="715"/>
      <c r="BL109" s="951"/>
      <c r="BM109" s="715"/>
      <c r="BN109" s="760">
        <v>0</v>
      </c>
      <c r="BO109" s="862">
        <v>0</v>
      </c>
      <c r="BP109" s="762">
        <v>0</v>
      </c>
      <c r="BQ109" s="761">
        <v>0</v>
      </c>
      <c r="BR109" s="762">
        <v>0</v>
      </c>
      <c r="BS109" s="761">
        <v>0</v>
      </c>
      <c r="BT109" s="762">
        <v>0</v>
      </c>
      <c r="BU109" s="761">
        <v>0</v>
      </c>
      <c r="BV109" s="762">
        <v>0</v>
      </c>
      <c r="BW109" s="761">
        <v>0</v>
      </c>
      <c r="BX109" s="762">
        <v>0</v>
      </c>
      <c r="BY109" s="761">
        <v>0</v>
      </c>
      <c r="BZ109" s="762">
        <v>0</v>
      </c>
      <c r="CA109" s="761">
        <v>0</v>
      </c>
      <c r="CB109" s="762">
        <v>0</v>
      </c>
      <c r="CC109" s="761">
        <v>0</v>
      </c>
      <c r="CD109" s="762">
        <v>0</v>
      </c>
      <c r="CE109" s="761">
        <v>0</v>
      </c>
      <c r="CF109" s="762">
        <v>0</v>
      </c>
      <c r="CG109" s="761">
        <v>0</v>
      </c>
      <c r="CH109" s="762">
        <v>0</v>
      </c>
      <c r="CI109" s="761">
        <v>0</v>
      </c>
      <c r="CJ109" s="762">
        <v>0</v>
      </c>
      <c r="CK109" s="761">
        <v>0</v>
      </c>
      <c r="CL109" s="762">
        <v>0</v>
      </c>
      <c r="CM109" s="763">
        <v>0</v>
      </c>
      <c r="CN109" s="715"/>
      <c r="CO109" s="953"/>
      <c r="CP109" s="715"/>
      <c r="CQ109" s="760">
        <v>0</v>
      </c>
      <c r="CR109" s="862">
        <v>0</v>
      </c>
      <c r="CS109" s="762">
        <v>0</v>
      </c>
      <c r="CT109" s="761">
        <v>0</v>
      </c>
      <c r="CU109" s="762">
        <v>0</v>
      </c>
      <c r="CV109" s="761">
        <v>0</v>
      </c>
      <c r="CW109" s="762">
        <v>0</v>
      </c>
      <c r="CX109" s="761">
        <v>0</v>
      </c>
      <c r="CY109" s="762">
        <v>0</v>
      </c>
      <c r="CZ109" s="761">
        <v>0</v>
      </c>
      <c r="DA109" s="762">
        <v>0</v>
      </c>
      <c r="DB109" s="761">
        <v>0</v>
      </c>
      <c r="DC109" s="762">
        <v>0</v>
      </c>
      <c r="DD109" s="761">
        <v>0</v>
      </c>
      <c r="DE109" s="762">
        <v>0</v>
      </c>
      <c r="DF109" s="761">
        <v>0</v>
      </c>
      <c r="DG109" s="762">
        <v>0</v>
      </c>
      <c r="DH109" s="761">
        <v>0</v>
      </c>
      <c r="DI109" s="762">
        <v>0</v>
      </c>
      <c r="DJ109" s="761">
        <v>0</v>
      </c>
      <c r="DK109" s="762">
        <v>0</v>
      </c>
      <c r="DL109" s="761">
        <v>0</v>
      </c>
      <c r="DM109" s="762">
        <v>0</v>
      </c>
      <c r="DN109" s="761">
        <v>0</v>
      </c>
      <c r="DO109" s="762">
        <v>0</v>
      </c>
      <c r="DP109" s="763">
        <v>0</v>
      </c>
      <c r="DQ109" s="715"/>
      <c r="DR109" s="955"/>
      <c r="DS109" s="715"/>
      <c r="DT109" s="957"/>
    </row>
    <row r="110" spans="2:124" outlineLevel="1">
      <c r="B110" s="746">
        <v>100</v>
      </c>
      <c r="C110" s="764" t="s">
        <v>785</v>
      </c>
      <c r="D110" s="748" t="s">
        <v>815</v>
      </c>
      <c r="F110" s="749">
        <v>0</v>
      </c>
      <c r="G110" s="861">
        <v>0</v>
      </c>
      <c r="H110" s="751">
        <v>0</v>
      </c>
      <c r="I110" s="750">
        <v>0</v>
      </c>
      <c r="J110" s="751">
        <v>0</v>
      </c>
      <c r="K110" s="750">
        <v>0</v>
      </c>
      <c r="L110" s="751">
        <v>0</v>
      </c>
      <c r="M110" s="750">
        <v>0</v>
      </c>
      <c r="N110" s="751">
        <v>0</v>
      </c>
      <c r="O110" s="750">
        <v>0</v>
      </c>
      <c r="P110" s="751">
        <v>0</v>
      </c>
      <c r="Q110" s="750">
        <v>0</v>
      </c>
      <c r="R110" s="751">
        <v>0</v>
      </c>
      <c r="S110" s="750">
        <v>0</v>
      </c>
      <c r="T110" s="751">
        <v>0</v>
      </c>
      <c r="U110" s="750">
        <v>0</v>
      </c>
      <c r="V110" s="751">
        <v>0</v>
      </c>
      <c r="W110" s="750">
        <v>0</v>
      </c>
      <c r="X110" s="751">
        <v>0</v>
      </c>
      <c r="Y110" s="750">
        <v>0</v>
      </c>
      <c r="Z110" s="751">
        <v>0</v>
      </c>
      <c r="AA110" s="750">
        <v>0</v>
      </c>
      <c r="AB110" s="751">
        <v>0</v>
      </c>
      <c r="AC110" s="750">
        <v>0</v>
      </c>
      <c r="AD110" s="751">
        <v>0</v>
      </c>
      <c r="AE110" s="752">
        <v>0</v>
      </c>
      <c r="AF110" s="715"/>
      <c r="AG110" s="963"/>
      <c r="AH110" s="715"/>
      <c r="AI110" s="749">
        <v>0</v>
      </c>
      <c r="AJ110" s="861">
        <v>0</v>
      </c>
      <c r="AK110" s="751">
        <v>0</v>
      </c>
      <c r="AL110" s="750">
        <v>0</v>
      </c>
      <c r="AM110" s="751">
        <v>0</v>
      </c>
      <c r="AN110" s="750">
        <v>0</v>
      </c>
      <c r="AO110" s="751">
        <v>0</v>
      </c>
      <c r="AP110" s="750">
        <v>0</v>
      </c>
      <c r="AQ110" s="751">
        <v>0</v>
      </c>
      <c r="AR110" s="750">
        <v>0</v>
      </c>
      <c r="AS110" s="751">
        <v>0</v>
      </c>
      <c r="AT110" s="750">
        <v>0</v>
      </c>
      <c r="AU110" s="751">
        <v>0</v>
      </c>
      <c r="AV110" s="750">
        <v>0</v>
      </c>
      <c r="AW110" s="751">
        <v>0</v>
      </c>
      <c r="AX110" s="750">
        <v>0</v>
      </c>
      <c r="AY110" s="751">
        <v>0</v>
      </c>
      <c r="AZ110" s="750">
        <v>0</v>
      </c>
      <c r="BA110" s="751">
        <v>0</v>
      </c>
      <c r="BB110" s="750">
        <v>0</v>
      </c>
      <c r="BC110" s="751">
        <v>0</v>
      </c>
      <c r="BD110" s="750">
        <v>0</v>
      </c>
      <c r="BE110" s="751">
        <v>0</v>
      </c>
      <c r="BF110" s="750">
        <v>0</v>
      </c>
      <c r="BG110" s="751">
        <v>0</v>
      </c>
      <c r="BH110" s="752">
        <v>0</v>
      </c>
      <c r="BI110" s="715"/>
      <c r="BJ110" s="965"/>
      <c r="BK110" s="715"/>
      <c r="BL110" s="951"/>
      <c r="BM110" s="715"/>
      <c r="BN110" s="749">
        <v>0</v>
      </c>
      <c r="BO110" s="861">
        <v>0</v>
      </c>
      <c r="BP110" s="751">
        <v>0</v>
      </c>
      <c r="BQ110" s="750">
        <v>0</v>
      </c>
      <c r="BR110" s="751">
        <v>0</v>
      </c>
      <c r="BS110" s="750">
        <v>0</v>
      </c>
      <c r="BT110" s="751">
        <v>0</v>
      </c>
      <c r="BU110" s="750">
        <v>0</v>
      </c>
      <c r="BV110" s="751">
        <v>0</v>
      </c>
      <c r="BW110" s="750">
        <v>0</v>
      </c>
      <c r="BX110" s="751">
        <v>0</v>
      </c>
      <c r="BY110" s="750">
        <v>0</v>
      </c>
      <c r="BZ110" s="751">
        <v>0</v>
      </c>
      <c r="CA110" s="750">
        <v>0</v>
      </c>
      <c r="CB110" s="751">
        <v>0</v>
      </c>
      <c r="CC110" s="750">
        <v>0</v>
      </c>
      <c r="CD110" s="751">
        <v>0</v>
      </c>
      <c r="CE110" s="750">
        <v>0</v>
      </c>
      <c r="CF110" s="751">
        <v>0</v>
      </c>
      <c r="CG110" s="750">
        <v>0</v>
      </c>
      <c r="CH110" s="751">
        <v>0</v>
      </c>
      <c r="CI110" s="750">
        <v>0</v>
      </c>
      <c r="CJ110" s="751">
        <v>0</v>
      </c>
      <c r="CK110" s="750">
        <v>0</v>
      </c>
      <c r="CL110" s="751">
        <v>0</v>
      </c>
      <c r="CM110" s="752">
        <v>0</v>
      </c>
      <c r="CN110" s="715"/>
      <c r="CO110" s="953"/>
      <c r="CP110" s="715"/>
      <c r="CQ110" s="749">
        <v>0</v>
      </c>
      <c r="CR110" s="861">
        <v>0</v>
      </c>
      <c r="CS110" s="751">
        <v>0</v>
      </c>
      <c r="CT110" s="750">
        <v>0</v>
      </c>
      <c r="CU110" s="751">
        <v>0</v>
      </c>
      <c r="CV110" s="750">
        <v>0</v>
      </c>
      <c r="CW110" s="751">
        <v>0</v>
      </c>
      <c r="CX110" s="750">
        <v>0</v>
      </c>
      <c r="CY110" s="751">
        <v>0</v>
      </c>
      <c r="CZ110" s="750">
        <v>0</v>
      </c>
      <c r="DA110" s="751">
        <v>0</v>
      </c>
      <c r="DB110" s="750">
        <v>0</v>
      </c>
      <c r="DC110" s="751">
        <v>0</v>
      </c>
      <c r="DD110" s="750">
        <v>0</v>
      </c>
      <c r="DE110" s="751">
        <v>0</v>
      </c>
      <c r="DF110" s="750">
        <v>0</v>
      </c>
      <c r="DG110" s="751">
        <v>0</v>
      </c>
      <c r="DH110" s="750">
        <v>0</v>
      </c>
      <c r="DI110" s="751">
        <v>0</v>
      </c>
      <c r="DJ110" s="750">
        <v>0</v>
      </c>
      <c r="DK110" s="751">
        <v>0</v>
      </c>
      <c r="DL110" s="750">
        <v>0</v>
      </c>
      <c r="DM110" s="751">
        <v>0</v>
      </c>
      <c r="DN110" s="750">
        <v>0</v>
      </c>
      <c r="DO110" s="751">
        <v>0</v>
      </c>
      <c r="DP110" s="752">
        <v>0</v>
      </c>
      <c r="DQ110" s="715"/>
      <c r="DR110" s="955"/>
      <c r="DS110" s="715"/>
      <c r="DT110" s="957"/>
    </row>
    <row r="111" spans="2:124" outlineLevel="1">
      <c r="B111" s="753">
        <v>101</v>
      </c>
      <c r="C111" s="765" t="s">
        <v>786</v>
      </c>
      <c r="D111" s="755" t="s">
        <v>815</v>
      </c>
      <c r="F111" s="760">
        <v>0</v>
      </c>
      <c r="G111" s="862">
        <v>0</v>
      </c>
      <c r="H111" s="762">
        <v>0</v>
      </c>
      <c r="I111" s="761">
        <v>0</v>
      </c>
      <c r="J111" s="762">
        <v>0</v>
      </c>
      <c r="K111" s="761">
        <v>0</v>
      </c>
      <c r="L111" s="762">
        <v>0</v>
      </c>
      <c r="M111" s="761">
        <v>0</v>
      </c>
      <c r="N111" s="762">
        <v>0</v>
      </c>
      <c r="O111" s="761">
        <v>0</v>
      </c>
      <c r="P111" s="762">
        <v>0</v>
      </c>
      <c r="Q111" s="761">
        <v>0</v>
      </c>
      <c r="R111" s="762">
        <v>0</v>
      </c>
      <c r="S111" s="761">
        <v>0</v>
      </c>
      <c r="T111" s="762">
        <v>0</v>
      </c>
      <c r="U111" s="761">
        <v>0</v>
      </c>
      <c r="V111" s="762">
        <v>0</v>
      </c>
      <c r="W111" s="761">
        <v>0</v>
      </c>
      <c r="X111" s="762">
        <v>0</v>
      </c>
      <c r="Y111" s="761">
        <v>0</v>
      </c>
      <c r="Z111" s="762">
        <v>0</v>
      </c>
      <c r="AA111" s="761">
        <v>0</v>
      </c>
      <c r="AB111" s="762">
        <v>0</v>
      </c>
      <c r="AC111" s="761">
        <v>0</v>
      </c>
      <c r="AD111" s="762">
        <v>0</v>
      </c>
      <c r="AE111" s="763">
        <v>0</v>
      </c>
      <c r="AF111" s="715"/>
      <c r="AG111" s="963"/>
      <c r="AH111" s="715"/>
      <c r="AI111" s="760">
        <v>0</v>
      </c>
      <c r="AJ111" s="862">
        <v>0</v>
      </c>
      <c r="AK111" s="762">
        <v>0</v>
      </c>
      <c r="AL111" s="761">
        <v>0</v>
      </c>
      <c r="AM111" s="762">
        <v>0</v>
      </c>
      <c r="AN111" s="761">
        <v>0</v>
      </c>
      <c r="AO111" s="762">
        <v>0</v>
      </c>
      <c r="AP111" s="761">
        <v>0</v>
      </c>
      <c r="AQ111" s="762">
        <v>0</v>
      </c>
      <c r="AR111" s="761">
        <v>0</v>
      </c>
      <c r="AS111" s="762">
        <v>0</v>
      </c>
      <c r="AT111" s="761">
        <v>0</v>
      </c>
      <c r="AU111" s="762">
        <v>0</v>
      </c>
      <c r="AV111" s="761">
        <v>0</v>
      </c>
      <c r="AW111" s="762">
        <v>0</v>
      </c>
      <c r="AX111" s="761">
        <v>0</v>
      </c>
      <c r="AY111" s="762">
        <v>0</v>
      </c>
      <c r="AZ111" s="761">
        <v>0</v>
      </c>
      <c r="BA111" s="762">
        <v>0</v>
      </c>
      <c r="BB111" s="761">
        <v>0</v>
      </c>
      <c r="BC111" s="762">
        <v>0</v>
      </c>
      <c r="BD111" s="761">
        <v>0</v>
      </c>
      <c r="BE111" s="762">
        <v>0</v>
      </c>
      <c r="BF111" s="761">
        <v>0</v>
      </c>
      <c r="BG111" s="762">
        <v>0</v>
      </c>
      <c r="BH111" s="763">
        <v>0</v>
      </c>
      <c r="BI111" s="715"/>
      <c r="BJ111" s="965"/>
      <c r="BK111" s="715"/>
      <c r="BL111" s="951"/>
      <c r="BM111" s="715"/>
      <c r="BN111" s="760">
        <v>0</v>
      </c>
      <c r="BO111" s="862">
        <v>0</v>
      </c>
      <c r="BP111" s="762">
        <v>0</v>
      </c>
      <c r="BQ111" s="761">
        <v>0</v>
      </c>
      <c r="BR111" s="762">
        <v>0</v>
      </c>
      <c r="BS111" s="761">
        <v>0</v>
      </c>
      <c r="BT111" s="762">
        <v>0</v>
      </c>
      <c r="BU111" s="761">
        <v>0</v>
      </c>
      <c r="BV111" s="762">
        <v>0</v>
      </c>
      <c r="BW111" s="761">
        <v>0</v>
      </c>
      <c r="BX111" s="762">
        <v>0</v>
      </c>
      <c r="BY111" s="761">
        <v>0</v>
      </c>
      <c r="BZ111" s="762">
        <v>0</v>
      </c>
      <c r="CA111" s="761">
        <v>0</v>
      </c>
      <c r="CB111" s="762">
        <v>0</v>
      </c>
      <c r="CC111" s="761">
        <v>0</v>
      </c>
      <c r="CD111" s="762">
        <v>0</v>
      </c>
      <c r="CE111" s="761">
        <v>0</v>
      </c>
      <c r="CF111" s="762">
        <v>0</v>
      </c>
      <c r="CG111" s="761">
        <v>0</v>
      </c>
      <c r="CH111" s="762">
        <v>0</v>
      </c>
      <c r="CI111" s="761">
        <v>0</v>
      </c>
      <c r="CJ111" s="762">
        <v>0</v>
      </c>
      <c r="CK111" s="761">
        <v>0</v>
      </c>
      <c r="CL111" s="762">
        <v>0</v>
      </c>
      <c r="CM111" s="763">
        <v>0</v>
      </c>
      <c r="CN111" s="715"/>
      <c r="CO111" s="953"/>
      <c r="CP111" s="715"/>
      <c r="CQ111" s="760">
        <v>0</v>
      </c>
      <c r="CR111" s="862">
        <v>0</v>
      </c>
      <c r="CS111" s="762">
        <v>0</v>
      </c>
      <c r="CT111" s="761">
        <v>0</v>
      </c>
      <c r="CU111" s="762">
        <v>0</v>
      </c>
      <c r="CV111" s="761">
        <v>0</v>
      </c>
      <c r="CW111" s="762">
        <v>0</v>
      </c>
      <c r="CX111" s="761">
        <v>0</v>
      </c>
      <c r="CY111" s="762">
        <v>0</v>
      </c>
      <c r="CZ111" s="761">
        <v>0</v>
      </c>
      <c r="DA111" s="762">
        <v>0</v>
      </c>
      <c r="DB111" s="761">
        <v>0</v>
      </c>
      <c r="DC111" s="762">
        <v>0</v>
      </c>
      <c r="DD111" s="761">
        <v>0</v>
      </c>
      <c r="DE111" s="762">
        <v>0</v>
      </c>
      <c r="DF111" s="761">
        <v>0</v>
      </c>
      <c r="DG111" s="762">
        <v>0</v>
      </c>
      <c r="DH111" s="761">
        <v>0</v>
      </c>
      <c r="DI111" s="762">
        <v>0</v>
      </c>
      <c r="DJ111" s="761">
        <v>0</v>
      </c>
      <c r="DK111" s="762">
        <v>0</v>
      </c>
      <c r="DL111" s="761">
        <v>0</v>
      </c>
      <c r="DM111" s="762">
        <v>0</v>
      </c>
      <c r="DN111" s="761">
        <v>0</v>
      </c>
      <c r="DO111" s="762">
        <v>0</v>
      </c>
      <c r="DP111" s="763">
        <v>0</v>
      </c>
      <c r="DQ111" s="715"/>
      <c r="DR111" s="955"/>
      <c r="DS111" s="715"/>
      <c r="DT111" s="957"/>
    </row>
    <row r="112" spans="2:124" outlineLevel="1">
      <c r="B112" s="746">
        <v>102</v>
      </c>
      <c r="C112" s="764" t="s">
        <v>787</v>
      </c>
      <c r="D112" s="748" t="s">
        <v>815</v>
      </c>
      <c r="F112" s="749">
        <v>0</v>
      </c>
      <c r="G112" s="861">
        <v>0</v>
      </c>
      <c r="H112" s="751">
        <v>0</v>
      </c>
      <c r="I112" s="750">
        <v>0</v>
      </c>
      <c r="J112" s="751">
        <v>0</v>
      </c>
      <c r="K112" s="750">
        <v>0</v>
      </c>
      <c r="L112" s="751">
        <v>0</v>
      </c>
      <c r="M112" s="750">
        <v>0</v>
      </c>
      <c r="N112" s="751">
        <v>0</v>
      </c>
      <c r="O112" s="750">
        <v>0</v>
      </c>
      <c r="P112" s="751">
        <v>0</v>
      </c>
      <c r="Q112" s="750">
        <v>0</v>
      </c>
      <c r="R112" s="751">
        <v>0</v>
      </c>
      <c r="S112" s="750">
        <v>0</v>
      </c>
      <c r="T112" s="751">
        <v>0</v>
      </c>
      <c r="U112" s="750">
        <v>0</v>
      </c>
      <c r="V112" s="751">
        <v>0</v>
      </c>
      <c r="W112" s="750">
        <v>0</v>
      </c>
      <c r="X112" s="751">
        <v>0</v>
      </c>
      <c r="Y112" s="750">
        <v>0</v>
      </c>
      <c r="Z112" s="751">
        <v>0</v>
      </c>
      <c r="AA112" s="750">
        <v>0</v>
      </c>
      <c r="AB112" s="751">
        <v>0</v>
      </c>
      <c r="AC112" s="750">
        <v>0</v>
      </c>
      <c r="AD112" s="751">
        <v>0</v>
      </c>
      <c r="AE112" s="752">
        <v>0</v>
      </c>
      <c r="AF112" s="715"/>
      <c r="AG112" s="963"/>
      <c r="AH112" s="715"/>
      <c r="AI112" s="749">
        <v>0</v>
      </c>
      <c r="AJ112" s="861">
        <v>0</v>
      </c>
      <c r="AK112" s="751">
        <v>0</v>
      </c>
      <c r="AL112" s="750">
        <v>0</v>
      </c>
      <c r="AM112" s="751">
        <v>0</v>
      </c>
      <c r="AN112" s="750">
        <v>0</v>
      </c>
      <c r="AO112" s="751">
        <v>0</v>
      </c>
      <c r="AP112" s="750">
        <v>0</v>
      </c>
      <c r="AQ112" s="751">
        <v>0</v>
      </c>
      <c r="AR112" s="750">
        <v>0</v>
      </c>
      <c r="AS112" s="751">
        <v>0</v>
      </c>
      <c r="AT112" s="750">
        <v>0</v>
      </c>
      <c r="AU112" s="751">
        <v>0</v>
      </c>
      <c r="AV112" s="750">
        <v>0</v>
      </c>
      <c r="AW112" s="751">
        <v>0</v>
      </c>
      <c r="AX112" s="750">
        <v>0</v>
      </c>
      <c r="AY112" s="751">
        <v>0</v>
      </c>
      <c r="AZ112" s="750">
        <v>0</v>
      </c>
      <c r="BA112" s="751">
        <v>0</v>
      </c>
      <c r="BB112" s="750">
        <v>0</v>
      </c>
      <c r="BC112" s="751">
        <v>0</v>
      </c>
      <c r="BD112" s="750">
        <v>0</v>
      </c>
      <c r="BE112" s="751">
        <v>0</v>
      </c>
      <c r="BF112" s="750">
        <v>0</v>
      </c>
      <c r="BG112" s="751">
        <v>0</v>
      </c>
      <c r="BH112" s="752">
        <v>0</v>
      </c>
      <c r="BI112" s="715"/>
      <c r="BJ112" s="965"/>
      <c r="BK112" s="715"/>
      <c r="BL112" s="951"/>
      <c r="BM112" s="715"/>
      <c r="BN112" s="749">
        <v>0</v>
      </c>
      <c r="BO112" s="861">
        <v>0</v>
      </c>
      <c r="BP112" s="751">
        <v>0</v>
      </c>
      <c r="BQ112" s="750">
        <v>0</v>
      </c>
      <c r="BR112" s="751">
        <v>0</v>
      </c>
      <c r="BS112" s="750">
        <v>0</v>
      </c>
      <c r="BT112" s="751">
        <v>0</v>
      </c>
      <c r="BU112" s="750">
        <v>0</v>
      </c>
      <c r="BV112" s="751">
        <v>0</v>
      </c>
      <c r="BW112" s="750">
        <v>0</v>
      </c>
      <c r="BX112" s="751">
        <v>0</v>
      </c>
      <c r="BY112" s="750">
        <v>0</v>
      </c>
      <c r="BZ112" s="751">
        <v>0</v>
      </c>
      <c r="CA112" s="750">
        <v>0</v>
      </c>
      <c r="CB112" s="751">
        <v>0</v>
      </c>
      <c r="CC112" s="750">
        <v>0</v>
      </c>
      <c r="CD112" s="751">
        <v>0</v>
      </c>
      <c r="CE112" s="750">
        <v>0</v>
      </c>
      <c r="CF112" s="751">
        <v>0</v>
      </c>
      <c r="CG112" s="750">
        <v>0</v>
      </c>
      <c r="CH112" s="751">
        <v>0</v>
      </c>
      <c r="CI112" s="750">
        <v>0</v>
      </c>
      <c r="CJ112" s="751">
        <v>0</v>
      </c>
      <c r="CK112" s="750">
        <v>0</v>
      </c>
      <c r="CL112" s="751">
        <v>0</v>
      </c>
      <c r="CM112" s="752">
        <v>0</v>
      </c>
      <c r="CN112" s="715"/>
      <c r="CO112" s="953"/>
      <c r="CP112" s="715"/>
      <c r="CQ112" s="749">
        <v>0</v>
      </c>
      <c r="CR112" s="861">
        <v>0</v>
      </c>
      <c r="CS112" s="751">
        <v>0</v>
      </c>
      <c r="CT112" s="750">
        <v>0</v>
      </c>
      <c r="CU112" s="751">
        <v>0</v>
      </c>
      <c r="CV112" s="750">
        <v>0</v>
      </c>
      <c r="CW112" s="751">
        <v>0</v>
      </c>
      <c r="CX112" s="750">
        <v>0</v>
      </c>
      <c r="CY112" s="751">
        <v>0</v>
      </c>
      <c r="CZ112" s="750">
        <v>0</v>
      </c>
      <c r="DA112" s="751">
        <v>0</v>
      </c>
      <c r="DB112" s="750">
        <v>0</v>
      </c>
      <c r="DC112" s="751">
        <v>0</v>
      </c>
      <c r="DD112" s="750">
        <v>0</v>
      </c>
      <c r="DE112" s="751">
        <v>0</v>
      </c>
      <c r="DF112" s="750">
        <v>0</v>
      </c>
      <c r="DG112" s="751">
        <v>0</v>
      </c>
      <c r="DH112" s="750">
        <v>0</v>
      </c>
      <c r="DI112" s="751">
        <v>0</v>
      </c>
      <c r="DJ112" s="750">
        <v>0</v>
      </c>
      <c r="DK112" s="751">
        <v>0</v>
      </c>
      <c r="DL112" s="750">
        <v>0</v>
      </c>
      <c r="DM112" s="751">
        <v>0</v>
      </c>
      <c r="DN112" s="750">
        <v>0</v>
      </c>
      <c r="DO112" s="751">
        <v>0</v>
      </c>
      <c r="DP112" s="752">
        <v>0</v>
      </c>
      <c r="DQ112" s="715"/>
      <c r="DR112" s="955"/>
      <c r="DS112" s="715"/>
      <c r="DT112" s="957"/>
    </row>
    <row r="113" spans="2:124" outlineLevel="1">
      <c r="B113" s="753">
        <v>103</v>
      </c>
      <c r="C113" s="765" t="s">
        <v>788</v>
      </c>
      <c r="D113" s="755" t="s">
        <v>815</v>
      </c>
      <c r="F113" s="760">
        <v>0</v>
      </c>
      <c r="G113" s="862">
        <v>0</v>
      </c>
      <c r="H113" s="762">
        <v>0</v>
      </c>
      <c r="I113" s="761">
        <v>0</v>
      </c>
      <c r="J113" s="762">
        <v>0</v>
      </c>
      <c r="K113" s="761">
        <v>0</v>
      </c>
      <c r="L113" s="762">
        <v>0</v>
      </c>
      <c r="M113" s="761">
        <v>0</v>
      </c>
      <c r="N113" s="762">
        <v>0</v>
      </c>
      <c r="O113" s="761">
        <v>0</v>
      </c>
      <c r="P113" s="762">
        <v>0</v>
      </c>
      <c r="Q113" s="761">
        <v>0</v>
      </c>
      <c r="R113" s="762">
        <v>0</v>
      </c>
      <c r="S113" s="761">
        <v>0</v>
      </c>
      <c r="T113" s="762">
        <v>0</v>
      </c>
      <c r="U113" s="761">
        <v>0</v>
      </c>
      <c r="V113" s="762">
        <v>0</v>
      </c>
      <c r="W113" s="761">
        <v>0</v>
      </c>
      <c r="X113" s="762">
        <v>0</v>
      </c>
      <c r="Y113" s="761">
        <v>0</v>
      </c>
      <c r="Z113" s="762">
        <v>0</v>
      </c>
      <c r="AA113" s="761">
        <v>0</v>
      </c>
      <c r="AB113" s="762">
        <v>0</v>
      </c>
      <c r="AC113" s="761">
        <v>0</v>
      </c>
      <c r="AD113" s="762">
        <v>0</v>
      </c>
      <c r="AE113" s="763">
        <v>0</v>
      </c>
      <c r="AF113" s="715"/>
      <c r="AG113" s="963"/>
      <c r="AH113" s="715"/>
      <c r="AI113" s="760">
        <v>0</v>
      </c>
      <c r="AJ113" s="862">
        <v>0</v>
      </c>
      <c r="AK113" s="762">
        <v>0</v>
      </c>
      <c r="AL113" s="761">
        <v>0</v>
      </c>
      <c r="AM113" s="762">
        <v>0</v>
      </c>
      <c r="AN113" s="761">
        <v>0</v>
      </c>
      <c r="AO113" s="762">
        <v>0</v>
      </c>
      <c r="AP113" s="761">
        <v>0</v>
      </c>
      <c r="AQ113" s="762">
        <v>0</v>
      </c>
      <c r="AR113" s="761">
        <v>0</v>
      </c>
      <c r="AS113" s="762">
        <v>0</v>
      </c>
      <c r="AT113" s="761">
        <v>0</v>
      </c>
      <c r="AU113" s="762">
        <v>0</v>
      </c>
      <c r="AV113" s="761">
        <v>0</v>
      </c>
      <c r="AW113" s="762">
        <v>0</v>
      </c>
      <c r="AX113" s="761">
        <v>0</v>
      </c>
      <c r="AY113" s="762">
        <v>0</v>
      </c>
      <c r="AZ113" s="761">
        <v>0</v>
      </c>
      <c r="BA113" s="762">
        <v>0</v>
      </c>
      <c r="BB113" s="761">
        <v>0</v>
      </c>
      <c r="BC113" s="762">
        <v>0</v>
      </c>
      <c r="BD113" s="761">
        <v>0</v>
      </c>
      <c r="BE113" s="762">
        <v>0</v>
      </c>
      <c r="BF113" s="761">
        <v>0</v>
      </c>
      <c r="BG113" s="762">
        <v>0</v>
      </c>
      <c r="BH113" s="763">
        <v>0</v>
      </c>
      <c r="BI113" s="715"/>
      <c r="BJ113" s="965"/>
      <c r="BK113" s="715"/>
      <c r="BL113" s="951"/>
      <c r="BM113" s="715"/>
      <c r="BN113" s="760">
        <v>0</v>
      </c>
      <c r="BO113" s="862">
        <v>0</v>
      </c>
      <c r="BP113" s="762">
        <v>0</v>
      </c>
      <c r="BQ113" s="761">
        <v>0</v>
      </c>
      <c r="BR113" s="762">
        <v>0</v>
      </c>
      <c r="BS113" s="761">
        <v>0</v>
      </c>
      <c r="BT113" s="762">
        <v>0</v>
      </c>
      <c r="BU113" s="761">
        <v>0</v>
      </c>
      <c r="BV113" s="762">
        <v>0</v>
      </c>
      <c r="BW113" s="761">
        <v>0</v>
      </c>
      <c r="BX113" s="762">
        <v>0</v>
      </c>
      <c r="BY113" s="761">
        <v>0</v>
      </c>
      <c r="BZ113" s="762">
        <v>0</v>
      </c>
      <c r="CA113" s="761">
        <v>0</v>
      </c>
      <c r="CB113" s="762">
        <v>0</v>
      </c>
      <c r="CC113" s="761">
        <v>0</v>
      </c>
      <c r="CD113" s="762">
        <v>0</v>
      </c>
      <c r="CE113" s="761">
        <v>0</v>
      </c>
      <c r="CF113" s="762">
        <v>0</v>
      </c>
      <c r="CG113" s="761">
        <v>0</v>
      </c>
      <c r="CH113" s="762">
        <v>0</v>
      </c>
      <c r="CI113" s="761">
        <v>0</v>
      </c>
      <c r="CJ113" s="762">
        <v>0</v>
      </c>
      <c r="CK113" s="761">
        <v>0</v>
      </c>
      <c r="CL113" s="762">
        <v>0</v>
      </c>
      <c r="CM113" s="763">
        <v>0</v>
      </c>
      <c r="CN113" s="715"/>
      <c r="CO113" s="953"/>
      <c r="CP113" s="715"/>
      <c r="CQ113" s="760">
        <v>0</v>
      </c>
      <c r="CR113" s="862">
        <v>0</v>
      </c>
      <c r="CS113" s="762">
        <v>0</v>
      </c>
      <c r="CT113" s="761">
        <v>0</v>
      </c>
      <c r="CU113" s="762">
        <v>0</v>
      </c>
      <c r="CV113" s="761">
        <v>0</v>
      </c>
      <c r="CW113" s="762">
        <v>0</v>
      </c>
      <c r="CX113" s="761">
        <v>0</v>
      </c>
      <c r="CY113" s="762">
        <v>0</v>
      </c>
      <c r="CZ113" s="761">
        <v>0</v>
      </c>
      <c r="DA113" s="762">
        <v>0</v>
      </c>
      <c r="DB113" s="761">
        <v>0</v>
      </c>
      <c r="DC113" s="762">
        <v>0</v>
      </c>
      <c r="DD113" s="761">
        <v>0</v>
      </c>
      <c r="DE113" s="762">
        <v>0</v>
      </c>
      <c r="DF113" s="761">
        <v>0</v>
      </c>
      <c r="DG113" s="762">
        <v>0</v>
      </c>
      <c r="DH113" s="761">
        <v>0</v>
      </c>
      <c r="DI113" s="762">
        <v>0</v>
      </c>
      <c r="DJ113" s="761">
        <v>0</v>
      </c>
      <c r="DK113" s="762">
        <v>0</v>
      </c>
      <c r="DL113" s="761">
        <v>0</v>
      </c>
      <c r="DM113" s="762">
        <v>0</v>
      </c>
      <c r="DN113" s="761">
        <v>0</v>
      </c>
      <c r="DO113" s="762">
        <v>0</v>
      </c>
      <c r="DP113" s="763">
        <v>0</v>
      </c>
      <c r="DQ113" s="715"/>
      <c r="DR113" s="955"/>
      <c r="DS113" s="715"/>
      <c r="DT113" s="957"/>
    </row>
    <row r="114" spans="2:124" outlineLevel="1">
      <c r="B114" s="746">
        <v>104</v>
      </c>
      <c r="C114" s="764" t="s">
        <v>789</v>
      </c>
      <c r="D114" s="748" t="s">
        <v>815</v>
      </c>
      <c r="F114" s="749">
        <v>0</v>
      </c>
      <c r="G114" s="861">
        <v>0</v>
      </c>
      <c r="H114" s="751">
        <v>0</v>
      </c>
      <c r="I114" s="750">
        <v>0</v>
      </c>
      <c r="J114" s="751">
        <v>0</v>
      </c>
      <c r="K114" s="750">
        <v>0</v>
      </c>
      <c r="L114" s="751">
        <v>0</v>
      </c>
      <c r="M114" s="750">
        <v>0</v>
      </c>
      <c r="N114" s="751">
        <v>0</v>
      </c>
      <c r="O114" s="750">
        <v>0</v>
      </c>
      <c r="P114" s="751">
        <v>0</v>
      </c>
      <c r="Q114" s="750">
        <v>0</v>
      </c>
      <c r="R114" s="751">
        <v>0</v>
      </c>
      <c r="S114" s="750">
        <v>0</v>
      </c>
      <c r="T114" s="751">
        <v>0</v>
      </c>
      <c r="U114" s="750">
        <v>0</v>
      </c>
      <c r="V114" s="751">
        <v>0</v>
      </c>
      <c r="W114" s="750">
        <v>0</v>
      </c>
      <c r="X114" s="751">
        <v>0</v>
      </c>
      <c r="Y114" s="750">
        <v>0</v>
      </c>
      <c r="Z114" s="751">
        <v>0</v>
      </c>
      <c r="AA114" s="750">
        <v>0</v>
      </c>
      <c r="AB114" s="751">
        <v>0</v>
      </c>
      <c r="AC114" s="750">
        <v>0</v>
      </c>
      <c r="AD114" s="751">
        <v>0</v>
      </c>
      <c r="AE114" s="752">
        <v>0</v>
      </c>
      <c r="AF114" s="715"/>
      <c r="AG114" s="963"/>
      <c r="AH114" s="715"/>
      <c r="AI114" s="749">
        <v>0</v>
      </c>
      <c r="AJ114" s="861">
        <v>0</v>
      </c>
      <c r="AK114" s="751">
        <v>0</v>
      </c>
      <c r="AL114" s="750">
        <v>0</v>
      </c>
      <c r="AM114" s="751">
        <v>0</v>
      </c>
      <c r="AN114" s="750">
        <v>0</v>
      </c>
      <c r="AO114" s="751">
        <v>0</v>
      </c>
      <c r="AP114" s="750">
        <v>0</v>
      </c>
      <c r="AQ114" s="751">
        <v>0</v>
      </c>
      <c r="AR114" s="750">
        <v>0</v>
      </c>
      <c r="AS114" s="751">
        <v>0</v>
      </c>
      <c r="AT114" s="750">
        <v>0</v>
      </c>
      <c r="AU114" s="751">
        <v>0</v>
      </c>
      <c r="AV114" s="750">
        <v>0</v>
      </c>
      <c r="AW114" s="751">
        <v>0</v>
      </c>
      <c r="AX114" s="750">
        <v>0</v>
      </c>
      <c r="AY114" s="751">
        <v>0</v>
      </c>
      <c r="AZ114" s="750">
        <v>0</v>
      </c>
      <c r="BA114" s="751">
        <v>0</v>
      </c>
      <c r="BB114" s="750">
        <v>0</v>
      </c>
      <c r="BC114" s="751">
        <v>0</v>
      </c>
      <c r="BD114" s="750">
        <v>0</v>
      </c>
      <c r="BE114" s="751">
        <v>0</v>
      </c>
      <c r="BF114" s="750">
        <v>0</v>
      </c>
      <c r="BG114" s="751">
        <v>0</v>
      </c>
      <c r="BH114" s="752">
        <v>0</v>
      </c>
      <c r="BI114" s="715"/>
      <c r="BJ114" s="965"/>
      <c r="BK114" s="715"/>
      <c r="BL114" s="951"/>
      <c r="BM114" s="715"/>
      <c r="BN114" s="749">
        <v>0</v>
      </c>
      <c r="BO114" s="861">
        <v>0</v>
      </c>
      <c r="BP114" s="751">
        <v>0</v>
      </c>
      <c r="BQ114" s="750">
        <v>0</v>
      </c>
      <c r="BR114" s="751">
        <v>0</v>
      </c>
      <c r="BS114" s="750">
        <v>0</v>
      </c>
      <c r="BT114" s="751">
        <v>0</v>
      </c>
      <c r="BU114" s="750">
        <v>0</v>
      </c>
      <c r="BV114" s="751">
        <v>0</v>
      </c>
      <c r="BW114" s="750">
        <v>0</v>
      </c>
      <c r="BX114" s="751">
        <v>0</v>
      </c>
      <c r="BY114" s="750">
        <v>0</v>
      </c>
      <c r="BZ114" s="751">
        <v>0</v>
      </c>
      <c r="CA114" s="750">
        <v>0</v>
      </c>
      <c r="CB114" s="751">
        <v>0</v>
      </c>
      <c r="CC114" s="750">
        <v>0</v>
      </c>
      <c r="CD114" s="751">
        <v>0</v>
      </c>
      <c r="CE114" s="750">
        <v>0</v>
      </c>
      <c r="CF114" s="751">
        <v>0</v>
      </c>
      <c r="CG114" s="750">
        <v>0</v>
      </c>
      <c r="CH114" s="751">
        <v>0</v>
      </c>
      <c r="CI114" s="750">
        <v>0</v>
      </c>
      <c r="CJ114" s="751">
        <v>0</v>
      </c>
      <c r="CK114" s="750">
        <v>0</v>
      </c>
      <c r="CL114" s="751">
        <v>0</v>
      </c>
      <c r="CM114" s="752">
        <v>0</v>
      </c>
      <c r="CN114" s="715"/>
      <c r="CO114" s="953"/>
      <c r="CP114" s="715"/>
      <c r="CQ114" s="749">
        <v>0</v>
      </c>
      <c r="CR114" s="861">
        <v>0</v>
      </c>
      <c r="CS114" s="751">
        <v>0</v>
      </c>
      <c r="CT114" s="750">
        <v>0</v>
      </c>
      <c r="CU114" s="751">
        <v>0</v>
      </c>
      <c r="CV114" s="750">
        <v>0</v>
      </c>
      <c r="CW114" s="751">
        <v>0</v>
      </c>
      <c r="CX114" s="750">
        <v>0</v>
      </c>
      <c r="CY114" s="751">
        <v>0</v>
      </c>
      <c r="CZ114" s="750">
        <v>0</v>
      </c>
      <c r="DA114" s="751">
        <v>0</v>
      </c>
      <c r="DB114" s="750">
        <v>0</v>
      </c>
      <c r="DC114" s="751">
        <v>0</v>
      </c>
      <c r="DD114" s="750">
        <v>0</v>
      </c>
      <c r="DE114" s="751">
        <v>0</v>
      </c>
      <c r="DF114" s="750">
        <v>0</v>
      </c>
      <c r="DG114" s="751">
        <v>0</v>
      </c>
      <c r="DH114" s="750">
        <v>0</v>
      </c>
      <c r="DI114" s="751">
        <v>0</v>
      </c>
      <c r="DJ114" s="750">
        <v>0</v>
      </c>
      <c r="DK114" s="751">
        <v>0</v>
      </c>
      <c r="DL114" s="750">
        <v>0</v>
      </c>
      <c r="DM114" s="751">
        <v>0</v>
      </c>
      <c r="DN114" s="750">
        <v>0</v>
      </c>
      <c r="DO114" s="751">
        <v>0</v>
      </c>
      <c r="DP114" s="752">
        <v>0</v>
      </c>
      <c r="DQ114" s="715"/>
      <c r="DR114" s="955"/>
      <c r="DS114" s="715"/>
      <c r="DT114" s="957"/>
    </row>
    <row r="115" spans="2:124" outlineLevel="1">
      <c r="B115" s="753">
        <v>105</v>
      </c>
      <c r="C115" s="765" t="s">
        <v>790</v>
      </c>
      <c r="D115" s="755" t="s">
        <v>815</v>
      </c>
      <c r="F115" s="760">
        <v>0</v>
      </c>
      <c r="G115" s="862">
        <v>0</v>
      </c>
      <c r="H115" s="762">
        <v>0</v>
      </c>
      <c r="I115" s="761">
        <v>0</v>
      </c>
      <c r="J115" s="762">
        <v>0</v>
      </c>
      <c r="K115" s="761">
        <v>0</v>
      </c>
      <c r="L115" s="762">
        <v>0</v>
      </c>
      <c r="M115" s="761">
        <v>0</v>
      </c>
      <c r="N115" s="762">
        <v>0</v>
      </c>
      <c r="O115" s="761">
        <v>0</v>
      </c>
      <c r="P115" s="762">
        <v>0</v>
      </c>
      <c r="Q115" s="761">
        <v>0</v>
      </c>
      <c r="R115" s="762">
        <v>0</v>
      </c>
      <c r="S115" s="761">
        <v>0</v>
      </c>
      <c r="T115" s="762">
        <v>0</v>
      </c>
      <c r="U115" s="761">
        <v>0</v>
      </c>
      <c r="V115" s="762">
        <v>0</v>
      </c>
      <c r="W115" s="761">
        <v>0</v>
      </c>
      <c r="X115" s="762">
        <v>0</v>
      </c>
      <c r="Y115" s="761">
        <v>0</v>
      </c>
      <c r="Z115" s="762">
        <v>0</v>
      </c>
      <c r="AA115" s="761">
        <v>0</v>
      </c>
      <c r="AB115" s="762">
        <v>0</v>
      </c>
      <c r="AC115" s="761">
        <v>0</v>
      </c>
      <c r="AD115" s="762">
        <v>0</v>
      </c>
      <c r="AE115" s="763">
        <v>0</v>
      </c>
      <c r="AF115" s="715"/>
      <c r="AG115" s="963"/>
      <c r="AH115" s="715"/>
      <c r="AI115" s="760">
        <v>0</v>
      </c>
      <c r="AJ115" s="862">
        <v>0</v>
      </c>
      <c r="AK115" s="762">
        <v>0</v>
      </c>
      <c r="AL115" s="761">
        <v>0</v>
      </c>
      <c r="AM115" s="762">
        <v>0</v>
      </c>
      <c r="AN115" s="761">
        <v>0</v>
      </c>
      <c r="AO115" s="762">
        <v>0</v>
      </c>
      <c r="AP115" s="761">
        <v>0</v>
      </c>
      <c r="AQ115" s="762">
        <v>0</v>
      </c>
      <c r="AR115" s="761">
        <v>0</v>
      </c>
      <c r="AS115" s="762">
        <v>0</v>
      </c>
      <c r="AT115" s="761">
        <v>0</v>
      </c>
      <c r="AU115" s="762">
        <v>0</v>
      </c>
      <c r="AV115" s="761">
        <v>0</v>
      </c>
      <c r="AW115" s="762">
        <v>0</v>
      </c>
      <c r="AX115" s="761">
        <v>0</v>
      </c>
      <c r="AY115" s="762">
        <v>0</v>
      </c>
      <c r="AZ115" s="761">
        <v>0</v>
      </c>
      <c r="BA115" s="762">
        <v>0</v>
      </c>
      <c r="BB115" s="761">
        <v>0</v>
      </c>
      <c r="BC115" s="762">
        <v>0</v>
      </c>
      <c r="BD115" s="761">
        <v>0</v>
      </c>
      <c r="BE115" s="762">
        <v>0</v>
      </c>
      <c r="BF115" s="761">
        <v>0</v>
      </c>
      <c r="BG115" s="762">
        <v>0</v>
      </c>
      <c r="BH115" s="763">
        <v>0</v>
      </c>
      <c r="BI115" s="715"/>
      <c r="BJ115" s="965"/>
      <c r="BK115" s="715"/>
      <c r="BL115" s="951"/>
      <c r="BM115" s="715"/>
      <c r="BN115" s="760">
        <v>0</v>
      </c>
      <c r="BO115" s="862">
        <v>0</v>
      </c>
      <c r="BP115" s="762">
        <v>0</v>
      </c>
      <c r="BQ115" s="761">
        <v>0</v>
      </c>
      <c r="BR115" s="762">
        <v>0</v>
      </c>
      <c r="BS115" s="761">
        <v>0</v>
      </c>
      <c r="BT115" s="762">
        <v>0</v>
      </c>
      <c r="BU115" s="761">
        <v>0</v>
      </c>
      <c r="BV115" s="762">
        <v>0</v>
      </c>
      <c r="BW115" s="761">
        <v>0</v>
      </c>
      <c r="BX115" s="762">
        <v>0</v>
      </c>
      <c r="BY115" s="761">
        <v>0</v>
      </c>
      <c r="BZ115" s="762">
        <v>0</v>
      </c>
      <c r="CA115" s="761">
        <v>0</v>
      </c>
      <c r="CB115" s="762">
        <v>0</v>
      </c>
      <c r="CC115" s="761">
        <v>0</v>
      </c>
      <c r="CD115" s="762">
        <v>0</v>
      </c>
      <c r="CE115" s="761">
        <v>0</v>
      </c>
      <c r="CF115" s="762">
        <v>0</v>
      </c>
      <c r="CG115" s="761">
        <v>0</v>
      </c>
      <c r="CH115" s="762">
        <v>0</v>
      </c>
      <c r="CI115" s="761">
        <v>0</v>
      </c>
      <c r="CJ115" s="762">
        <v>0</v>
      </c>
      <c r="CK115" s="761">
        <v>0</v>
      </c>
      <c r="CL115" s="762">
        <v>0</v>
      </c>
      <c r="CM115" s="763">
        <v>0</v>
      </c>
      <c r="CN115" s="715"/>
      <c r="CO115" s="953"/>
      <c r="CP115" s="715"/>
      <c r="CQ115" s="760">
        <v>0</v>
      </c>
      <c r="CR115" s="862">
        <v>0</v>
      </c>
      <c r="CS115" s="762">
        <v>0</v>
      </c>
      <c r="CT115" s="761">
        <v>0</v>
      </c>
      <c r="CU115" s="762">
        <v>0</v>
      </c>
      <c r="CV115" s="761">
        <v>0</v>
      </c>
      <c r="CW115" s="762">
        <v>0</v>
      </c>
      <c r="CX115" s="761">
        <v>0</v>
      </c>
      <c r="CY115" s="762">
        <v>0</v>
      </c>
      <c r="CZ115" s="761">
        <v>0</v>
      </c>
      <c r="DA115" s="762">
        <v>0</v>
      </c>
      <c r="DB115" s="761">
        <v>0</v>
      </c>
      <c r="DC115" s="762">
        <v>0</v>
      </c>
      <c r="DD115" s="761">
        <v>0</v>
      </c>
      <c r="DE115" s="762">
        <v>0</v>
      </c>
      <c r="DF115" s="761">
        <v>0</v>
      </c>
      <c r="DG115" s="762">
        <v>0</v>
      </c>
      <c r="DH115" s="761">
        <v>0</v>
      </c>
      <c r="DI115" s="762">
        <v>0</v>
      </c>
      <c r="DJ115" s="761">
        <v>0</v>
      </c>
      <c r="DK115" s="762">
        <v>0</v>
      </c>
      <c r="DL115" s="761">
        <v>0</v>
      </c>
      <c r="DM115" s="762">
        <v>0</v>
      </c>
      <c r="DN115" s="761">
        <v>0</v>
      </c>
      <c r="DO115" s="762">
        <v>0</v>
      </c>
      <c r="DP115" s="763">
        <v>0</v>
      </c>
      <c r="DQ115" s="715"/>
      <c r="DR115" s="955"/>
      <c r="DS115" s="715"/>
      <c r="DT115" s="957"/>
    </row>
    <row r="116" spans="2:124" outlineLevel="1">
      <c r="B116" s="746">
        <v>106</v>
      </c>
      <c r="C116" s="764" t="s">
        <v>791</v>
      </c>
      <c r="D116" s="748" t="s">
        <v>815</v>
      </c>
      <c r="F116" s="749">
        <v>0</v>
      </c>
      <c r="G116" s="861">
        <v>0</v>
      </c>
      <c r="H116" s="751">
        <v>0</v>
      </c>
      <c r="I116" s="750">
        <v>0</v>
      </c>
      <c r="J116" s="751">
        <v>0</v>
      </c>
      <c r="K116" s="750">
        <v>0</v>
      </c>
      <c r="L116" s="751">
        <v>0</v>
      </c>
      <c r="M116" s="750">
        <v>0</v>
      </c>
      <c r="N116" s="751">
        <v>0</v>
      </c>
      <c r="O116" s="750">
        <v>0</v>
      </c>
      <c r="P116" s="751">
        <v>0</v>
      </c>
      <c r="Q116" s="750">
        <v>0</v>
      </c>
      <c r="R116" s="751">
        <v>0</v>
      </c>
      <c r="S116" s="750">
        <v>0</v>
      </c>
      <c r="T116" s="751">
        <v>0</v>
      </c>
      <c r="U116" s="750">
        <v>0</v>
      </c>
      <c r="V116" s="751">
        <v>0</v>
      </c>
      <c r="W116" s="750">
        <v>0</v>
      </c>
      <c r="X116" s="751">
        <v>0</v>
      </c>
      <c r="Y116" s="750">
        <v>0</v>
      </c>
      <c r="Z116" s="751">
        <v>0</v>
      </c>
      <c r="AA116" s="750">
        <v>0</v>
      </c>
      <c r="AB116" s="751">
        <v>0</v>
      </c>
      <c r="AC116" s="750">
        <v>0</v>
      </c>
      <c r="AD116" s="751">
        <v>0</v>
      </c>
      <c r="AE116" s="752">
        <v>0</v>
      </c>
      <c r="AF116" s="715"/>
      <c r="AG116" s="963"/>
      <c r="AH116" s="715"/>
      <c r="AI116" s="749">
        <v>0</v>
      </c>
      <c r="AJ116" s="861">
        <v>0</v>
      </c>
      <c r="AK116" s="751">
        <v>0</v>
      </c>
      <c r="AL116" s="750">
        <v>0</v>
      </c>
      <c r="AM116" s="751">
        <v>0</v>
      </c>
      <c r="AN116" s="750">
        <v>0</v>
      </c>
      <c r="AO116" s="751">
        <v>0</v>
      </c>
      <c r="AP116" s="750">
        <v>0</v>
      </c>
      <c r="AQ116" s="751">
        <v>0</v>
      </c>
      <c r="AR116" s="750">
        <v>0</v>
      </c>
      <c r="AS116" s="751">
        <v>0</v>
      </c>
      <c r="AT116" s="750">
        <v>0</v>
      </c>
      <c r="AU116" s="751">
        <v>0</v>
      </c>
      <c r="AV116" s="750">
        <v>0</v>
      </c>
      <c r="AW116" s="751">
        <v>0</v>
      </c>
      <c r="AX116" s="750">
        <v>0</v>
      </c>
      <c r="AY116" s="751">
        <v>0</v>
      </c>
      <c r="AZ116" s="750">
        <v>0</v>
      </c>
      <c r="BA116" s="751">
        <v>0</v>
      </c>
      <c r="BB116" s="750">
        <v>0</v>
      </c>
      <c r="BC116" s="751">
        <v>0</v>
      </c>
      <c r="BD116" s="750">
        <v>0</v>
      </c>
      <c r="BE116" s="751">
        <v>0</v>
      </c>
      <c r="BF116" s="750">
        <v>0</v>
      </c>
      <c r="BG116" s="751">
        <v>0</v>
      </c>
      <c r="BH116" s="752">
        <v>0</v>
      </c>
      <c r="BI116" s="715"/>
      <c r="BJ116" s="965"/>
      <c r="BK116" s="715"/>
      <c r="BL116" s="951"/>
      <c r="BM116" s="715"/>
      <c r="BN116" s="749">
        <v>0</v>
      </c>
      <c r="BO116" s="861">
        <v>0</v>
      </c>
      <c r="BP116" s="751">
        <v>0</v>
      </c>
      <c r="BQ116" s="750">
        <v>0</v>
      </c>
      <c r="BR116" s="751">
        <v>0</v>
      </c>
      <c r="BS116" s="750">
        <v>0</v>
      </c>
      <c r="BT116" s="751">
        <v>0</v>
      </c>
      <c r="BU116" s="750">
        <v>0</v>
      </c>
      <c r="BV116" s="751">
        <v>0</v>
      </c>
      <c r="BW116" s="750">
        <v>0</v>
      </c>
      <c r="BX116" s="751">
        <v>0</v>
      </c>
      <c r="BY116" s="750">
        <v>0</v>
      </c>
      <c r="BZ116" s="751">
        <v>0</v>
      </c>
      <c r="CA116" s="750">
        <v>0</v>
      </c>
      <c r="CB116" s="751">
        <v>0</v>
      </c>
      <c r="CC116" s="750">
        <v>0</v>
      </c>
      <c r="CD116" s="751">
        <v>0</v>
      </c>
      <c r="CE116" s="750">
        <v>0</v>
      </c>
      <c r="CF116" s="751">
        <v>0</v>
      </c>
      <c r="CG116" s="750">
        <v>0</v>
      </c>
      <c r="CH116" s="751">
        <v>0</v>
      </c>
      <c r="CI116" s="750">
        <v>0</v>
      </c>
      <c r="CJ116" s="751">
        <v>0</v>
      </c>
      <c r="CK116" s="750">
        <v>0</v>
      </c>
      <c r="CL116" s="751">
        <v>0</v>
      </c>
      <c r="CM116" s="752">
        <v>0</v>
      </c>
      <c r="CN116" s="715"/>
      <c r="CO116" s="953"/>
      <c r="CP116" s="715"/>
      <c r="CQ116" s="749">
        <v>0</v>
      </c>
      <c r="CR116" s="861">
        <v>0</v>
      </c>
      <c r="CS116" s="751">
        <v>0</v>
      </c>
      <c r="CT116" s="750">
        <v>0</v>
      </c>
      <c r="CU116" s="751">
        <v>0</v>
      </c>
      <c r="CV116" s="750">
        <v>0</v>
      </c>
      <c r="CW116" s="751">
        <v>0</v>
      </c>
      <c r="CX116" s="750">
        <v>0</v>
      </c>
      <c r="CY116" s="751">
        <v>0</v>
      </c>
      <c r="CZ116" s="750">
        <v>0</v>
      </c>
      <c r="DA116" s="751">
        <v>0</v>
      </c>
      <c r="DB116" s="750">
        <v>0</v>
      </c>
      <c r="DC116" s="751">
        <v>0</v>
      </c>
      <c r="DD116" s="750">
        <v>0</v>
      </c>
      <c r="DE116" s="751">
        <v>0</v>
      </c>
      <c r="DF116" s="750">
        <v>0</v>
      </c>
      <c r="DG116" s="751">
        <v>0</v>
      </c>
      <c r="DH116" s="750">
        <v>0</v>
      </c>
      <c r="DI116" s="751">
        <v>0</v>
      </c>
      <c r="DJ116" s="750">
        <v>0</v>
      </c>
      <c r="DK116" s="751">
        <v>0</v>
      </c>
      <c r="DL116" s="750">
        <v>0</v>
      </c>
      <c r="DM116" s="751">
        <v>0</v>
      </c>
      <c r="DN116" s="750">
        <v>0</v>
      </c>
      <c r="DO116" s="751">
        <v>0</v>
      </c>
      <c r="DP116" s="752">
        <v>0</v>
      </c>
      <c r="DQ116" s="715"/>
      <c r="DR116" s="955"/>
      <c r="DS116" s="715"/>
      <c r="DT116" s="957"/>
    </row>
    <row r="117" spans="2:124" outlineLevel="1">
      <c r="B117" s="753">
        <v>107</v>
      </c>
      <c r="C117" s="765" t="s">
        <v>792</v>
      </c>
      <c r="D117" s="755" t="s">
        <v>815</v>
      </c>
      <c r="F117" s="760">
        <v>0</v>
      </c>
      <c r="G117" s="862">
        <v>0</v>
      </c>
      <c r="H117" s="762">
        <v>0</v>
      </c>
      <c r="I117" s="761">
        <v>0</v>
      </c>
      <c r="J117" s="762">
        <v>0</v>
      </c>
      <c r="K117" s="761">
        <v>0</v>
      </c>
      <c r="L117" s="762">
        <v>0</v>
      </c>
      <c r="M117" s="761">
        <v>0</v>
      </c>
      <c r="N117" s="762">
        <v>0</v>
      </c>
      <c r="O117" s="761">
        <v>0</v>
      </c>
      <c r="P117" s="762">
        <v>0</v>
      </c>
      <c r="Q117" s="761">
        <v>0</v>
      </c>
      <c r="R117" s="762">
        <v>0</v>
      </c>
      <c r="S117" s="761">
        <v>0</v>
      </c>
      <c r="T117" s="762">
        <v>0</v>
      </c>
      <c r="U117" s="761">
        <v>0</v>
      </c>
      <c r="V117" s="762">
        <v>0</v>
      </c>
      <c r="W117" s="761">
        <v>0</v>
      </c>
      <c r="X117" s="762">
        <v>0</v>
      </c>
      <c r="Y117" s="761">
        <v>0</v>
      </c>
      <c r="Z117" s="762">
        <v>0</v>
      </c>
      <c r="AA117" s="761">
        <v>0</v>
      </c>
      <c r="AB117" s="762">
        <v>0</v>
      </c>
      <c r="AC117" s="761">
        <v>0</v>
      </c>
      <c r="AD117" s="762">
        <v>0</v>
      </c>
      <c r="AE117" s="763">
        <v>0</v>
      </c>
      <c r="AF117" s="715"/>
      <c r="AG117" s="963"/>
      <c r="AH117" s="715"/>
      <c r="AI117" s="760">
        <v>0</v>
      </c>
      <c r="AJ117" s="862">
        <v>0</v>
      </c>
      <c r="AK117" s="762">
        <v>0</v>
      </c>
      <c r="AL117" s="761">
        <v>0</v>
      </c>
      <c r="AM117" s="762">
        <v>0</v>
      </c>
      <c r="AN117" s="761">
        <v>0</v>
      </c>
      <c r="AO117" s="762">
        <v>0</v>
      </c>
      <c r="AP117" s="761">
        <v>0</v>
      </c>
      <c r="AQ117" s="762">
        <v>0</v>
      </c>
      <c r="AR117" s="761">
        <v>0</v>
      </c>
      <c r="AS117" s="762">
        <v>0</v>
      </c>
      <c r="AT117" s="761">
        <v>0</v>
      </c>
      <c r="AU117" s="762">
        <v>0</v>
      </c>
      <c r="AV117" s="761">
        <v>0</v>
      </c>
      <c r="AW117" s="762">
        <v>0</v>
      </c>
      <c r="AX117" s="761">
        <v>0</v>
      </c>
      <c r="AY117" s="762">
        <v>0</v>
      </c>
      <c r="AZ117" s="761">
        <v>0</v>
      </c>
      <c r="BA117" s="762">
        <v>0</v>
      </c>
      <c r="BB117" s="761">
        <v>0</v>
      </c>
      <c r="BC117" s="762">
        <v>0</v>
      </c>
      <c r="BD117" s="761">
        <v>0</v>
      </c>
      <c r="BE117" s="762">
        <v>0</v>
      </c>
      <c r="BF117" s="761">
        <v>0</v>
      </c>
      <c r="BG117" s="762">
        <v>0</v>
      </c>
      <c r="BH117" s="763">
        <v>0</v>
      </c>
      <c r="BI117" s="715"/>
      <c r="BJ117" s="965"/>
      <c r="BK117" s="715"/>
      <c r="BL117" s="951"/>
      <c r="BM117" s="715"/>
      <c r="BN117" s="760">
        <v>0</v>
      </c>
      <c r="BO117" s="862">
        <v>0</v>
      </c>
      <c r="BP117" s="762">
        <v>0</v>
      </c>
      <c r="BQ117" s="761">
        <v>0</v>
      </c>
      <c r="BR117" s="762">
        <v>0</v>
      </c>
      <c r="BS117" s="761">
        <v>0</v>
      </c>
      <c r="BT117" s="762">
        <v>0</v>
      </c>
      <c r="BU117" s="761">
        <v>0</v>
      </c>
      <c r="BV117" s="762">
        <v>0</v>
      </c>
      <c r="BW117" s="761">
        <v>0</v>
      </c>
      <c r="BX117" s="762">
        <v>0</v>
      </c>
      <c r="BY117" s="761">
        <v>0</v>
      </c>
      <c r="BZ117" s="762">
        <v>0</v>
      </c>
      <c r="CA117" s="761">
        <v>0</v>
      </c>
      <c r="CB117" s="762">
        <v>0</v>
      </c>
      <c r="CC117" s="761">
        <v>0</v>
      </c>
      <c r="CD117" s="762">
        <v>0</v>
      </c>
      <c r="CE117" s="761">
        <v>0</v>
      </c>
      <c r="CF117" s="762">
        <v>0</v>
      </c>
      <c r="CG117" s="761">
        <v>0</v>
      </c>
      <c r="CH117" s="762">
        <v>0</v>
      </c>
      <c r="CI117" s="761">
        <v>0</v>
      </c>
      <c r="CJ117" s="762">
        <v>0</v>
      </c>
      <c r="CK117" s="761">
        <v>0</v>
      </c>
      <c r="CL117" s="762">
        <v>0</v>
      </c>
      <c r="CM117" s="763">
        <v>0</v>
      </c>
      <c r="CN117" s="715"/>
      <c r="CO117" s="953"/>
      <c r="CP117" s="715"/>
      <c r="CQ117" s="760">
        <v>0</v>
      </c>
      <c r="CR117" s="862">
        <v>0</v>
      </c>
      <c r="CS117" s="762">
        <v>0</v>
      </c>
      <c r="CT117" s="761">
        <v>0</v>
      </c>
      <c r="CU117" s="762">
        <v>0</v>
      </c>
      <c r="CV117" s="761">
        <v>0</v>
      </c>
      <c r="CW117" s="762">
        <v>0</v>
      </c>
      <c r="CX117" s="761">
        <v>0</v>
      </c>
      <c r="CY117" s="762">
        <v>0</v>
      </c>
      <c r="CZ117" s="761">
        <v>0</v>
      </c>
      <c r="DA117" s="762">
        <v>0</v>
      </c>
      <c r="DB117" s="761">
        <v>0</v>
      </c>
      <c r="DC117" s="762">
        <v>0</v>
      </c>
      <c r="DD117" s="761">
        <v>0</v>
      </c>
      <c r="DE117" s="762">
        <v>0</v>
      </c>
      <c r="DF117" s="761">
        <v>0</v>
      </c>
      <c r="DG117" s="762">
        <v>0</v>
      </c>
      <c r="DH117" s="761">
        <v>0</v>
      </c>
      <c r="DI117" s="762">
        <v>0</v>
      </c>
      <c r="DJ117" s="761">
        <v>0</v>
      </c>
      <c r="DK117" s="762">
        <v>0</v>
      </c>
      <c r="DL117" s="761">
        <v>0</v>
      </c>
      <c r="DM117" s="762">
        <v>0</v>
      </c>
      <c r="DN117" s="761">
        <v>0</v>
      </c>
      <c r="DO117" s="762">
        <v>0</v>
      </c>
      <c r="DP117" s="763">
        <v>0</v>
      </c>
      <c r="DQ117" s="715"/>
      <c r="DR117" s="955"/>
      <c r="DS117" s="715"/>
      <c r="DT117" s="957"/>
    </row>
    <row r="118" spans="2:124" outlineLevel="1">
      <c r="B118" s="746">
        <v>108</v>
      </c>
      <c r="C118" s="764" t="s">
        <v>793</v>
      </c>
      <c r="D118" s="748" t="s">
        <v>815</v>
      </c>
      <c r="F118" s="749">
        <v>0</v>
      </c>
      <c r="G118" s="861">
        <v>0</v>
      </c>
      <c r="H118" s="751">
        <v>0</v>
      </c>
      <c r="I118" s="750">
        <v>0</v>
      </c>
      <c r="J118" s="751">
        <v>0</v>
      </c>
      <c r="K118" s="750">
        <v>0</v>
      </c>
      <c r="L118" s="751">
        <v>0</v>
      </c>
      <c r="M118" s="750">
        <v>0</v>
      </c>
      <c r="N118" s="751">
        <v>0</v>
      </c>
      <c r="O118" s="750">
        <v>0</v>
      </c>
      <c r="P118" s="751">
        <v>0</v>
      </c>
      <c r="Q118" s="750">
        <v>0</v>
      </c>
      <c r="R118" s="751">
        <v>0</v>
      </c>
      <c r="S118" s="750">
        <v>0</v>
      </c>
      <c r="T118" s="751">
        <v>0</v>
      </c>
      <c r="U118" s="750">
        <v>0</v>
      </c>
      <c r="V118" s="751">
        <v>0</v>
      </c>
      <c r="W118" s="750">
        <v>0</v>
      </c>
      <c r="X118" s="751">
        <v>0</v>
      </c>
      <c r="Y118" s="750">
        <v>0</v>
      </c>
      <c r="Z118" s="751">
        <v>0</v>
      </c>
      <c r="AA118" s="750">
        <v>0</v>
      </c>
      <c r="AB118" s="751">
        <v>0</v>
      </c>
      <c r="AC118" s="750">
        <v>0</v>
      </c>
      <c r="AD118" s="751">
        <v>0</v>
      </c>
      <c r="AE118" s="752">
        <v>0</v>
      </c>
      <c r="AF118" s="715"/>
      <c r="AG118" s="963"/>
      <c r="AH118" s="715"/>
      <c r="AI118" s="749">
        <v>0</v>
      </c>
      <c r="AJ118" s="861">
        <v>0</v>
      </c>
      <c r="AK118" s="751">
        <v>0</v>
      </c>
      <c r="AL118" s="750">
        <v>0</v>
      </c>
      <c r="AM118" s="751">
        <v>0</v>
      </c>
      <c r="AN118" s="750">
        <v>0</v>
      </c>
      <c r="AO118" s="751">
        <v>0</v>
      </c>
      <c r="AP118" s="750">
        <v>0</v>
      </c>
      <c r="AQ118" s="751">
        <v>0</v>
      </c>
      <c r="AR118" s="750">
        <v>0</v>
      </c>
      <c r="AS118" s="751">
        <v>0</v>
      </c>
      <c r="AT118" s="750">
        <v>0</v>
      </c>
      <c r="AU118" s="751">
        <v>0</v>
      </c>
      <c r="AV118" s="750">
        <v>0</v>
      </c>
      <c r="AW118" s="751">
        <v>0</v>
      </c>
      <c r="AX118" s="750">
        <v>0</v>
      </c>
      <c r="AY118" s="751">
        <v>0</v>
      </c>
      <c r="AZ118" s="750">
        <v>0</v>
      </c>
      <c r="BA118" s="751">
        <v>0</v>
      </c>
      <c r="BB118" s="750">
        <v>0</v>
      </c>
      <c r="BC118" s="751">
        <v>0</v>
      </c>
      <c r="BD118" s="750">
        <v>0</v>
      </c>
      <c r="BE118" s="751">
        <v>0</v>
      </c>
      <c r="BF118" s="750">
        <v>0</v>
      </c>
      <c r="BG118" s="751">
        <v>0</v>
      </c>
      <c r="BH118" s="752">
        <v>0</v>
      </c>
      <c r="BI118" s="715"/>
      <c r="BJ118" s="965"/>
      <c r="BK118" s="715"/>
      <c r="BL118" s="951"/>
      <c r="BM118" s="715"/>
      <c r="BN118" s="749">
        <v>0</v>
      </c>
      <c r="BO118" s="861">
        <v>0</v>
      </c>
      <c r="BP118" s="751">
        <v>0</v>
      </c>
      <c r="BQ118" s="750">
        <v>0</v>
      </c>
      <c r="BR118" s="751">
        <v>0</v>
      </c>
      <c r="BS118" s="750">
        <v>0</v>
      </c>
      <c r="BT118" s="751">
        <v>0</v>
      </c>
      <c r="BU118" s="750">
        <v>0</v>
      </c>
      <c r="BV118" s="751">
        <v>0</v>
      </c>
      <c r="BW118" s="750">
        <v>0</v>
      </c>
      <c r="BX118" s="751">
        <v>0</v>
      </c>
      <c r="BY118" s="750">
        <v>0</v>
      </c>
      <c r="BZ118" s="751">
        <v>0</v>
      </c>
      <c r="CA118" s="750">
        <v>0</v>
      </c>
      <c r="CB118" s="751">
        <v>0</v>
      </c>
      <c r="CC118" s="750">
        <v>0</v>
      </c>
      <c r="CD118" s="751">
        <v>0</v>
      </c>
      <c r="CE118" s="750">
        <v>0</v>
      </c>
      <c r="CF118" s="751">
        <v>0</v>
      </c>
      <c r="CG118" s="750">
        <v>0</v>
      </c>
      <c r="CH118" s="751">
        <v>0</v>
      </c>
      <c r="CI118" s="750">
        <v>0</v>
      </c>
      <c r="CJ118" s="751">
        <v>0</v>
      </c>
      <c r="CK118" s="750">
        <v>0</v>
      </c>
      <c r="CL118" s="751">
        <v>0</v>
      </c>
      <c r="CM118" s="752">
        <v>0</v>
      </c>
      <c r="CN118" s="715"/>
      <c r="CO118" s="953"/>
      <c r="CP118" s="715"/>
      <c r="CQ118" s="749">
        <v>0</v>
      </c>
      <c r="CR118" s="861">
        <v>0</v>
      </c>
      <c r="CS118" s="751">
        <v>0</v>
      </c>
      <c r="CT118" s="750">
        <v>0</v>
      </c>
      <c r="CU118" s="751">
        <v>0</v>
      </c>
      <c r="CV118" s="750">
        <v>0</v>
      </c>
      <c r="CW118" s="751">
        <v>0</v>
      </c>
      <c r="CX118" s="750">
        <v>0</v>
      </c>
      <c r="CY118" s="751">
        <v>0</v>
      </c>
      <c r="CZ118" s="750">
        <v>0</v>
      </c>
      <c r="DA118" s="751">
        <v>0</v>
      </c>
      <c r="DB118" s="750">
        <v>0</v>
      </c>
      <c r="DC118" s="751">
        <v>0</v>
      </c>
      <c r="DD118" s="750">
        <v>0</v>
      </c>
      <c r="DE118" s="751">
        <v>0</v>
      </c>
      <c r="DF118" s="750">
        <v>0</v>
      </c>
      <c r="DG118" s="751">
        <v>0</v>
      </c>
      <c r="DH118" s="750">
        <v>0</v>
      </c>
      <c r="DI118" s="751">
        <v>0</v>
      </c>
      <c r="DJ118" s="750">
        <v>0</v>
      </c>
      <c r="DK118" s="751">
        <v>0</v>
      </c>
      <c r="DL118" s="750">
        <v>0</v>
      </c>
      <c r="DM118" s="751">
        <v>0</v>
      </c>
      <c r="DN118" s="750">
        <v>0</v>
      </c>
      <c r="DO118" s="751">
        <v>0</v>
      </c>
      <c r="DP118" s="752">
        <v>0</v>
      </c>
      <c r="DQ118" s="715"/>
      <c r="DR118" s="955"/>
      <c r="DS118" s="715"/>
      <c r="DT118" s="957"/>
    </row>
    <row r="119" spans="2:124" outlineLevel="1">
      <c r="B119" s="753">
        <v>109</v>
      </c>
      <c r="C119" s="765" t="s">
        <v>794</v>
      </c>
      <c r="D119" s="755" t="s">
        <v>815</v>
      </c>
      <c r="F119" s="760">
        <v>0</v>
      </c>
      <c r="G119" s="862">
        <v>0</v>
      </c>
      <c r="H119" s="762">
        <v>0</v>
      </c>
      <c r="I119" s="761">
        <v>0</v>
      </c>
      <c r="J119" s="762">
        <v>0</v>
      </c>
      <c r="K119" s="761">
        <v>0</v>
      </c>
      <c r="L119" s="762">
        <v>0</v>
      </c>
      <c r="M119" s="761">
        <v>0</v>
      </c>
      <c r="N119" s="762">
        <v>0</v>
      </c>
      <c r="O119" s="761">
        <v>0</v>
      </c>
      <c r="P119" s="762">
        <v>0</v>
      </c>
      <c r="Q119" s="761">
        <v>0</v>
      </c>
      <c r="R119" s="762">
        <v>0</v>
      </c>
      <c r="S119" s="761">
        <v>0</v>
      </c>
      <c r="T119" s="762">
        <v>0</v>
      </c>
      <c r="U119" s="761">
        <v>0</v>
      </c>
      <c r="V119" s="762">
        <v>0</v>
      </c>
      <c r="W119" s="761">
        <v>0</v>
      </c>
      <c r="X119" s="762">
        <v>0</v>
      </c>
      <c r="Y119" s="761">
        <v>0</v>
      </c>
      <c r="Z119" s="762">
        <v>0</v>
      </c>
      <c r="AA119" s="761">
        <v>0</v>
      </c>
      <c r="AB119" s="762">
        <v>0</v>
      </c>
      <c r="AC119" s="761">
        <v>0</v>
      </c>
      <c r="AD119" s="762">
        <v>0</v>
      </c>
      <c r="AE119" s="763">
        <v>0</v>
      </c>
      <c r="AF119" s="715"/>
      <c r="AG119" s="963"/>
      <c r="AH119" s="715"/>
      <c r="AI119" s="760">
        <v>0</v>
      </c>
      <c r="AJ119" s="862">
        <v>0</v>
      </c>
      <c r="AK119" s="762">
        <v>0</v>
      </c>
      <c r="AL119" s="761">
        <v>0</v>
      </c>
      <c r="AM119" s="762">
        <v>0</v>
      </c>
      <c r="AN119" s="761">
        <v>0</v>
      </c>
      <c r="AO119" s="762">
        <v>0</v>
      </c>
      <c r="AP119" s="761">
        <v>0</v>
      </c>
      <c r="AQ119" s="762">
        <v>0</v>
      </c>
      <c r="AR119" s="761">
        <v>0</v>
      </c>
      <c r="AS119" s="762">
        <v>0</v>
      </c>
      <c r="AT119" s="761">
        <v>0</v>
      </c>
      <c r="AU119" s="762">
        <v>0</v>
      </c>
      <c r="AV119" s="761">
        <v>0</v>
      </c>
      <c r="AW119" s="762">
        <v>0</v>
      </c>
      <c r="AX119" s="761">
        <v>0</v>
      </c>
      <c r="AY119" s="762">
        <v>0</v>
      </c>
      <c r="AZ119" s="761">
        <v>0</v>
      </c>
      <c r="BA119" s="762">
        <v>0</v>
      </c>
      <c r="BB119" s="761">
        <v>0</v>
      </c>
      <c r="BC119" s="762">
        <v>0</v>
      </c>
      <c r="BD119" s="761">
        <v>0</v>
      </c>
      <c r="BE119" s="762">
        <v>0</v>
      </c>
      <c r="BF119" s="761">
        <v>0</v>
      </c>
      <c r="BG119" s="762">
        <v>0</v>
      </c>
      <c r="BH119" s="763">
        <v>0</v>
      </c>
      <c r="BI119" s="715"/>
      <c r="BJ119" s="965"/>
      <c r="BK119" s="715"/>
      <c r="BL119" s="951"/>
      <c r="BM119" s="715"/>
      <c r="BN119" s="760">
        <v>0</v>
      </c>
      <c r="BO119" s="862">
        <v>0</v>
      </c>
      <c r="BP119" s="762">
        <v>0</v>
      </c>
      <c r="BQ119" s="761">
        <v>0</v>
      </c>
      <c r="BR119" s="762">
        <v>0</v>
      </c>
      <c r="BS119" s="761">
        <v>0</v>
      </c>
      <c r="BT119" s="762">
        <v>0</v>
      </c>
      <c r="BU119" s="761">
        <v>0</v>
      </c>
      <c r="BV119" s="762">
        <v>0</v>
      </c>
      <c r="BW119" s="761">
        <v>0</v>
      </c>
      <c r="BX119" s="762">
        <v>0</v>
      </c>
      <c r="BY119" s="761">
        <v>0</v>
      </c>
      <c r="BZ119" s="762">
        <v>0</v>
      </c>
      <c r="CA119" s="761">
        <v>0</v>
      </c>
      <c r="CB119" s="762">
        <v>0</v>
      </c>
      <c r="CC119" s="761">
        <v>0</v>
      </c>
      <c r="CD119" s="762">
        <v>0</v>
      </c>
      <c r="CE119" s="761">
        <v>0</v>
      </c>
      <c r="CF119" s="762">
        <v>0</v>
      </c>
      <c r="CG119" s="761">
        <v>0</v>
      </c>
      <c r="CH119" s="762">
        <v>0</v>
      </c>
      <c r="CI119" s="761">
        <v>0</v>
      </c>
      <c r="CJ119" s="762">
        <v>0</v>
      </c>
      <c r="CK119" s="761">
        <v>0</v>
      </c>
      <c r="CL119" s="762">
        <v>0</v>
      </c>
      <c r="CM119" s="763">
        <v>0</v>
      </c>
      <c r="CN119" s="715"/>
      <c r="CO119" s="953"/>
      <c r="CP119" s="715"/>
      <c r="CQ119" s="760">
        <v>0</v>
      </c>
      <c r="CR119" s="862">
        <v>0</v>
      </c>
      <c r="CS119" s="762">
        <v>0</v>
      </c>
      <c r="CT119" s="761">
        <v>0</v>
      </c>
      <c r="CU119" s="762">
        <v>0</v>
      </c>
      <c r="CV119" s="761">
        <v>0</v>
      </c>
      <c r="CW119" s="762">
        <v>0</v>
      </c>
      <c r="CX119" s="761">
        <v>0</v>
      </c>
      <c r="CY119" s="762">
        <v>0</v>
      </c>
      <c r="CZ119" s="761">
        <v>0</v>
      </c>
      <c r="DA119" s="762">
        <v>0</v>
      </c>
      <c r="DB119" s="761">
        <v>0</v>
      </c>
      <c r="DC119" s="762">
        <v>0</v>
      </c>
      <c r="DD119" s="761">
        <v>0</v>
      </c>
      <c r="DE119" s="762">
        <v>0</v>
      </c>
      <c r="DF119" s="761">
        <v>0</v>
      </c>
      <c r="DG119" s="762">
        <v>0</v>
      </c>
      <c r="DH119" s="761">
        <v>0</v>
      </c>
      <c r="DI119" s="762">
        <v>0</v>
      </c>
      <c r="DJ119" s="761">
        <v>0</v>
      </c>
      <c r="DK119" s="762">
        <v>0</v>
      </c>
      <c r="DL119" s="761">
        <v>0</v>
      </c>
      <c r="DM119" s="762">
        <v>0</v>
      </c>
      <c r="DN119" s="761">
        <v>0</v>
      </c>
      <c r="DO119" s="762">
        <v>0</v>
      </c>
      <c r="DP119" s="763">
        <v>0</v>
      </c>
      <c r="DQ119" s="715"/>
      <c r="DR119" s="955"/>
      <c r="DS119" s="715"/>
      <c r="DT119" s="957"/>
    </row>
    <row r="120" spans="2:124" outlineLevel="1">
      <c r="B120" s="746">
        <v>110</v>
      </c>
      <c r="C120" s="764" t="s">
        <v>795</v>
      </c>
      <c r="D120" s="748" t="s">
        <v>815</v>
      </c>
      <c r="F120" s="749">
        <v>0</v>
      </c>
      <c r="G120" s="861">
        <v>0</v>
      </c>
      <c r="H120" s="751">
        <v>0</v>
      </c>
      <c r="I120" s="750">
        <v>0</v>
      </c>
      <c r="J120" s="751">
        <v>0</v>
      </c>
      <c r="K120" s="750">
        <v>0</v>
      </c>
      <c r="L120" s="751">
        <v>0</v>
      </c>
      <c r="M120" s="750">
        <v>0</v>
      </c>
      <c r="N120" s="751">
        <v>0</v>
      </c>
      <c r="O120" s="750">
        <v>0</v>
      </c>
      <c r="P120" s="751">
        <v>0</v>
      </c>
      <c r="Q120" s="750">
        <v>0</v>
      </c>
      <c r="R120" s="751">
        <v>0</v>
      </c>
      <c r="S120" s="750">
        <v>0</v>
      </c>
      <c r="T120" s="751">
        <v>0</v>
      </c>
      <c r="U120" s="750">
        <v>0</v>
      </c>
      <c r="V120" s="751">
        <v>0</v>
      </c>
      <c r="W120" s="750">
        <v>0</v>
      </c>
      <c r="X120" s="751">
        <v>0</v>
      </c>
      <c r="Y120" s="750">
        <v>0</v>
      </c>
      <c r="Z120" s="751">
        <v>0</v>
      </c>
      <c r="AA120" s="750">
        <v>0</v>
      </c>
      <c r="AB120" s="751">
        <v>0</v>
      </c>
      <c r="AC120" s="750">
        <v>0</v>
      </c>
      <c r="AD120" s="751">
        <v>0</v>
      </c>
      <c r="AE120" s="752">
        <v>0</v>
      </c>
      <c r="AF120" s="715"/>
      <c r="AG120" s="963"/>
      <c r="AH120" s="715"/>
      <c r="AI120" s="749">
        <v>0</v>
      </c>
      <c r="AJ120" s="861">
        <v>0</v>
      </c>
      <c r="AK120" s="751">
        <v>0</v>
      </c>
      <c r="AL120" s="750">
        <v>0</v>
      </c>
      <c r="AM120" s="751">
        <v>0</v>
      </c>
      <c r="AN120" s="750">
        <v>0</v>
      </c>
      <c r="AO120" s="751">
        <v>0</v>
      </c>
      <c r="AP120" s="750">
        <v>0</v>
      </c>
      <c r="AQ120" s="751">
        <v>0</v>
      </c>
      <c r="AR120" s="750">
        <v>0</v>
      </c>
      <c r="AS120" s="751">
        <v>0</v>
      </c>
      <c r="AT120" s="750">
        <v>0</v>
      </c>
      <c r="AU120" s="751">
        <v>0</v>
      </c>
      <c r="AV120" s="750">
        <v>0</v>
      </c>
      <c r="AW120" s="751">
        <v>0</v>
      </c>
      <c r="AX120" s="750">
        <v>0</v>
      </c>
      <c r="AY120" s="751">
        <v>0</v>
      </c>
      <c r="AZ120" s="750">
        <v>0</v>
      </c>
      <c r="BA120" s="751">
        <v>0</v>
      </c>
      <c r="BB120" s="750">
        <v>0</v>
      </c>
      <c r="BC120" s="751">
        <v>0</v>
      </c>
      <c r="BD120" s="750">
        <v>0</v>
      </c>
      <c r="BE120" s="751">
        <v>0</v>
      </c>
      <c r="BF120" s="750">
        <v>0</v>
      </c>
      <c r="BG120" s="751">
        <v>0</v>
      </c>
      <c r="BH120" s="752">
        <v>0</v>
      </c>
      <c r="BI120" s="715"/>
      <c r="BJ120" s="965"/>
      <c r="BK120" s="715"/>
      <c r="BL120" s="951"/>
      <c r="BM120" s="715"/>
      <c r="BN120" s="749">
        <v>0</v>
      </c>
      <c r="BO120" s="861">
        <v>0</v>
      </c>
      <c r="BP120" s="751">
        <v>0</v>
      </c>
      <c r="BQ120" s="750">
        <v>0</v>
      </c>
      <c r="BR120" s="751">
        <v>0</v>
      </c>
      <c r="BS120" s="750">
        <v>0</v>
      </c>
      <c r="BT120" s="751">
        <v>0</v>
      </c>
      <c r="BU120" s="750">
        <v>0</v>
      </c>
      <c r="BV120" s="751">
        <v>0</v>
      </c>
      <c r="BW120" s="750">
        <v>0</v>
      </c>
      <c r="BX120" s="751">
        <v>0</v>
      </c>
      <c r="BY120" s="750">
        <v>0</v>
      </c>
      <c r="BZ120" s="751">
        <v>0</v>
      </c>
      <c r="CA120" s="750">
        <v>0</v>
      </c>
      <c r="CB120" s="751">
        <v>0</v>
      </c>
      <c r="CC120" s="750">
        <v>0</v>
      </c>
      <c r="CD120" s="751">
        <v>0</v>
      </c>
      <c r="CE120" s="750">
        <v>0</v>
      </c>
      <c r="CF120" s="751">
        <v>0</v>
      </c>
      <c r="CG120" s="750">
        <v>0</v>
      </c>
      <c r="CH120" s="751">
        <v>0</v>
      </c>
      <c r="CI120" s="750">
        <v>0</v>
      </c>
      <c r="CJ120" s="751">
        <v>0</v>
      </c>
      <c r="CK120" s="750">
        <v>0</v>
      </c>
      <c r="CL120" s="751">
        <v>0</v>
      </c>
      <c r="CM120" s="752">
        <v>0</v>
      </c>
      <c r="CN120" s="715"/>
      <c r="CO120" s="953"/>
      <c r="CP120" s="715"/>
      <c r="CQ120" s="749">
        <v>0</v>
      </c>
      <c r="CR120" s="861">
        <v>0</v>
      </c>
      <c r="CS120" s="751">
        <v>0</v>
      </c>
      <c r="CT120" s="750">
        <v>0</v>
      </c>
      <c r="CU120" s="751">
        <v>0</v>
      </c>
      <c r="CV120" s="750">
        <v>0</v>
      </c>
      <c r="CW120" s="751">
        <v>0</v>
      </c>
      <c r="CX120" s="750">
        <v>0</v>
      </c>
      <c r="CY120" s="751">
        <v>0</v>
      </c>
      <c r="CZ120" s="750">
        <v>0</v>
      </c>
      <c r="DA120" s="751">
        <v>0</v>
      </c>
      <c r="DB120" s="750">
        <v>0</v>
      </c>
      <c r="DC120" s="751">
        <v>0</v>
      </c>
      <c r="DD120" s="750">
        <v>0</v>
      </c>
      <c r="DE120" s="751">
        <v>0</v>
      </c>
      <c r="DF120" s="750">
        <v>0</v>
      </c>
      <c r="DG120" s="751">
        <v>0</v>
      </c>
      <c r="DH120" s="750">
        <v>0</v>
      </c>
      <c r="DI120" s="751">
        <v>0</v>
      </c>
      <c r="DJ120" s="750">
        <v>0</v>
      </c>
      <c r="DK120" s="751">
        <v>0</v>
      </c>
      <c r="DL120" s="750">
        <v>0</v>
      </c>
      <c r="DM120" s="751">
        <v>0</v>
      </c>
      <c r="DN120" s="750">
        <v>0</v>
      </c>
      <c r="DO120" s="751">
        <v>0</v>
      </c>
      <c r="DP120" s="752">
        <v>0</v>
      </c>
      <c r="DQ120" s="715"/>
      <c r="DR120" s="955"/>
      <c r="DS120" s="715"/>
      <c r="DT120" s="957"/>
    </row>
    <row r="121" spans="2:124" outlineLevel="1">
      <c r="B121" s="753">
        <v>111</v>
      </c>
      <c r="C121" s="765" t="s">
        <v>796</v>
      </c>
      <c r="D121" s="755" t="s">
        <v>815</v>
      </c>
      <c r="F121" s="760">
        <v>0</v>
      </c>
      <c r="G121" s="862">
        <v>0</v>
      </c>
      <c r="H121" s="762">
        <v>0</v>
      </c>
      <c r="I121" s="761">
        <v>0</v>
      </c>
      <c r="J121" s="762">
        <v>0</v>
      </c>
      <c r="K121" s="761">
        <v>0</v>
      </c>
      <c r="L121" s="762">
        <v>0</v>
      </c>
      <c r="M121" s="761">
        <v>0</v>
      </c>
      <c r="N121" s="762">
        <v>0</v>
      </c>
      <c r="O121" s="761">
        <v>0</v>
      </c>
      <c r="P121" s="762">
        <v>0</v>
      </c>
      <c r="Q121" s="761">
        <v>0</v>
      </c>
      <c r="R121" s="762">
        <v>0</v>
      </c>
      <c r="S121" s="761">
        <v>0</v>
      </c>
      <c r="T121" s="762">
        <v>0</v>
      </c>
      <c r="U121" s="761">
        <v>0</v>
      </c>
      <c r="V121" s="762">
        <v>0</v>
      </c>
      <c r="W121" s="761">
        <v>0</v>
      </c>
      <c r="X121" s="762">
        <v>0</v>
      </c>
      <c r="Y121" s="761">
        <v>0</v>
      </c>
      <c r="Z121" s="762">
        <v>0</v>
      </c>
      <c r="AA121" s="761">
        <v>0</v>
      </c>
      <c r="AB121" s="762">
        <v>0</v>
      </c>
      <c r="AC121" s="761">
        <v>0</v>
      </c>
      <c r="AD121" s="762">
        <v>0</v>
      </c>
      <c r="AE121" s="763">
        <v>0</v>
      </c>
      <c r="AF121" s="715"/>
      <c r="AG121" s="963"/>
      <c r="AH121" s="715"/>
      <c r="AI121" s="760">
        <v>0</v>
      </c>
      <c r="AJ121" s="862">
        <v>0</v>
      </c>
      <c r="AK121" s="762">
        <v>0</v>
      </c>
      <c r="AL121" s="761">
        <v>0</v>
      </c>
      <c r="AM121" s="762">
        <v>0</v>
      </c>
      <c r="AN121" s="761">
        <v>0</v>
      </c>
      <c r="AO121" s="762">
        <v>0</v>
      </c>
      <c r="AP121" s="761">
        <v>0</v>
      </c>
      <c r="AQ121" s="762">
        <v>0</v>
      </c>
      <c r="AR121" s="761">
        <v>0</v>
      </c>
      <c r="AS121" s="762">
        <v>0</v>
      </c>
      <c r="AT121" s="761">
        <v>0</v>
      </c>
      <c r="AU121" s="762">
        <v>0</v>
      </c>
      <c r="AV121" s="761">
        <v>0</v>
      </c>
      <c r="AW121" s="762">
        <v>0</v>
      </c>
      <c r="AX121" s="761">
        <v>0</v>
      </c>
      <c r="AY121" s="762">
        <v>0</v>
      </c>
      <c r="AZ121" s="761">
        <v>0</v>
      </c>
      <c r="BA121" s="762">
        <v>0</v>
      </c>
      <c r="BB121" s="761">
        <v>0</v>
      </c>
      <c r="BC121" s="762">
        <v>0</v>
      </c>
      <c r="BD121" s="761">
        <v>0</v>
      </c>
      <c r="BE121" s="762">
        <v>0</v>
      </c>
      <c r="BF121" s="761">
        <v>0</v>
      </c>
      <c r="BG121" s="762">
        <v>0</v>
      </c>
      <c r="BH121" s="763">
        <v>0</v>
      </c>
      <c r="BI121" s="715"/>
      <c r="BJ121" s="965"/>
      <c r="BK121" s="715"/>
      <c r="BL121" s="951"/>
      <c r="BM121" s="715"/>
      <c r="BN121" s="760">
        <v>0</v>
      </c>
      <c r="BO121" s="862">
        <v>0</v>
      </c>
      <c r="BP121" s="762">
        <v>0</v>
      </c>
      <c r="BQ121" s="761">
        <v>0</v>
      </c>
      <c r="BR121" s="762">
        <v>0</v>
      </c>
      <c r="BS121" s="761">
        <v>0</v>
      </c>
      <c r="BT121" s="762">
        <v>0</v>
      </c>
      <c r="BU121" s="761">
        <v>0</v>
      </c>
      <c r="BV121" s="762">
        <v>0</v>
      </c>
      <c r="BW121" s="761">
        <v>0</v>
      </c>
      <c r="BX121" s="762">
        <v>0</v>
      </c>
      <c r="BY121" s="761">
        <v>0</v>
      </c>
      <c r="BZ121" s="762">
        <v>0</v>
      </c>
      <c r="CA121" s="761">
        <v>0</v>
      </c>
      <c r="CB121" s="762">
        <v>0</v>
      </c>
      <c r="CC121" s="761">
        <v>0</v>
      </c>
      <c r="CD121" s="762">
        <v>0</v>
      </c>
      <c r="CE121" s="761">
        <v>0</v>
      </c>
      <c r="CF121" s="762">
        <v>0</v>
      </c>
      <c r="CG121" s="761">
        <v>0</v>
      </c>
      <c r="CH121" s="762">
        <v>0</v>
      </c>
      <c r="CI121" s="761">
        <v>0</v>
      </c>
      <c r="CJ121" s="762">
        <v>0</v>
      </c>
      <c r="CK121" s="761">
        <v>0</v>
      </c>
      <c r="CL121" s="762">
        <v>0</v>
      </c>
      <c r="CM121" s="763">
        <v>0</v>
      </c>
      <c r="CN121" s="715"/>
      <c r="CO121" s="953"/>
      <c r="CP121" s="715"/>
      <c r="CQ121" s="760">
        <v>0</v>
      </c>
      <c r="CR121" s="862">
        <v>0</v>
      </c>
      <c r="CS121" s="762">
        <v>0</v>
      </c>
      <c r="CT121" s="761">
        <v>0</v>
      </c>
      <c r="CU121" s="762">
        <v>0</v>
      </c>
      <c r="CV121" s="761">
        <v>0</v>
      </c>
      <c r="CW121" s="762">
        <v>0</v>
      </c>
      <c r="CX121" s="761">
        <v>0</v>
      </c>
      <c r="CY121" s="762">
        <v>0</v>
      </c>
      <c r="CZ121" s="761">
        <v>0</v>
      </c>
      <c r="DA121" s="762">
        <v>0</v>
      </c>
      <c r="DB121" s="761">
        <v>0</v>
      </c>
      <c r="DC121" s="762">
        <v>0</v>
      </c>
      <c r="DD121" s="761">
        <v>0</v>
      </c>
      <c r="DE121" s="762">
        <v>0</v>
      </c>
      <c r="DF121" s="761">
        <v>0</v>
      </c>
      <c r="DG121" s="762">
        <v>0</v>
      </c>
      <c r="DH121" s="761">
        <v>0</v>
      </c>
      <c r="DI121" s="762">
        <v>0</v>
      </c>
      <c r="DJ121" s="761">
        <v>0</v>
      </c>
      <c r="DK121" s="762">
        <v>0</v>
      </c>
      <c r="DL121" s="761">
        <v>0</v>
      </c>
      <c r="DM121" s="762">
        <v>0</v>
      </c>
      <c r="DN121" s="761">
        <v>0</v>
      </c>
      <c r="DO121" s="762">
        <v>0</v>
      </c>
      <c r="DP121" s="763">
        <v>0</v>
      </c>
      <c r="DQ121" s="715"/>
      <c r="DR121" s="955"/>
      <c r="DS121" s="715"/>
      <c r="DT121" s="957"/>
    </row>
    <row r="122" spans="2:124" outlineLevel="1">
      <c r="B122" s="746">
        <v>112</v>
      </c>
      <c r="C122" s="764" t="s">
        <v>797</v>
      </c>
      <c r="D122" s="748" t="s">
        <v>815</v>
      </c>
      <c r="F122" s="749">
        <v>0</v>
      </c>
      <c r="G122" s="861">
        <v>0</v>
      </c>
      <c r="H122" s="751">
        <v>0</v>
      </c>
      <c r="I122" s="750">
        <v>0</v>
      </c>
      <c r="J122" s="751">
        <v>0</v>
      </c>
      <c r="K122" s="750">
        <v>0</v>
      </c>
      <c r="L122" s="751">
        <v>0</v>
      </c>
      <c r="M122" s="750">
        <v>0</v>
      </c>
      <c r="N122" s="751">
        <v>0</v>
      </c>
      <c r="O122" s="750">
        <v>0</v>
      </c>
      <c r="P122" s="751">
        <v>0</v>
      </c>
      <c r="Q122" s="750">
        <v>0</v>
      </c>
      <c r="R122" s="751">
        <v>0</v>
      </c>
      <c r="S122" s="750">
        <v>0</v>
      </c>
      <c r="T122" s="751">
        <v>0</v>
      </c>
      <c r="U122" s="750">
        <v>0</v>
      </c>
      <c r="V122" s="751">
        <v>0</v>
      </c>
      <c r="W122" s="750">
        <v>0</v>
      </c>
      <c r="X122" s="751">
        <v>0</v>
      </c>
      <c r="Y122" s="750">
        <v>0</v>
      </c>
      <c r="Z122" s="751">
        <v>0</v>
      </c>
      <c r="AA122" s="750">
        <v>0</v>
      </c>
      <c r="AB122" s="751">
        <v>0</v>
      </c>
      <c r="AC122" s="750">
        <v>0</v>
      </c>
      <c r="AD122" s="751">
        <v>0</v>
      </c>
      <c r="AE122" s="752">
        <v>0</v>
      </c>
      <c r="AF122" s="715"/>
      <c r="AG122" s="963"/>
      <c r="AH122" s="715"/>
      <c r="AI122" s="749">
        <v>0</v>
      </c>
      <c r="AJ122" s="861">
        <v>0</v>
      </c>
      <c r="AK122" s="751">
        <v>0</v>
      </c>
      <c r="AL122" s="750">
        <v>0</v>
      </c>
      <c r="AM122" s="751">
        <v>0</v>
      </c>
      <c r="AN122" s="750">
        <v>0</v>
      </c>
      <c r="AO122" s="751">
        <v>0</v>
      </c>
      <c r="AP122" s="750">
        <v>0</v>
      </c>
      <c r="AQ122" s="751">
        <v>0</v>
      </c>
      <c r="AR122" s="750">
        <v>0</v>
      </c>
      <c r="AS122" s="751">
        <v>0</v>
      </c>
      <c r="AT122" s="750">
        <v>0</v>
      </c>
      <c r="AU122" s="751">
        <v>0</v>
      </c>
      <c r="AV122" s="750">
        <v>0</v>
      </c>
      <c r="AW122" s="751">
        <v>0</v>
      </c>
      <c r="AX122" s="750">
        <v>0</v>
      </c>
      <c r="AY122" s="751">
        <v>0</v>
      </c>
      <c r="AZ122" s="750">
        <v>0</v>
      </c>
      <c r="BA122" s="751">
        <v>0</v>
      </c>
      <c r="BB122" s="750">
        <v>0</v>
      </c>
      <c r="BC122" s="751">
        <v>0</v>
      </c>
      <c r="BD122" s="750">
        <v>0</v>
      </c>
      <c r="BE122" s="751">
        <v>0</v>
      </c>
      <c r="BF122" s="750">
        <v>0</v>
      </c>
      <c r="BG122" s="751">
        <v>0</v>
      </c>
      <c r="BH122" s="752">
        <v>0</v>
      </c>
      <c r="BI122" s="715"/>
      <c r="BJ122" s="965"/>
      <c r="BK122" s="715"/>
      <c r="BL122" s="951"/>
      <c r="BM122" s="715"/>
      <c r="BN122" s="749">
        <v>0</v>
      </c>
      <c r="BO122" s="861">
        <v>0</v>
      </c>
      <c r="BP122" s="751">
        <v>0</v>
      </c>
      <c r="BQ122" s="750">
        <v>0</v>
      </c>
      <c r="BR122" s="751">
        <v>0</v>
      </c>
      <c r="BS122" s="750">
        <v>0</v>
      </c>
      <c r="BT122" s="751">
        <v>0</v>
      </c>
      <c r="BU122" s="750">
        <v>0</v>
      </c>
      <c r="BV122" s="751">
        <v>0</v>
      </c>
      <c r="BW122" s="750">
        <v>0</v>
      </c>
      <c r="BX122" s="751">
        <v>0</v>
      </c>
      <c r="BY122" s="750">
        <v>0</v>
      </c>
      <c r="BZ122" s="751">
        <v>0</v>
      </c>
      <c r="CA122" s="750">
        <v>0</v>
      </c>
      <c r="CB122" s="751">
        <v>0</v>
      </c>
      <c r="CC122" s="750">
        <v>0</v>
      </c>
      <c r="CD122" s="751">
        <v>0</v>
      </c>
      <c r="CE122" s="750">
        <v>0</v>
      </c>
      <c r="CF122" s="751">
        <v>0</v>
      </c>
      <c r="CG122" s="750">
        <v>0</v>
      </c>
      <c r="CH122" s="751">
        <v>0</v>
      </c>
      <c r="CI122" s="750">
        <v>0</v>
      </c>
      <c r="CJ122" s="751">
        <v>0</v>
      </c>
      <c r="CK122" s="750">
        <v>0</v>
      </c>
      <c r="CL122" s="751">
        <v>0</v>
      </c>
      <c r="CM122" s="752">
        <v>0</v>
      </c>
      <c r="CN122" s="715"/>
      <c r="CO122" s="953"/>
      <c r="CP122" s="715"/>
      <c r="CQ122" s="749">
        <v>0</v>
      </c>
      <c r="CR122" s="861">
        <v>0</v>
      </c>
      <c r="CS122" s="751">
        <v>0</v>
      </c>
      <c r="CT122" s="750">
        <v>0</v>
      </c>
      <c r="CU122" s="751">
        <v>0</v>
      </c>
      <c r="CV122" s="750">
        <v>0</v>
      </c>
      <c r="CW122" s="751">
        <v>0</v>
      </c>
      <c r="CX122" s="750">
        <v>0</v>
      </c>
      <c r="CY122" s="751">
        <v>0</v>
      </c>
      <c r="CZ122" s="750">
        <v>0</v>
      </c>
      <c r="DA122" s="751">
        <v>0</v>
      </c>
      <c r="DB122" s="750">
        <v>0</v>
      </c>
      <c r="DC122" s="751">
        <v>0</v>
      </c>
      <c r="DD122" s="750">
        <v>0</v>
      </c>
      <c r="DE122" s="751">
        <v>0</v>
      </c>
      <c r="DF122" s="750">
        <v>0</v>
      </c>
      <c r="DG122" s="751">
        <v>0</v>
      </c>
      <c r="DH122" s="750">
        <v>0</v>
      </c>
      <c r="DI122" s="751">
        <v>0</v>
      </c>
      <c r="DJ122" s="750">
        <v>0</v>
      </c>
      <c r="DK122" s="751">
        <v>0</v>
      </c>
      <c r="DL122" s="750">
        <v>0</v>
      </c>
      <c r="DM122" s="751">
        <v>0</v>
      </c>
      <c r="DN122" s="750">
        <v>0</v>
      </c>
      <c r="DO122" s="751">
        <v>0</v>
      </c>
      <c r="DP122" s="752">
        <v>0</v>
      </c>
      <c r="DQ122" s="715"/>
      <c r="DR122" s="955"/>
      <c r="DS122" s="715"/>
      <c r="DT122" s="957"/>
    </row>
    <row r="123" spans="2:124" outlineLevel="1">
      <c r="B123" s="753">
        <v>113</v>
      </c>
      <c r="C123" s="765" t="s">
        <v>798</v>
      </c>
      <c r="D123" s="755" t="s">
        <v>815</v>
      </c>
      <c r="F123" s="760">
        <v>0</v>
      </c>
      <c r="G123" s="862">
        <v>0</v>
      </c>
      <c r="H123" s="762">
        <v>0</v>
      </c>
      <c r="I123" s="761">
        <v>0</v>
      </c>
      <c r="J123" s="762">
        <v>0</v>
      </c>
      <c r="K123" s="761">
        <v>0</v>
      </c>
      <c r="L123" s="762">
        <v>0</v>
      </c>
      <c r="M123" s="761">
        <v>0</v>
      </c>
      <c r="N123" s="762">
        <v>0</v>
      </c>
      <c r="O123" s="761">
        <v>0</v>
      </c>
      <c r="P123" s="762">
        <v>0</v>
      </c>
      <c r="Q123" s="761">
        <v>0</v>
      </c>
      <c r="R123" s="762">
        <v>0</v>
      </c>
      <c r="S123" s="761">
        <v>0</v>
      </c>
      <c r="T123" s="762">
        <v>0</v>
      </c>
      <c r="U123" s="761">
        <v>0</v>
      </c>
      <c r="V123" s="762">
        <v>0</v>
      </c>
      <c r="W123" s="761">
        <v>0</v>
      </c>
      <c r="X123" s="762">
        <v>0</v>
      </c>
      <c r="Y123" s="761">
        <v>0</v>
      </c>
      <c r="Z123" s="762">
        <v>0</v>
      </c>
      <c r="AA123" s="761">
        <v>0</v>
      </c>
      <c r="AB123" s="762">
        <v>0</v>
      </c>
      <c r="AC123" s="761">
        <v>0</v>
      </c>
      <c r="AD123" s="762">
        <v>0</v>
      </c>
      <c r="AE123" s="763">
        <v>0</v>
      </c>
      <c r="AF123" s="715"/>
      <c r="AG123" s="963"/>
      <c r="AH123" s="715"/>
      <c r="AI123" s="760">
        <v>0</v>
      </c>
      <c r="AJ123" s="862">
        <v>0</v>
      </c>
      <c r="AK123" s="762">
        <v>0</v>
      </c>
      <c r="AL123" s="761">
        <v>0</v>
      </c>
      <c r="AM123" s="762">
        <v>0</v>
      </c>
      <c r="AN123" s="761">
        <v>0</v>
      </c>
      <c r="AO123" s="762">
        <v>0</v>
      </c>
      <c r="AP123" s="761">
        <v>0</v>
      </c>
      <c r="AQ123" s="762">
        <v>0</v>
      </c>
      <c r="AR123" s="761">
        <v>0</v>
      </c>
      <c r="AS123" s="762">
        <v>0</v>
      </c>
      <c r="AT123" s="761">
        <v>0</v>
      </c>
      <c r="AU123" s="762">
        <v>0</v>
      </c>
      <c r="AV123" s="761">
        <v>0</v>
      </c>
      <c r="AW123" s="762">
        <v>0</v>
      </c>
      <c r="AX123" s="761">
        <v>0</v>
      </c>
      <c r="AY123" s="762">
        <v>0</v>
      </c>
      <c r="AZ123" s="761">
        <v>0</v>
      </c>
      <c r="BA123" s="762">
        <v>0</v>
      </c>
      <c r="BB123" s="761">
        <v>0</v>
      </c>
      <c r="BC123" s="762">
        <v>0</v>
      </c>
      <c r="BD123" s="761">
        <v>0</v>
      </c>
      <c r="BE123" s="762">
        <v>0</v>
      </c>
      <c r="BF123" s="761">
        <v>0</v>
      </c>
      <c r="BG123" s="762">
        <v>0</v>
      </c>
      <c r="BH123" s="763">
        <v>0</v>
      </c>
      <c r="BI123" s="715"/>
      <c r="BJ123" s="965"/>
      <c r="BK123" s="715"/>
      <c r="BL123" s="951"/>
      <c r="BM123" s="715"/>
      <c r="BN123" s="760">
        <v>0</v>
      </c>
      <c r="BO123" s="862">
        <v>0</v>
      </c>
      <c r="BP123" s="762">
        <v>0</v>
      </c>
      <c r="BQ123" s="761">
        <v>0</v>
      </c>
      <c r="BR123" s="762">
        <v>0</v>
      </c>
      <c r="BS123" s="761">
        <v>0</v>
      </c>
      <c r="BT123" s="762">
        <v>0</v>
      </c>
      <c r="BU123" s="761">
        <v>0</v>
      </c>
      <c r="BV123" s="762">
        <v>0</v>
      </c>
      <c r="BW123" s="761">
        <v>0</v>
      </c>
      <c r="BX123" s="762">
        <v>0</v>
      </c>
      <c r="BY123" s="761">
        <v>0</v>
      </c>
      <c r="BZ123" s="762">
        <v>0</v>
      </c>
      <c r="CA123" s="761">
        <v>0</v>
      </c>
      <c r="CB123" s="762">
        <v>0</v>
      </c>
      <c r="CC123" s="761">
        <v>0</v>
      </c>
      <c r="CD123" s="762">
        <v>0</v>
      </c>
      <c r="CE123" s="761">
        <v>0</v>
      </c>
      <c r="CF123" s="762">
        <v>0</v>
      </c>
      <c r="CG123" s="761">
        <v>0</v>
      </c>
      <c r="CH123" s="762">
        <v>0</v>
      </c>
      <c r="CI123" s="761">
        <v>0</v>
      </c>
      <c r="CJ123" s="762">
        <v>0</v>
      </c>
      <c r="CK123" s="761">
        <v>0</v>
      </c>
      <c r="CL123" s="762">
        <v>0</v>
      </c>
      <c r="CM123" s="763">
        <v>0</v>
      </c>
      <c r="CN123" s="715"/>
      <c r="CO123" s="953"/>
      <c r="CP123" s="715"/>
      <c r="CQ123" s="760">
        <v>0</v>
      </c>
      <c r="CR123" s="862">
        <v>0</v>
      </c>
      <c r="CS123" s="762">
        <v>0</v>
      </c>
      <c r="CT123" s="761">
        <v>0</v>
      </c>
      <c r="CU123" s="762">
        <v>0</v>
      </c>
      <c r="CV123" s="761">
        <v>0</v>
      </c>
      <c r="CW123" s="762">
        <v>0</v>
      </c>
      <c r="CX123" s="761">
        <v>0</v>
      </c>
      <c r="CY123" s="762">
        <v>0</v>
      </c>
      <c r="CZ123" s="761">
        <v>0</v>
      </c>
      <c r="DA123" s="762">
        <v>0</v>
      </c>
      <c r="DB123" s="761">
        <v>0</v>
      </c>
      <c r="DC123" s="762">
        <v>0</v>
      </c>
      <c r="DD123" s="761">
        <v>0</v>
      </c>
      <c r="DE123" s="762">
        <v>0</v>
      </c>
      <c r="DF123" s="761">
        <v>0</v>
      </c>
      <c r="DG123" s="762">
        <v>0</v>
      </c>
      <c r="DH123" s="761">
        <v>0</v>
      </c>
      <c r="DI123" s="762">
        <v>0</v>
      </c>
      <c r="DJ123" s="761">
        <v>0</v>
      </c>
      <c r="DK123" s="762">
        <v>0</v>
      </c>
      <c r="DL123" s="761">
        <v>0</v>
      </c>
      <c r="DM123" s="762">
        <v>0</v>
      </c>
      <c r="DN123" s="761">
        <v>0</v>
      </c>
      <c r="DO123" s="762">
        <v>0</v>
      </c>
      <c r="DP123" s="763">
        <v>0</v>
      </c>
      <c r="DQ123" s="715"/>
      <c r="DR123" s="955"/>
      <c r="DS123" s="715"/>
      <c r="DT123" s="957"/>
    </row>
    <row r="124" spans="2:124" outlineLevel="1">
      <c r="B124" s="746">
        <v>114</v>
      </c>
      <c r="C124" s="764" t="s">
        <v>799</v>
      </c>
      <c r="D124" s="748" t="s">
        <v>815</v>
      </c>
      <c r="F124" s="749">
        <v>0</v>
      </c>
      <c r="G124" s="861">
        <v>0</v>
      </c>
      <c r="H124" s="751">
        <v>0</v>
      </c>
      <c r="I124" s="750">
        <v>0</v>
      </c>
      <c r="J124" s="751">
        <v>0</v>
      </c>
      <c r="K124" s="750">
        <v>0</v>
      </c>
      <c r="L124" s="751">
        <v>0</v>
      </c>
      <c r="M124" s="750">
        <v>0</v>
      </c>
      <c r="N124" s="751">
        <v>0</v>
      </c>
      <c r="O124" s="750">
        <v>0</v>
      </c>
      <c r="P124" s="751">
        <v>0</v>
      </c>
      <c r="Q124" s="750">
        <v>0</v>
      </c>
      <c r="R124" s="751">
        <v>0</v>
      </c>
      <c r="S124" s="750">
        <v>0</v>
      </c>
      <c r="T124" s="751">
        <v>0</v>
      </c>
      <c r="U124" s="750">
        <v>0</v>
      </c>
      <c r="V124" s="751">
        <v>0</v>
      </c>
      <c r="W124" s="750">
        <v>0</v>
      </c>
      <c r="X124" s="751">
        <v>0</v>
      </c>
      <c r="Y124" s="750">
        <v>0</v>
      </c>
      <c r="Z124" s="751">
        <v>0</v>
      </c>
      <c r="AA124" s="750">
        <v>0</v>
      </c>
      <c r="AB124" s="751">
        <v>0</v>
      </c>
      <c r="AC124" s="750">
        <v>0</v>
      </c>
      <c r="AD124" s="751">
        <v>0</v>
      </c>
      <c r="AE124" s="752">
        <v>0</v>
      </c>
      <c r="AF124" s="715"/>
      <c r="AG124" s="963"/>
      <c r="AH124" s="715"/>
      <c r="AI124" s="749">
        <v>0</v>
      </c>
      <c r="AJ124" s="861">
        <v>0</v>
      </c>
      <c r="AK124" s="751">
        <v>0</v>
      </c>
      <c r="AL124" s="750">
        <v>0</v>
      </c>
      <c r="AM124" s="751">
        <v>0</v>
      </c>
      <c r="AN124" s="750">
        <v>0</v>
      </c>
      <c r="AO124" s="751">
        <v>0</v>
      </c>
      <c r="AP124" s="750">
        <v>0</v>
      </c>
      <c r="AQ124" s="751">
        <v>0</v>
      </c>
      <c r="AR124" s="750">
        <v>0</v>
      </c>
      <c r="AS124" s="751">
        <v>0</v>
      </c>
      <c r="AT124" s="750">
        <v>0</v>
      </c>
      <c r="AU124" s="751">
        <v>0</v>
      </c>
      <c r="AV124" s="750">
        <v>0</v>
      </c>
      <c r="AW124" s="751">
        <v>0</v>
      </c>
      <c r="AX124" s="750">
        <v>0</v>
      </c>
      <c r="AY124" s="751">
        <v>0</v>
      </c>
      <c r="AZ124" s="750">
        <v>0</v>
      </c>
      <c r="BA124" s="751">
        <v>0</v>
      </c>
      <c r="BB124" s="750">
        <v>0</v>
      </c>
      <c r="BC124" s="751">
        <v>0</v>
      </c>
      <c r="BD124" s="750">
        <v>0</v>
      </c>
      <c r="BE124" s="751">
        <v>0</v>
      </c>
      <c r="BF124" s="750">
        <v>0</v>
      </c>
      <c r="BG124" s="751">
        <v>0</v>
      </c>
      <c r="BH124" s="752">
        <v>0</v>
      </c>
      <c r="BI124" s="715"/>
      <c r="BJ124" s="965"/>
      <c r="BK124" s="715"/>
      <c r="BL124" s="951"/>
      <c r="BM124" s="715"/>
      <c r="BN124" s="749">
        <v>0</v>
      </c>
      <c r="BO124" s="861">
        <v>0</v>
      </c>
      <c r="BP124" s="751">
        <v>0</v>
      </c>
      <c r="BQ124" s="750">
        <v>0</v>
      </c>
      <c r="BR124" s="751">
        <v>0</v>
      </c>
      <c r="BS124" s="750">
        <v>0</v>
      </c>
      <c r="BT124" s="751">
        <v>0</v>
      </c>
      <c r="BU124" s="750">
        <v>0</v>
      </c>
      <c r="BV124" s="751">
        <v>0</v>
      </c>
      <c r="BW124" s="750">
        <v>0</v>
      </c>
      <c r="BX124" s="751">
        <v>0</v>
      </c>
      <c r="BY124" s="750">
        <v>0</v>
      </c>
      <c r="BZ124" s="751">
        <v>0</v>
      </c>
      <c r="CA124" s="750">
        <v>0</v>
      </c>
      <c r="CB124" s="751">
        <v>0</v>
      </c>
      <c r="CC124" s="750">
        <v>0</v>
      </c>
      <c r="CD124" s="751">
        <v>0</v>
      </c>
      <c r="CE124" s="750">
        <v>0</v>
      </c>
      <c r="CF124" s="751">
        <v>0</v>
      </c>
      <c r="CG124" s="750">
        <v>0</v>
      </c>
      <c r="CH124" s="751">
        <v>0</v>
      </c>
      <c r="CI124" s="750">
        <v>0</v>
      </c>
      <c r="CJ124" s="751">
        <v>0</v>
      </c>
      <c r="CK124" s="750">
        <v>0</v>
      </c>
      <c r="CL124" s="751">
        <v>0</v>
      </c>
      <c r="CM124" s="752">
        <v>0</v>
      </c>
      <c r="CN124" s="715"/>
      <c r="CO124" s="953"/>
      <c r="CP124" s="715"/>
      <c r="CQ124" s="749">
        <v>0</v>
      </c>
      <c r="CR124" s="861">
        <v>0</v>
      </c>
      <c r="CS124" s="751">
        <v>0</v>
      </c>
      <c r="CT124" s="750">
        <v>0</v>
      </c>
      <c r="CU124" s="751">
        <v>0</v>
      </c>
      <c r="CV124" s="750">
        <v>0</v>
      </c>
      <c r="CW124" s="751">
        <v>0</v>
      </c>
      <c r="CX124" s="750">
        <v>0</v>
      </c>
      <c r="CY124" s="751">
        <v>0</v>
      </c>
      <c r="CZ124" s="750">
        <v>0</v>
      </c>
      <c r="DA124" s="751">
        <v>0</v>
      </c>
      <c r="DB124" s="750">
        <v>0</v>
      </c>
      <c r="DC124" s="751">
        <v>0</v>
      </c>
      <c r="DD124" s="750">
        <v>0</v>
      </c>
      <c r="DE124" s="751">
        <v>0</v>
      </c>
      <c r="DF124" s="750">
        <v>0</v>
      </c>
      <c r="DG124" s="751">
        <v>0</v>
      </c>
      <c r="DH124" s="750">
        <v>0</v>
      </c>
      <c r="DI124" s="751">
        <v>0</v>
      </c>
      <c r="DJ124" s="750">
        <v>0</v>
      </c>
      <c r="DK124" s="751">
        <v>0</v>
      </c>
      <c r="DL124" s="750">
        <v>0</v>
      </c>
      <c r="DM124" s="751">
        <v>0</v>
      </c>
      <c r="DN124" s="750">
        <v>0</v>
      </c>
      <c r="DO124" s="751">
        <v>0</v>
      </c>
      <c r="DP124" s="752">
        <v>0</v>
      </c>
      <c r="DQ124" s="715"/>
      <c r="DR124" s="955"/>
      <c r="DS124" s="715"/>
      <c r="DT124" s="957"/>
    </row>
    <row r="125" spans="2:124" outlineLevel="1">
      <c r="B125" s="753">
        <v>115</v>
      </c>
      <c r="C125" s="765" t="s">
        <v>800</v>
      </c>
      <c r="D125" s="755" t="s">
        <v>815</v>
      </c>
      <c r="F125" s="760">
        <v>0</v>
      </c>
      <c r="G125" s="862">
        <v>0</v>
      </c>
      <c r="H125" s="762">
        <v>0</v>
      </c>
      <c r="I125" s="761">
        <v>0</v>
      </c>
      <c r="J125" s="762">
        <v>0</v>
      </c>
      <c r="K125" s="761">
        <v>0</v>
      </c>
      <c r="L125" s="762">
        <v>0</v>
      </c>
      <c r="M125" s="761">
        <v>0</v>
      </c>
      <c r="N125" s="762">
        <v>0</v>
      </c>
      <c r="O125" s="761">
        <v>0</v>
      </c>
      <c r="P125" s="762">
        <v>0</v>
      </c>
      <c r="Q125" s="761">
        <v>0</v>
      </c>
      <c r="R125" s="762">
        <v>0</v>
      </c>
      <c r="S125" s="761">
        <v>0</v>
      </c>
      <c r="T125" s="762">
        <v>0</v>
      </c>
      <c r="U125" s="761">
        <v>0</v>
      </c>
      <c r="V125" s="762">
        <v>0</v>
      </c>
      <c r="W125" s="761">
        <v>0</v>
      </c>
      <c r="X125" s="762">
        <v>0</v>
      </c>
      <c r="Y125" s="761">
        <v>0</v>
      </c>
      <c r="Z125" s="762">
        <v>0</v>
      </c>
      <c r="AA125" s="761">
        <v>0</v>
      </c>
      <c r="AB125" s="762">
        <v>0</v>
      </c>
      <c r="AC125" s="761">
        <v>0</v>
      </c>
      <c r="AD125" s="762">
        <v>0</v>
      </c>
      <c r="AE125" s="763">
        <v>0</v>
      </c>
      <c r="AF125" s="715"/>
      <c r="AG125" s="963"/>
      <c r="AH125" s="715"/>
      <c r="AI125" s="760">
        <v>0</v>
      </c>
      <c r="AJ125" s="862">
        <v>0</v>
      </c>
      <c r="AK125" s="762">
        <v>0</v>
      </c>
      <c r="AL125" s="761">
        <v>0</v>
      </c>
      <c r="AM125" s="762">
        <v>0</v>
      </c>
      <c r="AN125" s="761">
        <v>0</v>
      </c>
      <c r="AO125" s="762">
        <v>0</v>
      </c>
      <c r="AP125" s="761">
        <v>0</v>
      </c>
      <c r="AQ125" s="762">
        <v>0</v>
      </c>
      <c r="AR125" s="761">
        <v>0</v>
      </c>
      <c r="AS125" s="762">
        <v>0</v>
      </c>
      <c r="AT125" s="761">
        <v>0</v>
      </c>
      <c r="AU125" s="762">
        <v>0</v>
      </c>
      <c r="AV125" s="761">
        <v>0</v>
      </c>
      <c r="AW125" s="762">
        <v>0</v>
      </c>
      <c r="AX125" s="761">
        <v>0</v>
      </c>
      <c r="AY125" s="762">
        <v>0</v>
      </c>
      <c r="AZ125" s="761">
        <v>0</v>
      </c>
      <c r="BA125" s="762">
        <v>0</v>
      </c>
      <c r="BB125" s="761">
        <v>0</v>
      </c>
      <c r="BC125" s="762">
        <v>0</v>
      </c>
      <c r="BD125" s="761">
        <v>0</v>
      </c>
      <c r="BE125" s="762">
        <v>0</v>
      </c>
      <c r="BF125" s="761">
        <v>0</v>
      </c>
      <c r="BG125" s="762">
        <v>0</v>
      </c>
      <c r="BH125" s="763">
        <v>0</v>
      </c>
      <c r="BI125" s="715"/>
      <c r="BJ125" s="965"/>
      <c r="BK125" s="715"/>
      <c r="BL125" s="951"/>
      <c r="BM125" s="715"/>
      <c r="BN125" s="760">
        <v>0</v>
      </c>
      <c r="BO125" s="862">
        <v>0</v>
      </c>
      <c r="BP125" s="762">
        <v>0</v>
      </c>
      <c r="BQ125" s="761">
        <v>0</v>
      </c>
      <c r="BR125" s="762">
        <v>0</v>
      </c>
      <c r="BS125" s="761">
        <v>0</v>
      </c>
      <c r="BT125" s="762">
        <v>0</v>
      </c>
      <c r="BU125" s="761">
        <v>0</v>
      </c>
      <c r="BV125" s="762">
        <v>0</v>
      </c>
      <c r="BW125" s="761">
        <v>0</v>
      </c>
      <c r="BX125" s="762">
        <v>0</v>
      </c>
      <c r="BY125" s="761">
        <v>0</v>
      </c>
      <c r="BZ125" s="762">
        <v>0</v>
      </c>
      <c r="CA125" s="761">
        <v>0</v>
      </c>
      <c r="CB125" s="762">
        <v>0</v>
      </c>
      <c r="CC125" s="761">
        <v>0</v>
      </c>
      <c r="CD125" s="762">
        <v>0</v>
      </c>
      <c r="CE125" s="761">
        <v>0</v>
      </c>
      <c r="CF125" s="762">
        <v>0</v>
      </c>
      <c r="CG125" s="761">
        <v>0</v>
      </c>
      <c r="CH125" s="762">
        <v>0</v>
      </c>
      <c r="CI125" s="761">
        <v>0</v>
      </c>
      <c r="CJ125" s="762">
        <v>0</v>
      </c>
      <c r="CK125" s="761">
        <v>0</v>
      </c>
      <c r="CL125" s="762">
        <v>0</v>
      </c>
      <c r="CM125" s="763">
        <v>0</v>
      </c>
      <c r="CN125" s="715"/>
      <c r="CO125" s="953"/>
      <c r="CP125" s="715"/>
      <c r="CQ125" s="760">
        <v>0</v>
      </c>
      <c r="CR125" s="862">
        <v>0</v>
      </c>
      <c r="CS125" s="762">
        <v>0</v>
      </c>
      <c r="CT125" s="761">
        <v>0</v>
      </c>
      <c r="CU125" s="762">
        <v>0</v>
      </c>
      <c r="CV125" s="761">
        <v>0</v>
      </c>
      <c r="CW125" s="762">
        <v>0</v>
      </c>
      <c r="CX125" s="761">
        <v>0</v>
      </c>
      <c r="CY125" s="762">
        <v>0</v>
      </c>
      <c r="CZ125" s="761">
        <v>0</v>
      </c>
      <c r="DA125" s="762">
        <v>0</v>
      </c>
      <c r="DB125" s="761">
        <v>0</v>
      </c>
      <c r="DC125" s="762">
        <v>0</v>
      </c>
      <c r="DD125" s="761">
        <v>0</v>
      </c>
      <c r="DE125" s="762">
        <v>0</v>
      </c>
      <c r="DF125" s="761">
        <v>0</v>
      </c>
      <c r="DG125" s="762">
        <v>0</v>
      </c>
      <c r="DH125" s="761">
        <v>0</v>
      </c>
      <c r="DI125" s="762">
        <v>0</v>
      </c>
      <c r="DJ125" s="761">
        <v>0</v>
      </c>
      <c r="DK125" s="762">
        <v>0</v>
      </c>
      <c r="DL125" s="761">
        <v>0</v>
      </c>
      <c r="DM125" s="762">
        <v>0</v>
      </c>
      <c r="DN125" s="761">
        <v>0</v>
      </c>
      <c r="DO125" s="762">
        <v>0</v>
      </c>
      <c r="DP125" s="763">
        <v>0</v>
      </c>
      <c r="DQ125" s="715"/>
      <c r="DR125" s="955"/>
      <c r="DS125" s="715"/>
      <c r="DT125" s="957"/>
    </row>
    <row r="126" spans="2:124" outlineLevel="1">
      <c r="B126" s="746">
        <v>116</v>
      </c>
      <c r="C126" s="764" t="s">
        <v>801</v>
      </c>
      <c r="D126" s="748" t="s">
        <v>815</v>
      </c>
      <c r="F126" s="749">
        <v>0</v>
      </c>
      <c r="G126" s="861">
        <v>0</v>
      </c>
      <c r="H126" s="751">
        <v>0</v>
      </c>
      <c r="I126" s="750">
        <v>0</v>
      </c>
      <c r="J126" s="751">
        <v>0</v>
      </c>
      <c r="K126" s="750">
        <v>0</v>
      </c>
      <c r="L126" s="751">
        <v>0</v>
      </c>
      <c r="M126" s="750">
        <v>0</v>
      </c>
      <c r="N126" s="751">
        <v>0</v>
      </c>
      <c r="O126" s="750">
        <v>0</v>
      </c>
      <c r="P126" s="751">
        <v>0</v>
      </c>
      <c r="Q126" s="750">
        <v>0</v>
      </c>
      <c r="R126" s="751">
        <v>0</v>
      </c>
      <c r="S126" s="750">
        <v>0</v>
      </c>
      <c r="T126" s="751">
        <v>0</v>
      </c>
      <c r="U126" s="750">
        <v>0</v>
      </c>
      <c r="V126" s="751">
        <v>0</v>
      </c>
      <c r="W126" s="750">
        <v>0</v>
      </c>
      <c r="X126" s="751">
        <v>0</v>
      </c>
      <c r="Y126" s="750">
        <v>0</v>
      </c>
      <c r="Z126" s="751">
        <v>0</v>
      </c>
      <c r="AA126" s="750">
        <v>0</v>
      </c>
      <c r="AB126" s="751">
        <v>0</v>
      </c>
      <c r="AC126" s="750">
        <v>0</v>
      </c>
      <c r="AD126" s="751">
        <v>0</v>
      </c>
      <c r="AE126" s="752">
        <v>0</v>
      </c>
      <c r="AF126" s="715"/>
      <c r="AG126" s="963"/>
      <c r="AH126" s="715"/>
      <c r="AI126" s="749">
        <v>0</v>
      </c>
      <c r="AJ126" s="861">
        <v>0</v>
      </c>
      <c r="AK126" s="751">
        <v>0</v>
      </c>
      <c r="AL126" s="750">
        <v>0</v>
      </c>
      <c r="AM126" s="751">
        <v>0</v>
      </c>
      <c r="AN126" s="750">
        <v>0</v>
      </c>
      <c r="AO126" s="751">
        <v>0</v>
      </c>
      <c r="AP126" s="750">
        <v>0</v>
      </c>
      <c r="AQ126" s="751">
        <v>0</v>
      </c>
      <c r="AR126" s="750">
        <v>0</v>
      </c>
      <c r="AS126" s="751">
        <v>0</v>
      </c>
      <c r="AT126" s="750">
        <v>0</v>
      </c>
      <c r="AU126" s="751">
        <v>0</v>
      </c>
      <c r="AV126" s="750">
        <v>0</v>
      </c>
      <c r="AW126" s="751">
        <v>0</v>
      </c>
      <c r="AX126" s="750">
        <v>0</v>
      </c>
      <c r="AY126" s="751">
        <v>0</v>
      </c>
      <c r="AZ126" s="750">
        <v>0</v>
      </c>
      <c r="BA126" s="751">
        <v>0</v>
      </c>
      <c r="BB126" s="750">
        <v>0</v>
      </c>
      <c r="BC126" s="751">
        <v>0</v>
      </c>
      <c r="BD126" s="750">
        <v>0</v>
      </c>
      <c r="BE126" s="751">
        <v>0</v>
      </c>
      <c r="BF126" s="750">
        <v>0</v>
      </c>
      <c r="BG126" s="751">
        <v>0</v>
      </c>
      <c r="BH126" s="752">
        <v>0</v>
      </c>
      <c r="BI126" s="715"/>
      <c r="BJ126" s="965"/>
      <c r="BK126" s="715"/>
      <c r="BL126" s="951"/>
      <c r="BM126" s="715"/>
      <c r="BN126" s="749">
        <v>0</v>
      </c>
      <c r="BO126" s="861">
        <v>0</v>
      </c>
      <c r="BP126" s="751">
        <v>0</v>
      </c>
      <c r="BQ126" s="750">
        <v>0</v>
      </c>
      <c r="BR126" s="751">
        <v>0</v>
      </c>
      <c r="BS126" s="750">
        <v>0</v>
      </c>
      <c r="BT126" s="751">
        <v>0</v>
      </c>
      <c r="BU126" s="750">
        <v>0</v>
      </c>
      <c r="BV126" s="751">
        <v>0</v>
      </c>
      <c r="BW126" s="750">
        <v>0</v>
      </c>
      <c r="BX126" s="751">
        <v>0</v>
      </c>
      <c r="BY126" s="750">
        <v>0</v>
      </c>
      <c r="BZ126" s="751">
        <v>0</v>
      </c>
      <c r="CA126" s="750">
        <v>0</v>
      </c>
      <c r="CB126" s="751">
        <v>0</v>
      </c>
      <c r="CC126" s="750">
        <v>0</v>
      </c>
      <c r="CD126" s="751">
        <v>0</v>
      </c>
      <c r="CE126" s="750">
        <v>0</v>
      </c>
      <c r="CF126" s="751">
        <v>0</v>
      </c>
      <c r="CG126" s="750">
        <v>0</v>
      </c>
      <c r="CH126" s="751">
        <v>0</v>
      </c>
      <c r="CI126" s="750">
        <v>0</v>
      </c>
      <c r="CJ126" s="751">
        <v>0</v>
      </c>
      <c r="CK126" s="750">
        <v>0</v>
      </c>
      <c r="CL126" s="751">
        <v>0</v>
      </c>
      <c r="CM126" s="752">
        <v>0</v>
      </c>
      <c r="CN126" s="715"/>
      <c r="CO126" s="953"/>
      <c r="CP126" s="715"/>
      <c r="CQ126" s="749">
        <v>0</v>
      </c>
      <c r="CR126" s="861">
        <v>0</v>
      </c>
      <c r="CS126" s="751">
        <v>0</v>
      </c>
      <c r="CT126" s="750">
        <v>0</v>
      </c>
      <c r="CU126" s="751">
        <v>0</v>
      </c>
      <c r="CV126" s="750">
        <v>0</v>
      </c>
      <c r="CW126" s="751">
        <v>0</v>
      </c>
      <c r="CX126" s="750">
        <v>0</v>
      </c>
      <c r="CY126" s="751">
        <v>0</v>
      </c>
      <c r="CZ126" s="750">
        <v>0</v>
      </c>
      <c r="DA126" s="751">
        <v>0</v>
      </c>
      <c r="DB126" s="750">
        <v>0</v>
      </c>
      <c r="DC126" s="751">
        <v>0</v>
      </c>
      <c r="DD126" s="750">
        <v>0</v>
      </c>
      <c r="DE126" s="751">
        <v>0</v>
      </c>
      <c r="DF126" s="750">
        <v>0</v>
      </c>
      <c r="DG126" s="751">
        <v>0</v>
      </c>
      <c r="DH126" s="750">
        <v>0</v>
      </c>
      <c r="DI126" s="751">
        <v>0</v>
      </c>
      <c r="DJ126" s="750">
        <v>0</v>
      </c>
      <c r="DK126" s="751">
        <v>0</v>
      </c>
      <c r="DL126" s="750">
        <v>0</v>
      </c>
      <c r="DM126" s="751">
        <v>0</v>
      </c>
      <c r="DN126" s="750">
        <v>0</v>
      </c>
      <c r="DO126" s="751">
        <v>0</v>
      </c>
      <c r="DP126" s="752">
        <v>0</v>
      </c>
      <c r="DQ126" s="715"/>
      <c r="DR126" s="955"/>
      <c r="DS126" s="715"/>
      <c r="DT126" s="957"/>
    </row>
    <row r="127" spans="2:124" outlineLevel="1">
      <c r="B127" s="810">
        <v>117</v>
      </c>
      <c r="C127" s="811" t="s">
        <v>802</v>
      </c>
      <c r="D127" s="812" t="s">
        <v>815</v>
      </c>
      <c r="F127" s="836">
        <v>0</v>
      </c>
      <c r="G127" s="876">
        <v>0</v>
      </c>
      <c r="H127" s="838">
        <v>0</v>
      </c>
      <c r="I127" s="837">
        <v>0</v>
      </c>
      <c r="J127" s="838">
        <v>0</v>
      </c>
      <c r="K127" s="837">
        <v>0</v>
      </c>
      <c r="L127" s="838">
        <v>0</v>
      </c>
      <c r="M127" s="837">
        <v>0</v>
      </c>
      <c r="N127" s="838">
        <v>0</v>
      </c>
      <c r="O127" s="837">
        <v>0</v>
      </c>
      <c r="P127" s="838">
        <v>0</v>
      </c>
      <c r="Q127" s="837">
        <v>0</v>
      </c>
      <c r="R127" s="838">
        <v>0</v>
      </c>
      <c r="S127" s="837">
        <v>0</v>
      </c>
      <c r="T127" s="838">
        <v>0</v>
      </c>
      <c r="U127" s="837">
        <v>0</v>
      </c>
      <c r="V127" s="838">
        <v>0</v>
      </c>
      <c r="W127" s="837">
        <v>0</v>
      </c>
      <c r="X127" s="838">
        <v>0</v>
      </c>
      <c r="Y127" s="837">
        <v>0</v>
      </c>
      <c r="Z127" s="838">
        <v>0</v>
      </c>
      <c r="AA127" s="837">
        <v>0</v>
      </c>
      <c r="AB127" s="838">
        <v>0</v>
      </c>
      <c r="AC127" s="837">
        <v>0</v>
      </c>
      <c r="AD127" s="838">
        <v>0</v>
      </c>
      <c r="AE127" s="839">
        <v>0</v>
      </c>
      <c r="AF127" s="715"/>
      <c r="AG127" s="963"/>
      <c r="AH127" s="715"/>
      <c r="AI127" s="836">
        <v>0</v>
      </c>
      <c r="AJ127" s="876">
        <v>0</v>
      </c>
      <c r="AK127" s="838">
        <v>0</v>
      </c>
      <c r="AL127" s="837">
        <v>0</v>
      </c>
      <c r="AM127" s="838">
        <v>0</v>
      </c>
      <c r="AN127" s="837">
        <v>0</v>
      </c>
      <c r="AO127" s="838">
        <v>0</v>
      </c>
      <c r="AP127" s="837">
        <v>0</v>
      </c>
      <c r="AQ127" s="838">
        <v>0</v>
      </c>
      <c r="AR127" s="837">
        <v>0</v>
      </c>
      <c r="AS127" s="838">
        <v>0</v>
      </c>
      <c r="AT127" s="837">
        <v>0</v>
      </c>
      <c r="AU127" s="838">
        <v>0</v>
      </c>
      <c r="AV127" s="837">
        <v>0</v>
      </c>
      <c r="AW127" s="838">
        <v>0</v>
      </c>
      <c r="AX127" s="837">
        <v>0</v>
      </c>
      <c r="AY127" s="838">
        <v>0</v>
      </c>
      <c r="AZ127" s="837">
        <v>0</v>
      </c>
      <c r="BA127" s="838">
        <v>0</v>
      </c>
      <c r="BB127" s="837">
        <v>0</v>
      </c>
      <c r="BC127" s="838">
        <v>0</v>
      </c>
      <c r="BD127" s="837">
        <v>0</v>
      </c>
      <c r="BE127" s="838">
        <v>0</v>
      </c>
      <c r="BF127" s="837">
        <v>0</v>
      </c>
      <c r="BG127" s="838">
        <v>0</v>
      </c>
      <c r="BH127" s="839">
        <v>0</v>
      </c>
      <c r="BI127" s="715"/>
      <c r="BJ127" s="965"/>
      <c r="BK127" s="715"/>
      <c r="BL127" s="951"/>
      <c r="BM127" s="715"/>
      <c r="BN127" s="836">
        <v>0</v>
      </c>
      <c r="BO127" s="876">
        <v>0</v>
      </c>
      <c r="BP127" s="838">
        <v>0</v>
      </c>
      <c r="BQ127" s="837">
        <v>0</v>
      </c>
      <c r="BR127" s="838">
        <v>0</v>
      </c>
      <c r="BS127" s="837">
        <v>0</v>
      </c>
      <c r="BT127" s="838">
        <v>0</v>
      </c>
      <c r="BU127" s="837">
        <v>0</v>
      </c>
      <c r="BV127" s="838">
        <v>0</v>
      </c>
      <c r="BW127" s="837">
        <v>0</v>
      </c>
      <c r="BX127" s="838">
        <v>0</v>
      </c>
      <c r="BY127" s="837">
        <v>0</v>
      </c>
      <c r="BZ127" s="838">
        <v>0</v>
      </c>
      <c r="CA127" s="837">
        <v>0</v>
      </c>
      <c r="CB127" s="838">
        <v>0</v>
      </c>
      <c r="CC127" s="837">
        <v>0</v>
      </c>
      <c r="CD127" s="838">
        <v>0</v>
      </c>
      <c r="CE127" s="837">
        <v>0</v>
      </c>
      <c r="CF127" s="838">
        <v>0</v>
      </c>
      <c r="CG127" s="837">
        <v>0</v>
      </c>
      <c r="CH127" s="838">
        <v>0</v>
      </c>
      <c r="CI127" s="837">
        <v>0</v>
      </c>
      <c r="CJ127" s="838">
        <v>0</v>
      </c>
      <c r="CK127" s="837">
        <v>0</v>
      </c>
      <c r="CL127" s="838">
        <v>0</v>
      </c>
      <c r="CM127" s="839">
        <v>0</v>
      </c>
      <c r="CN127" s="715"/>
      <c r="CO127" s="953"/>
      <c r="CP127" s="715"/>
      <c r="CQ127" s="836">
        <v>0</v>
      </c>
      <c r="CR127" s="876">
        <v>0</v>
      </c>
      <c r="CS127" s="838">
        <v>0</v>
      </c>
      <c r="CT127" s="837">
        <v>0</v>
      </c>
      <c r="CU127" s="838">
        <v>0</v>
      </c>
      <c r="CV127" s="837">
        <v>0</v>
      </c>
      <c r="CW127" s="838">
        <v>0</v>
      </c>
      <c r="CX127" s="837">
        <v>0</v>
      </c>
      <c r="CY127" s="838">
        <v>0</v>
      </c>
      <c r="CZ127" s="837">
        <v>0</v>
      </c>
      <c r="DA127" s="838">
        <v>0</v>
      </c>
      <c r="DB127" s="837">
        <v>0</v>
      </c>
      <c r="DC127" s="838">
        <v>0</v>
      </c>
      <c r="DD127" s="837">
        <v>0</v>
      </c>
      <c r="DE127" s="838">
        <v>0</v>
      </c>
      <c r="DF127" s="837">
        <v>0</v>
      </c>
      <c r="DG127" s="838">
        <v>0</v>
      </c>
      <c r="DH127" s="837">
        <v>0</v>
      </c>
      <c r="DI127" s="838">
        <v>0</v>
      </c>
      <c r="DJ127" s="837">
        <v>0</v>
      </c>
      <c r="DK127" s="838">
        <v>0</v>
      </c>
      <c r="DL127" s="837">
        <v>0</v>
      </c>
      <c r="DM127" s="838">
        <v>0</v>
      </c>
      <c r="DN127" s="837">
        <v>0</v>
      </c>
      <c r="DO127" s="838">
        <v>0</v>
      </c>
      <c r="DP127" s="839">
        <v>0</v>
      </c>
      <c r="DQ127" s="715"/>
      <c r="DR127" s="955"/>
      <c r="DS127" s="715"/>
      <c r="DT127" s="957"/>
    </row>
    <row r="128" spans="2:124" outlineLevel="1">
      <c r="B128" s="817">
        <v>118</v>
      </c>
      <c r="C128" s="818" t="s">
        <v>803</v>
      </c>
      <c r="D128" s="819" t="s">
        <v>815</v>
      </c>
      <c r="F128" s="820">
        <v>0</v>
      </c>
      <c r="G128" s="877">
        <v>0</v>
      </c>
      <c r="H128" s="822">
        <v>0</v>
      </c>
      <c r="I128" s="821">
        <v>0</v>
      </c>
      <c r="J128" s="822">
        <v>0</v>
      </c>
      <c r="K128" s="821">
        <v>0</v>
      </c>
      <c r="L128" s="822">
        <v>0</v>
      </c>
      <c r="M128" s="821">
        <v>0</v>
      </c>
      <c r="N128" s="822">
        <v>0</v>
      </c>
      <c r="O128" s="821">
        <v>0</v>
      </c>
      <c r="P128" s="822">
        <v>0</v>
      </c>
      <c r="Q128" s="821">
        <v>0</v>
      </c>
      <c r="R128" s="822">
        <v>0</v>
      </c>
      <c r="S128" s="821">
        <v>0</v>
      </c>
      <c r="T128" s="822">
        <v>0</v>
      </c>
      <c r="U128" s="821">
        <v>0</v>
      </c>
      <c r="V128" s="822">
        <v>0</v>
      </c>
      <c r="W128" s="821">
        <v>0</v>
      </c>
      <c r="X128" s="822">
        <v>0</v>
      </c>
      <c r="Y128" s="821">
        <v>0</v>
      </c>
      <c r="Z128" s="822">
        <v>0</v>
      </c>
      <c r="AA128" s="821">
        <v>0</v>
      </c>
      <c r="AB128" s="822">
        <v>0</v>
      </c>
      <c r="AC128" s="821">
        <v>0</v>
      </c>
      <c r="AD128" s="822">
        <v>0</v>
      </c>
      <c r="AE128" s="823">
        <v>0</v>
      </c>
      <c r="AF128" s="715"/>
      <c r="AG128" s="963"/>
      <c r="AH128" s="715"/>
      <c r="AI128" s="820">
        <v>0</v>
      </c>
      <c r="AJ128" s="877">
        <v>0</v>
      </c>
      <c r="AK128" s="822">
        <v>0</v>
      </c>
      <c r="AL128" s="821">
        <v>0</v>
      </c>
      <c r="AM128" s="822">
        <v>0</v>
      </c>
      <c r="AN128" s="821">
        <v>0</v>
      </c>
      <c r="AO128" s="822">
        <v>0</v>
      </c>
      <c r="AP128" s="821">
        <v>0</v>
      </c>
      <c r="AQ128" s="822">
        <v>0</v>
      </c>
      <c r="AR128" s="821">
        <v>0</v>
      </c>
      <c r="AS128" s="822">
        <v>0</v>
      </c>
      <c r="AT128" s="821">
        <v>0</v>
      </c>
      <c r="AU128" s="822">
        <v>0</v>
      </c>
      <c r="AV128" s="821">
        <v>0</v>
      </c>
      <c r="AW128" s="822">
        <v>0</v>
      </c>
      <c r="AX128" s="821">
        <v>0</v>
      </c>
      <c r="AY128" s="822">
        <v>0</v>
      </c>
      <c r="AZ128" s="821">
        <v>0</v>
      </c>
      <c r="BA128" s="822">
        <v>0</v>
      </c>
      <c r="BB128" s="821">
        <v>0</v>
      </c>
      <c r="BC128" s="822">
        <v>0</v>
      </c>
      <c r="BD128" s="821">
        <v>0</v>
      </c>
      <c r="BE128" s="822">
        <v>0</v>
      </c>
      <c r="BF128" s="821">
        <v>0</v>
      </c>
      <c r="BG128" s="822">
        <v>0</v>
      </c>
      <c r="BH128" s="823">
        <v>0</v>
      </c>
      <c r="BI128" s="715"/>
      <c r="BJ128" s="965"/>
      <c r="BK128" s="715"/>
      <c r="BL128" s="951"/>
      <c r="BM128" s="715"/>
      <c r="BN128" s="820">
        <v>0</v>
      </c>
      <c r="BO128" s="877">
        <v>0</v>
      </c>
      <c r="BP128" s="822">
        <v>0</v>
      </c>
      <c r="BQ128" s="821">
        <v>0</v>
      </c>
      <c r="BR128" s="822">
        <v>0</v>
      </c>
      <c r="BS128" s="821">
        <v>0</v>
      </c>
      <c r="BT128" s="822">
        <v>0</v>
      </c>
      <c r="BU128" s="821">
        <v>0</v>
      </c>
      <c r="BV128" s="822">
        <v>0</v>
      </c>
      <c r="BW128" s="821">
        <v>0</v>
      </c>
      <c r="BX128" s="822">
        <v>0</v>
      </c>
      <c r="BY128" s="821">
        <v>0</v>
      </c>
      <c r="BZ128" s="822">
        <v>0</v>
      </c>
      <c r="CA128" s="821">
        <v>0</v>
      </c>
      <c r="CB128" s="822">
        <v>0</v>
      </c>
      <c r="CC128" s="821">
        <v>0</v>
      </c>
      <c r="CD128" s="822">
        <v>0</v>
      </c>
      <c r="CE128" s="821">
        <v>0</v>
      </c>
      <c r="CF128" s="822">
        <v>0</v>
      </c>
      <c r="CG128" s="821">
        <v>0</v>
      </c>
      <c r="CH128" s="822">
        <v>0</v>
      </c>
      <c r="CI128" s="821">
        <v>0</v>
      </c>
      <c r="CJ128" s="822">
        <v>0</v>
      </c>
      <c r="CK128" s="821">
        <v>0</v>
      </c>
      <c r="CL128" s="822">
        <v>0</v>
      </c>
      <c r="CM128" s="823">
        <v>0</v>
      </c>
      <c r="CN128" s="715"/>
      <c r="CO128" s="953"/>
      <c r="CP128" s="715"/>
      <c r="CQ128" s="820">
        <v>0</v>
      </c>
      <c r="CR128" s="877">
        <v>0</v>
      </c>
      <c r="CS128" s="822">
        <v>0</v>
      </c>
      <c r="CT128" s="821">
        <v>0</v>
      </c>
      <c r="CU128" s="822">
        <v>0</v>
      </c>
      <c r="CV128" s="821">
        <v>0</v>
      </c>
      <c r="CW128" s="822">
        <v>0</v>
      </c>
      <c r="CX128" s="821">
        <v>0</v>
      </c>
      <c r="CY128" s="822">
        <v>0</v>
      </c>
      <c r="CZ128" s="821">
        <v>0</v>
      </c>
      <c r="DA128" s="822">
        <v>0</v>
      </c>
      <c r="DB128" s="821">
        <v>0</v>
      </c>
      <c r="DC128" s="822">
        <v>0</v>
      </c>
      <c r="DD128" s="821">
        <v>0</v>
      </c>
      <c r="DE128" s="822">
        <v>0</v>
      </c>
      <c r="DF128" s="821">
        <v>0</v>
      </c>
      <c r="DG128" s="822">
        <v>0</v>
      </c>
      <c r="DH128" s="821">
        <v>0</v>
      </c>
      <c r="DI128" s="822">
        <v>0</v>
      </c>
      <c r="DJ128" s="821">
        <v>0</v>
      </c>
      <c r="DK128" s="822">
        <v>0</v>
      </c>
      <c r="DL128" s="821">
        <v>0</v>
      </c>
      <c r="DM128" s="822">
        <v>0</v>
      </c>
      <c r="DN128" s="821">
        <v>0</v>
      </c>
      <c r="DO128" s="822">
        <v>0</v>
      </c>
      <c r="DP128" s="823">
        <v>0</v>
      </c>
      <c r="DQ128" s="715"/>
      <c r="DR128" s="955"/>
      <c r="DS128" s="715"/>
      <c r="DT128" s="957"/>
    </row>
    <row r="129" spans="2:124" outlineLevel="1">
      <c r="B129" s="753">
        <v>119</v>
      </c>
      <c r="C129" s="754" t="s">
        <v>804</v>
      </c>
      <c r="D129" s="755" t="s">
        <v>815</v>
      </c>
      <c r="F129" s="756">
        <v>0</v>
      </c>
      <c r="G129" s="878">
        <v>0</v>
      </c>
      <c r="H129" s="758">
        <v>0</v>
      </c>
      <c r="I129" s="757">
        <v>0</v>
      </c>
      <c r="J129" s="758">
        <v>0</v>
      </c>
      <c r="K129" s="757">
        <v>0</v>
      </c>
      <c r="L129" s="758">
        <v>0</v>
      </c>
      <c r="M129" s="757">
        <v>0</v>
      </c>
      <c r="N129" s="758">
        <v>0</v>
      </c>
      <c r="O129" s="757">
        <v>0</v>
      </c>
      <c r="P129" s="758">
        <v>0</v>
      </c>
      <c r="Q129" s="757">
        <v>0</v>
      </c>
      <c r="R129" s="758">
        <v>0</v>
      </c>
      <c r="S129" s="757">
        <v>0</v>
      </c>
      <c r="T129" s="758">
        <v>0</v>
      </c>
      <c r="U129" s="757">
        <v>0</v>
      </c>
      <c r="V129" s="758">
        <v>0</v>
      </c>
      <c r="W129" s="757">
        <v>0</v>
      </c>
      <c r="X129" s="758">
        <v>0</v>
      </c>
      <c r="Y129" s="757">
        <v>0</v>
      </c>
      <c r="Z129" s="758">
        <v>0</v>
      </c>
      <c r="AA129" s="757">
        <v>0</v>
      </c>
      <c r="AB129" s="758">
        <v>0</v>
      </c>
      <c r="AC129" s="757">
        <v>0</v>
      </c>
      <c r="AD129" s="758">
        <v>0</v>
      </c>
      <c r="AE129" s="759">
        <v>0</v>
      </c>
      <c r="AF129" s="715"/>
      <c r="AG129" s="963"/>
      <c r="AH129" s="715"/>
      <c r="AI129" s="756">
        <v>0</v>
      </c>
      <c r="AJ129" s="878">
        <v>0</v>
      </c>
      <c r="AK129" s="758">
        <v>0</v>
      </c>
      <c r="AL129" s="757">
        <v>0</v>
      </c>
      <c r="AM129" s="758">
        <v>0</v>
      </c>
      <c r="AN129" s="757">
        <v>0</v>
      </c>
      <c r="AO129" s="758">
        <v>0</v>
      </c>
      <c r="AP129" s="757">
        <v>0</v>
      </c>
      <c r="AQ129" s="758">
        <v>0</v>
      </c>
      <c r="AR129" s="757">
        <v>0</v>
      </c>
      <c r="AS129" s="758">
        <v>0</v>
      </c>
      <c r="AT129" s="757">
        <v>0</v>
      </c>
      <c r="AU129" s="758">
        <v>0</v>
      </c>
      <c r="AV129" s="757">
        <v>0</v>
      </c>
      <c r="AW129" s="758">
        <v>0</v>
      </c>
      <c r="AX129" s="757">
        <v>0</v>
      </c>
      <c r="AY129" s="758">
        <v>0</v>
      </c>
      <c r="AZ129" s="757">
        <v>0</v>
      </c>
      <c r="BA129" s="758">
        <v>0</v>
      </c>
      <c r="BB129" s="757">
        <v>0</v>
      </c>
      <c r="BC129" s="758">
        <v>0</v>
      </c>
      <c r="BD129" s="757">
        <v>0</v>
      </c>
      <c r="BE129" s="758">
        <v>0</v>
      </c>
      <c r="BF129" s="757">
        <v>0</v>
      </c>
      <c r="BG129" s="758">
        <v>0</v>
      </c>
      <c r="BH129" s="759">
        <v>0</v>
      </c>
      <c r="BI129" s="715"/>
      <c r="BJ129" s="965"/>
      <c r="BK129" s="715"/>
      <c r="BL129" s="951"/>
      <c r="BM129" s="715"/>
      <c r="BN129" s="756">
        <v>0</v>
      </c>
      <c r="BO129" s="878">
        <v>0</v>
      </c>
      <c r="BP129" s="758">
        <v>0</v>
      </c>
      <c r="BQ129" s="757">
        <v>0</v>
      </c>
      <c r="BR129" s="758">
        <v>0</v>
      </c>
      <c r="BS129" s="757">
        <v>0</v>
      </c>
      <c r="BT129" s="758">
        <v>0</v>
      </c>
      <c r="BU129" s="757">
        <v>0</v>
      </c>
      <c r="BV129" s="758">
        <v>0</v>
      </c>
      <c r="BW129" s="757">
        <v>0</v>
      </c>
      <c r="BX129" s="758">
        <v>0</v>
      </c>
      <c r="BY129" s="757">
        <v>0</v>
      </c>
      <c r="BZ129" s="758">
        <v>0</v>
      </c>
      <c r="CA129" s="757">
        <v>0</v>
      </c>
      <c r="CB129" s="758">
        <v>0</v>
      </c>
      <c r="CC129" s="757">
        <v>0</v>
      </c>
      <c r="CD129" s="758">
        <v>0</v>
      </c>
      <c r="CE129" s="757">
        <v>0</v>
      </c>
      <c r="CF129" s="758">
        <v>0</v>
      </c>
      <c r="CG129" s="757">
        <v>0</v>
      </c>
      <c r="CH129" s="758">
        <v>0</v>
      </c>
      <c r="CI129" s="757">
        <v>0</v>
      </c>
      <c r="CJ129" s="758">
        <v>0</v>
      </c>
      <c r="CK129" s="757">
        <v>0</v>
      </c>
      <c r="CL129" s="758">
        <v>0</v>
      </c>
      <c r="CM129" s="759">
        <v>0</v>
      </c>
      <c r="CN129" s="715"/>
      <c r="CO129" s="953"/>
      <c r="CP129" s="715"/>
      <c r="CQ129" s="756">
        <v>0</v>
      </c>
      <c r="CR129" s="878">
        <v>0</v>
      </c>
      <c r="CS129" s="758">
        <v>0</v>
      </c>
      <c r="CT129" s="757">
        <v>0</v>
      </c>
      <c r="CU129" s="758">
        <v>0</v>
      </c>
      <c r="CV129" s="757">
        <v>0</v>
      </c>
      <c r="CW129" s="758">
        <v>0</v>
      </c>
      <c r="CX129" s="757">
        <v>0</v>
      </c>
      <c r="CY129" s="758">
        <v>0</v>
      </c>
      <c r="CZ129" s="757">
        <v>0</v>
      </c>
      <c r="DA129" s="758">
        <v>0</v>
      </c>
      <c r="DB129" s="757">
        <v>0</v>
      </c>
      <c r="DC129" s="758">
        <v>0</v>
      </c>
      <c r="DD129" s="757">
        <v>0</v>
      </c>
      <c r="DE129" s="758">
        <v>0</v>
      </c>
      <c r="DF129" s="757">
        <v>0</v>
      </c>
      <c r="DG129" s="758">
        <v>0</v>
      </c>
      <c r="DH129" s="757">
        <v>0</v>
      </c>
      <c r="DI129" s="758">
        <v>0</v>
      </c>
      <c r="DJ129" s="757">
        <v>0</v>
      </c>
      <c r="DK129" s="758">
        <v>0</v>
      </c>
      <c r="DL129" s="757">
        <v>0</v>
      </c>
      <c r="DM129" s="758">
        <v>0</v>
      </c>
      <c r="DN129" s="757">
        <v>0</v>
      </c>
      <c r="DO129" s="758">
        <v>0</v>
      </c>
      <c r="DP129" s="759">
        <v>0</v>
      </c>
      <c r="DQ129" s="715"/>
      <c r="DR129" s="955"/>
      <c r="DS129" s="715"/>
      <c r="DT129" s="957"/>
    </row>
    <row r="130" spans="2:124" outlineLevel="1">
      <c r="B130" s="770">
        <v>120</v>
      </c>
      <c r="C130" s="824" t="s">
        <v>805</v>
      </c>
      <c r="D130" s="772" t="s">
        <v>815</v>
      </c>
      <c r="F130" s="773">
        <v>0</v>
      </c>
      <c r="G130" s="879">
        <v>0</v>
      </c>
      <c r="H130" s="775">
        <v>0</v>
      </c>
      <c r="I130" s="774">
        <v>0</v>
      </c>
      <c r="J130" s="775">
        <v>0</v>
      </c>
      <c r="K130" s="774">
        <v>0</v>
      </c>
      <c r="L130" s="775">
        <v>0</v>
      </c>
      <c r="M130" s="774">
        <v>0</v>
      </c>
      <c r="N130" s="775">
        <v>0</v>
      </c>
      <c r="O130" s="774">
        <v>0</v>
      </c>
      <c r="P130" s="775">
        <v>0</v>
      </c>
      <c r="Q130" s="774">
        <v>0</v>
      </c>
      <c r="R130" s="775">
        <v>0</v>
      </c>
      <c r="S130" s="774">
        <v>0</v>
      </c>
      <c r="T130" s="775">
        <v>0</v>
      </c>
      <c r="U130" s="774">
        <v>0</v>
      </c>
      <c r="V130" s="775">
        <v>0</v>
      </c>
      <c r="W130" s="774">
        <v>0</v>
      </c>
      <c r="X130" s="775">
        <v>0</v>
      </c>
      <c r="Y130" s="774">
        <v>0</v>
      </c>
      <c r="Z130" s="775">
        <v>0</v>
      </c>
      <c r="AA130" s="774">
        <v>0</v>
      </c>
      <c r="AB130" s="775">
        <v>0</v>
      </c>
      <c r="AC130" s="774">
        <v>0</v>
      </c>
      <c r="AD130" s="775">
        <v>0</v>
      </c>
      <c r="AE130" s="776">
        <v>0</v>
      </c>
      <c r="AF130" s="715"/>
      <c r="AG130" s="963"/>
      <c r="AH130" s="715"/>
      <c r="AI130" s="773">
        <v>0</v>
      </c>
      <c r="AJ130" s="879">
        <v>0</v>
      </c>
      <c r="AK130" s="775">
        <v>0</v>
      </c>
      <c r="AL130" s="774">
        <v>0</v>
      </c>
      <c r="AM130" s="775">
        <v>0</v>
      </c>
      <c r="AN130" s="774">
        <v>0</v>
      </c>
      <c r="AO130" s="775">
        <v>0</v>
      </c>
      <c r="AP130" s="774">
        <v>0</v>
      </c>
      <c r="AQ130" s="775">
        <v>0</v>
      </c>
      <c r="AR130" s="774">
        <v>0</v>
      </c>
      <c r="AS130" s="775">
        <v>0</v>
      </c>
      <c r="AT130" s="774">
        <v>0</v>
      </c>
      <c r="AU130" s="775">
        <v>0</v>
      </c>
      <c r="AV130" s="774">
        <v>0</v>
      </c>
      <c r="AW130" s="775">
        <v>0</v>
      </c>
      <c r="AX130" s="774">
        <v>0</v>
      </c>
      <c r="AY130" s="775">
        <v>0</v>
      </c>
      <c r="AZ130" s="774">
        <v>0</v>
      </c>
      <c r="BA130" s="775">
        <v>0</v>
      </c>
      <c r="BB130" s="774">
        <v>0</v>
      </c>
      <c r="BC130" s="775">
        <v>0</v>
      </c>
      <c r="BD130" s="774">
        <v>0</v>
      </c>
      <c r="BE130" s="775">
        <v>0</v>
      </c>
      <c r="BF130" s="774">
        <v>0</v>
      </c>
      <c r="BG130" s="775">
        <v>0</v>
      </c>
      <c r="BH130" s="776">
        <v>0</v>
      </c>
      <c r="BI130" s="715"/>
      <c r="BJ130" s="965"/>
      <c r="BK130" s="715"/>
      <c r="BL130" s="951"/>
      <c r="BM130" s="715"/>
      <c r="BN130" s="773">
        <v>0</v>
      </c>
      <c r="BO130" s="879">
        <v>0</v>
      </c>
      <c r="BP130" s="775">
        <v>0</v>
      </c>
      <c r="BQ130" s="774">
        <v>0</v>
      </c>
      <c r="BR130" s="775">
        <v>0</v>
      </c>
      <c r="BS130" s="774">
        <v>0</v>
      </c>
      <c r="BT130" s="775">
        <v>0</v>
      </c>
      <c r="BU130" s="774">
        <v>0</v>
      </c>
      <c r="BV130" s="775">
        <v>0</v>
      </c>
      <c r="BW130" s="774">
        <v>0</v>
      </c>
      <c r="BX130" s="775">
        <v>0</v>
      </c>
      <c r="BY130" s="774">
        <v>0</v>
      </c>
      <c r="BZ130" s="775">
        <v>0</v>
      </c>
      <c r="CA130" s="774">
        <v>0</v>
      </c>
      <c r="CB130" s="775">
        <v>0</v>
      </c>
      <c r="CC130" s="774">
        <v>0</v>
      </c>
      <c r="CD130" s="775">
        <v>0</v>
      </c>
      <c r="CE130" s="774">
        <v>0</v>
      </c>
      <c r="CF130" s="775">
        <v>0</v>
      </c>
      <c r="CG130" s="774">
        <v>0</v>
      </c>
      <c r="CH130" s="775">
        <v>0</v>
      </c>
      <c r="CI130" s="774">
        <v>0</v>
      </c>
      <c r="CJ130" s="775">
        <v>0</v>
      </c>
      <c r="CK130" s="774">
        <v>0</v>
      </c>
      <c r="CL130" s="775">
        <v>0</v>
      </c>
      <c r="CM130" s="776">
        <v>0</v>
      </c>
      <c r="CN130" s="715"/>
      <c r="CO130" s="953"/>
      <c r="CP130" s="715"/>
      <c r="CQ130" s="773">
        <v>0</v>
      </c>
      <c r="CR130" s="879">
        <v>0</v>
      </c>
      <c r="CS130" s="775">
        <v>0</v>
      </c>
      <c r="CT130" s="774">
        <v>0</v>
      </c>
      <c r="CU130" s="775">
        <v>0</v>
      </c>
      <c r="CV130" s="774">
        <v>0</v>
      </c>
      <c r="CW130" s="775">
        <v>0</v>
      </c>
      <c r="CX130" s="774">
        <v>0</v>
      </c>
      <c r="CY130" s="775">
        <v>0</v>
      </c>
      <c r="CZ130" s="774">
        <v>0</v>
      </c>
      <c r="DA130" s="775">
        <v>0</v>
      </c>
      <c r="DB130" s="774">
        <v>0</v>
      </c>
      <c r="DC130" s="775">
        <v>0</v>
      </c>
      <c r="DD130" s="774">
        <v>0</v>
      </c>
      <c r="DE130" s="775">
        <v>0</v>
      </c>
      <c r="DF130" s="774">
        <v>0</v>
      </c>
      <c r="DG130" s="775">
        <v>0</v>
      </c>
      <c r="DH130" s="774">
        <v>0</v>
      </c>
      <c r="DI130" s="775">
        <v>0</v>
      </c>
      <c r="DJ130" s="774">
        <v>0</v>
      </c>
      <c r="DK130" s="775">
        <v>0</v>
      </c>
      <c r="DL130" s="774">
        <v>0</v>
      </c>
      <c r="DM130" s="775">
        <v>0</v>
      </c>
      <c r="DN130" s="774">
        <v>0</v>
      </c>
      <c r="DO130" s="775">
        <v>0</v>
      </c>
      <c r="DP130" s="776">
        <v>0</v>
      </c>
      <c r="DQ130" s="715"/>
      <c r="DR130" s="955"/>
      <c r="DS130" s="715"/>
      <c r="DT130" s="957"/>
    </row>
    <row r="131" spans="2:124" outlineLevel="1">
      <c r="B131" s="739">
        <v>121</v>
      </c>
      <c r="C131" s="740" t="s">
        <v>806</v>
      </c>
      <c r="D131" s="741" t="s">
        <v>815</v>
      </c>
      <c r="F131" s="778">
        <v>0</v>
      </c>
      <c r="G131" s="880">
        <v>0</v>
      </c>
      <c r="H131" s="780">
        <v>0</v>
      </c>
      <c r="I131" s="779">
        <v>0</v>
      </c>
      <c r="J131" s="780">
        <v>0</v>
      </c>
      <c r="K131" s="779">
        <v>0</v>
      </c>
      <c r="L131" s="780">
        <v>0</v>
      </c>
      <c r="M131" s="779">
        <v>0</v>
      </c>
      <c r="N131" s="780">
        <v>0</v>
      </c>
      <c r="O131" s="779">
        <v>0</v>
      </c>
      <c r="P131" s="780">
        <v>0</v>
      </c>
      <c r="Q131" s="779">
        <v>0</v>
      </c>
      <c r="R131" s="780">
        <v>0</v>
      </c>
      <c r="S131" s="779">
        <v>0</v>
      </c>
      <c r="T131" s="780">
        <v>0</v>
      </c>
      <c r="U131" s="779">
        <v>0</v>
      </c>
      <c r="V131" s="780">
        <v>0</v>
      </c>
      <c r="W131" s="779">
        <v>0</v>
      </c>
      <c r="X131" s="780">
        <v>0</v>
      </c>
      <c r="Y131" s="779">
        <v>0</v>
      </c>
      <c r="Z131" s="780">
        <v>0</v>
      </c>
      <c r="AA131" s="779">
        <v>0</v>
      </c>
      <c r="AB131" s="780">
        <v>0</v>
      </c>
      <c r="AC131" s="779">
        <v>0</v>
      </c>
      <c r="AD131" s="780">
        <v>0</v>
      </c>
      <c r="AE131" s="781">
        <v>0</v>
      </c>
      <c r="AF131" s="715"/>
      <c r="AG131" s="963"/>
      <c r="AH131" s="715"/>
      <c r="AI131" s="778">
        <v>0</v>
      </c>
      <c r="AJ131" s="880">
        <v>0</v>
      </c>
      <c r="AK131" s="780">
        <v>0</v>
      </c>
      <c r="AL131" s="779">
        <v>0</v>
      </c>
      <c r="AM131" s="780">
        <v>0</v>
      </c>
      <c r="AN131" s="779">
        <v>0</v>
      </c>
      <c r="AO131" s="780">
        <v>0</v>
      </c>
      <c r="AP131" s="779">
        <v>0</v>
      </c>
      <c r="AQ131" s="780">
        <v>0</v>
      </c>
      <c r="AR131" s="779">
        <v>0</v>
      </c>
      <c r="AS131" s="780">
        <v>0</v>
      </c>
      <c r="AT131" s="779">
        <v>0</v>
      </c>
      <c r="AU131" s="780">
        <v>0</v>
      </c>
      <c r="AV131" s="779">
        <v>0</v>
      </c>
      <c r="AW131" s="780">
        <v>0</v>
      </c>
      <c r="AX131" s="779">
        <v>0</v>
      </c>
      <c r="AY131" s="780">
        <v>0</v>
      </c>
      <c r="AZ131" s="779">
        <v>0</v>
      </c>
      <c r="BA131" s="780">
        <v>0</v>
      </c>
      <c r="BB131" s="779">
        <v>0</v>
      </c>
      <c r="BC131" s="780">
        <v>0</v>
      </c>
      <c r="BD131" s="779">
        <v>0</v>
      </c>
      <c r="BE131" s="780">
        <v>0</v>
      </c>
      <c r="BF131" s="779">
        <v>0</v>
      </c>
      <c r="BG131" s="780">
        <v>0</v>
      </c>
      <c r="BH131" s="781">
        <v>0</v>
      </c>
      <c r="BI131" s="715"/>
      <c r="BJ131" s="965"/>
      <c r="BK131" s="715"/>
      <c r="BL131" s="951"/>
      <c r="BM131" s="715"/>
      <c r="BN131" s="778">
        <v>0</v>
      </c>
      <c r="BO131" s="880">
        <v>0</v>
      </c>
      <c r="BP131" s="780">
        <v>0</v>
      </c>
      <c r="BQ131" s="779">
        <v>0</v>
      </c>
      <c r="BR131" s="780">
        <v>0</v>
      </c>
      <c r="BS131" s="779">
        <v>0</v>
      </c>
      <c r="BT131" s="780">
        <v>0</v>
      </c>
      <c r="BU131" s="779">
        <v>0</v>
      </c>
      <c r="BV131" s="780">
        <v>0</v>
      </c>
      <c r="BW131" s="779">
        <v>0</v>
      </c>
      <c r="BX131" s="780">
        <v>0</v>
      </c>
      <c r="BY131" s="779">
        <v>0</v>
      </c>
      <c r="BZ131" s="780">
        <v>0</v>
      </c>
      <c r="CA131" s="779">
        <v>0</v>
      </c>
      <c r="CB131" s="780">
        <v>0</v>
      </c>
      <c r="CC131" s="779">
        <v>0</v>
      </c>
      <c r="CD131" s="780">
        <v>0</v>
      </c>
      <c r="CE131" s="779">
        <v>0</v>
      </c>
      <c r="CF131" s="780">
        <v>0</v>
      </c>
      <c r="CG131" s="779">
        <v>0</v>
      </c>
      <c r="CH131" s="780">
        <v>0</v>
      </c>
      <c r="CI131" s="779">
        <v>0</v>
      </c>
      <c r="CJ131" s="780">
        <v>0</v>
      </c>
      <c r="CK131" s="779">
        <v>0</v>
      </c>
      <c r="CL131" s="780">
        <v>0</v>
      </c>
      <c r="CM131" s="781">
        <v>0</v>
      </c>
      <c r="CN131" s="715"/>
      <c r="CO131" s="953"/>
      <c r="CP131" s="715"/>
      <c r="CQ131" s="778">
        <v>0</v>
      </c>
      <c r="CR131" s="880">
        <v>0</v>
      </c>
      <c r="CS131" s="780">
        <v>0</v>
      </c>
      <c r="CT131" s="779">
        <v>0</v>
      </c>
      <c r="CU131" s="780">
        <v>0</v>
      </c>
      <c r="CV131" s="779">
        <v>0</v>
      </c>
      <c r="CW131" s="780">
        <v>0</v>
      </c>
      <c r="CX131" s="779">
        <v>0</v>
      </c>
      <c r="CY131" s="780">
        <v>0</v>
      </c>
      <c r="CZ131" s="779">
        <v>0</v>
      </c>
      <c r="DA131" s="780">
        <v>0</v>
      </c>
      <c r="DB131" s="779">
        <v>0</v>
      </c>
      <c r="DC131" s="780">
        <v>0</v>
      </c>
      <c r="DD131" s="779">
        <v>0</v>
      </c>
      <c r="DE131" s="780">
        <v>0</v>
      </c>
      <c r="DF131" s="779">
        <v>0</v>
      </c>
      <c r="DG131" s="780">
        <v>0</v>
      </c>
      <c r="DH131" s="779">
        <v>0</v>
      </c>
      <c r="DI131" s="780">
        <v>0</v>
      </c>
      <c r="DJ131" s="779">
        <v>0</v>
      </c>
      <c r="DK131" s="780">
        <v>0</v>
      </c>
      <c r="DL131" s="779">
        <v>0</v>
      </c>
      <c r="DM131" s="780">
        <v>0</v>
      </c>
      <c r="DN131" s="779">
        <v>0</v>
      </c>
      <c r="DO131" s="780">
        <v>0</v>
      </c>
      <c r="DP131" s="781">
        <v>0</v>
      </c>
      <c r="DQ131" s="715"/>
      <c r="DR131" s="955"/>
      <c r="DS131" s="715"/>
      <c r="DT131" s="957"/>
    </row>
    <row r="132" spans="2:124" outlineLevel="1">
      <c r="B132" s="782">
        <v>122</v>
      </c>
      <c r="C132" s="825" t="s">
        <v>807</v>
      </c>
      <c r="D132" s="784" t="s">
        <v>815</v>
      </c>
      <c r="F132" s="785">
        <v>0</v>
      </c>
      <c r="G132" s="881">
        <v>0</v>
      </c>
      <c r="H132" s="787">
        <v>0</v>
      </c>
      <c r="I132" s="786">
        <v>0</v>
      </c>
      <c r="J132" s="787">
        <v>0</v>
      </c>
      <c r="K132" s="786">
        <v>0</v>
      </c>
      <c r="L132" s="787">
        <v>0</v>
      </c>
      <c r="M132" s="786">
        <v>0</v>
      </c>
      <c r="N132" s="787">
        <v>0</v>
      </c>
      <c r="O132" s="786">
        <v>0</v>
      </c>
      <c r="P132" s="787">
        <v>0</v>
      </c>
      <c r="Q132" s="786">
        <v>0</v>
      </c>
      <c r="R132" s="787">
        <v>0</v>
      </c>
      <c r="S132" s="786">
        <v>0</v>
      </c>
      <c r="T132" s="787">
        <v>0</v>
      </c>
      <c r="U132" s="786">
        <v>0</v>
      </c>
      <c r="V132" s="787">
        <v>0</v>
      </c>
      <c r="W132" s="786">
        <v>0</v>
      </c>
      <c r="X132" s="787">
        <v>0</v>
      </c>
      <c r="Y132" s="786">
        <v>0</v>
      </c>
      <c r="Z132" s="787">
        <v>0</v>
      </c>
      <c r="AA132" s="786">
        <v>0</v>
      </c>
      <c r="AB132" s="787">
        <v>0</v>
      </c>
      <c r="AC132" s="786">
        <v>0</v>
      </c>
      <c r="AD132" s="787">
        <v>0</v>
      </c>
      <c r="AE132" s="788">
        <v>0</v>
      </c>
      <c r="AF132" s="715"/>
      <c r="AG132" s="963"/>
      <c r="AH132" s="715"/>
      <c r="AI132" s="785">
        <v>0</v>
      </c>
      <c r="AJ132" s="881">
        <v>0</v>
      </c>
      <c r="AK132" s="787">
        <v>0</v>
      </c>
      <c r="AL132" s="786">
        <v>0</v>
      </c>
      <c r="AM132" s="787">
        <v>0</v>
      </c>
      <c r="AN132" s="786">
        <v>0</v>
      </c>
      <c r="AO132" s="787">
        <v>0</v>
      </c>
      <c r="AP132" s="786">
        <v>0</v>
      </c>
      <c r="AQ132" s="787">
        <v>0</v>
      </c>
      <c r="AR132" s="786">
        <v>0</v>
      </c>
      <c r="AS132" s="787">
        <v>0</v>
      </c>
      <c r="AT132" s="786">
        <v>0</v>
      </c>
      <c r="AU132" s="787">
        <v>0</v>
      </c>
      <c r="AV132" s="786">
        <v>0</v>
      </c>
      <c r="AW132" s="787">
        <v>0</v>
      </c>
      <c r="AX132" s="786">
        <v>0</v>
      </c>
      <c r="AY132" s="787">
        <v>0</v>
      </c>
      <c r="AZ132" s="786">
        <v>0</v>
      </c>
      <c r="BA132" s="787">
        <v>0</v>
      </c>
      <c r="BB132" s="786">
        <v>0</v>
      </c>
      <c r="BC132" s="787">
        <v>0</v>
      </c>
      <c r="BD132" s="786">
        <v>0</v>
      </c>
      <c r="BE132" s="787">
        <v>0</v>
      </c>
      <c r="BF132" s="786">
        <v>0</v>
      </c>
      <c r="BG132" s="787">
        <v>0</v>
      </c>
      <c r="BH132" s="788">
        <v>0</v>
      </c>
      <c r="BI132" s="715"/>
      <c r="BJ132" s="965"/>
      <c r="BK132" s="715"/>
      <c r="BL132" s="951"/>
      <c r="BM132" s="715"/>
      <c r="BN132" s="785">
        <v>0</v>
      </c>
      <c r="BO132" s="881">
        <v>0</v>
      </c>
      <c r="BP132" s="787">
        <v>0</v>
      </c>
      <c r="BQ132" s="786">
        <v>0</v>
      </c>
      <c r="BR132" s="787">
        <v>0</v>
      </c>
      <c r="BS132" s="786">
        <v>0</v>
      </c>
      <c r="BT132" s="787">
        <v>0</v>
      </c>
      <c r="BU132" s="786">
        <v>0</v>
      </c>
      <c r="BV132" s="787">
        <v>0</v>
      </c>
      <c r="BW132" s="786">
        <v>0</v>
      </c>
      <c r="BX132" s="787">
        <v>0</v>
      </c>
      <c r="BY132" s="786">
        <v>0</v>
      </c>
      <c r="BZ132" s="787">
        <v>0</v>
      </c>
      <c r="CA132" s="786">
        <v>0</v>
      </c>
      <c r="CB132" s="787">
        <v>0</v>
      </c>
      <c r="CC132" s="786">
        <v>0</v>
      </c>
      <c r="CD132" s="787">
        <v>0</v>
      </c>
      <c r="CE132" s="786">
        <v>0</v>
      </c>
      <c r="CF132" s="787">
        <v>0</v>
      </c>
      <c r="CG132" s="786">
        <v>0</v>
      </c>
      <c r="CH132" s="787">
        <v>0</v>
      </c>
      <c r="CI132" s="786">
        <v>0</v>
      </c>
      <c r="CJ132" s="787">
        <v>0</v>
      </c>
      <c r="CK132" s="786">
        <v>0</v>
      </c>
      <c r="CL132" s="787">
        <v>0</v>
      </c>
      <c r="CM132" s="788">
        <v>0</v>
      </c>
      <c r="CN132" s="715"/>
      <c r="CO132" s="953"/>
      <c r="CP132" s="715"/>
      <c r="CQ132" s="785">
        <v>0</v>
      </c>
      <c r="CR132" s="881">
        <v>0</v>
      </c>
      <c r="CS132" s="787">
        <v>0</v>
      </c>
      <c r="CT132" s="786">
        <v>0</v>
      </c>
      <c r="CU132" s="787">
        <v>0</v>
      </c>
      <c r="CV132" s="786">
        <v>0</v>
      </c>
      <c r="CW132" s="787">
        <v>0</v>
      </c>
      <c r="CX132" s="786">
        <v>0</v>
      </c>
      <c r="CY132" s="787">
        <v>0</v>
      </c>
      <c r="CZ132" s="786">
        <v>0</v>
      </c>
      <c r="DA132" s="787">
        <v>0</v>
      </c>
      <c r="DB132" s="786">
        <v>0</v>
      </c>
      <c r="DC132" s="787">
        <v>0</v>
      </c>
      <c r="DD132" s="786">
        <v>0</v>
      </c>
      <c r="DE132" s="787">
        <v>0</v>
      </c>
      <c r="DF132" s="786">
        <v>0</v>
      </c>
      <c r="DG132" s="787">
        <v>0</v>
      </c>
      <c r="DH132" s="786">
        <v>0</v>
      </c>
      <c r="DI132" s="787">
        <v>0</v>
      </c>
      <c r="DJ132" s="786">
        <v>0</v>
      </c>
      <c r="DK132" s="787">
        <v>0</v>
      </c>
      <c r="DL132" s="786">
        <v>0</v>
      </c>
      <c r="DM132" s="787">
        <v>0</v>
      </c>
      <c r="DN132" s="786">
        <v>0</v>
      </c>
      <c r="DO132" s="787">
        <v>0</v>
      </c>
      <c r="DP132" s="788">
        <v>0</v>
      </c>
      <c r="DQ132" s="715"/>
      <c r="DR132" s="955"/>
      <c r="DS132" s="715"/>
      <c r="DT132" s="957"/>
    </row>
    <row r="133" spans="2:124" outlineLevel="1">
      <c r="B133" s="789">
        <v>123</v>
      </c>
      <c r="C133" s="826" t="s">
        <v>808</v>
      </c>
      <c r="D133" s="791" t="s">
        <v>815</v>
      </c>
      <c r="F133" s="827">
        <v>0</v>
      </c>
      <c r="G133" s="865">
        <v>0</v>
      </c>
      <c r="H133" s="829">
        <v>0</v>
      </c>
      <c r="I133" s="828">
        <v>0</v>
      </c>
      <c r="J133" s="829">
        <v>0</v>
      </c>
      <c r="K133" s="828">
        <v>0</v>
      </c>
      <c r="L133" s="829">
        <v>0</v>
      </c>
      <c r="M133" s="828">
        <v>0</v>
      </c>
      <c r="N133" s="829">
        <v>0</v>
      </c>
      <c r="O133" s="828">
        <v>0</v>
      </c>
      <c r="P133" s="829">
        <v>0</v>
      </c>
      <c r="Q133" s="828">
        <v>0</v>
      </c>
      <c r="R133" s="829">
        <v>0</v>
      </c>
      <c r="S133" s="828">
        <v>0</v>
      </c>
      <c r="T133" s="829">
        <v>0</v>
      </c>
      <c r="U133" s="828">
        <v>0</v>
      </c>
      <c r="V133" s="829">
        <v>0</v>
      </c>
      <c r="W133" s="828">
        <v>0</v>
      </c>
      <c r="X133" s="829">
        <v>0</v>
      </c>
      <c r="Y133" s="828">
        <v>0</v>
      </c>
      <c r="Z133" s="829">
        <v>0</v>
      </c>
      <c r="AA133" s="828">
        <v>0</v>
      </c>
      <c r="AB133" s="829">
        <v>0</v>
      </c>
      <c r="AC133" s="828">
        <v>0</v>
      </c>
      <c r="AD133" s="829">
        <v>0</v>
      </c>
      <c r="AE133" s="830">
        <v>0</v>
      </c>
      <c r="AF133" s="715"/>
      <c r="AG133" s="963"/>
      <c r="AH133" s="715"/>
      <c r="AI133" s="827">
        <v>0</v>
      </c>
      <c r="AJ133" s="865">
        <v>0</v>
      </c>
      <c r="AK133" s="829">
        <v>0</v>
      </c>
      <c r="AL133" s="828">
        <v>0</v>
      </c>
      <c r="AM133" s="829">
        <v>0</v>
      </c>
      <c r="AN133" s="828">
        <v>0</v>
      </c>
      <c r="AO133" s="829">
        <v>0</v>
      </c>
      <c r="AP133" s="828">
        <v>0</v>
      </c>
      <c r="AQ133" s="829">
        <v>0</v>
      </c>
      <c r="AR133" s="828">
        <v>0</v>
      </c>
      <c r="AS133" s="829">
        <v>0</v>
      </c>
      <c r="AT133" s="828">
        <v>0</v>
      </c>
      <c r="AU133" s="829">
        <v>0</v>
      </c>
      <c r="AV133" s="828">
        <v>0</v>
      </c>
      <c r="AW133" s="829">
        <v>0</v>
      </c>
      <c r="AX133" s="828">
        <v>0</v>
      </c>
      <c r="AY133" s="829">
        <v>0</v>
      </c>
      <c r="AZ133" s="828">
        <v>0</v>
      </c>
      <c r="BA133" s="829">
        <v>0</v>
      </c>
      <c r="BB133" s="828">
        <v>0</v>
      </c>
      <c r="BC133" s="829">
        <v>0</v>
      </c>
      <c r="BD133" s="828">
        <v>0</v>
      </c>
      <c r="BE133" s="829">
        <v>0</v>
      </c>
      <c r="BF133" s="828">
        <v>0</v>
      </c>
      <c r="BG133" s="829">
        <v>0</v>
      </c>
      <c r="BH133" s="830">
        <v>0</v>
      </c>
      <c r="BI133" s="715"/>
      <c r="BJ133" s="965"/>
      <c r="BK133" s="715"/>
      <c r="BL133" s="951"/>
      <c r="BM133" s="715"/>
      <c r="BN133" s="827">
        <v>0</v>
      </c>
      <c r="BO133" s="865">
        <v>0</v>
      </c>
      <c r="BP133" s="829">
        <v>0</v>
      </c>
      <c r="BQ133" s="828">
        <v>0</v>
      </c>
      <c r="BR133" s="829">
        <v>0</v>
      </c>
      <c r="BS133" s="828">
        <v>0</v>
      </c>
      <c r="BT133" s="829">
        <v>0</v>
      </c>
      <c r="BU133" s="828">
        <v>0</v>
      </c>
      <c r="BV133" s="829">
        <v>0</v>
      </c>
      <c r="BW133" s="828">
        <v>0</v>
      </c>
      <c r="BX133" s="829">
        <v>0</v>
      </c>
      <c r="BY133" s="828">
        <v>0</v>
      </c>
      <c r="BZ133" s="829">
        <v>0</v>
      </c>
      <c r="CA133" s="828">
        <v>0</v>
      </c>
      <c r="CB133" s="829">
        <v>0</v>
      </c>
      <c r="CC133" s="828">
        <v>0</v>
      </c>
      <c r="CD133" s="829">
        <v>0</v>
      </c>
      <c r="CE133" s="828">
        <v>0</v>
      </c>
      <c r="CF133" s="829">
        <v>0</v>
      </c>
      <c r="CG133" s="828">
        <v>0</v>
      </c>
      <c r="CH133" s="829">
        <v>0</v>
      </c>
      <c r="CI133" s="828">
        <v>0</v>
      </c>
      <c r="CJ133" s="829">
        <v>0</v>
      </c>
      <c r="CK133" s="828">
        <v>0</v>
      </c>
      <c r="CL133" s="829">
        <v>0</v>
      </c>
      <c r="CM133" s="830">
        <v>0</v>
      </c>
      <c r="CN133" s="715"/>
      <c r="CO133" s="953"/>
      <c r="CP133" s="715"/>
      <c r="CQ133" s="827">
        <v>0</v>
      </c>
      <c r="CR133" s="865">
        <v>0</v>
      </c>
      <c r="CS133" s="829">
        <v>0</v>
      </c>
      <c r="CT133" s="828">
        <v>0</v>
      </c>
      <c r="CU133" s="829">
        <v>0</v>
      </c>
      <c r="CV133" s="828">
        <v>0</v>
      </c>
      <c r="CW133" s="829">
        <v>0</v>
      </c>
      <c r="CX133" s="828">
        <v>0</v>
      </c>
      <c r="CY133" s="829">
        <v>0</v>
      </c>
      <c r="CZ133" s="828">
        <v>0</v>
      </c>
      <c r="DA133" s="829">
        <v>0</v>
      </c>
      <c r="DB133" s="828">
        <v>0</v>
      </c>
      <c r="DC133" s="829">
        <v>0</v>
      </c>
      <c r="DD133" s="828">
        <v>0</v>
      </c>
      <c r="DE133" s="829">
        <v>0</v>
      </c>
      <c r="DF133" s="828">
        <v>0</v>
      </c>
      <c r="DG133" s="829">
        <v>0</v>
      </c>
      <c r="DH133" s="828">
        <v>0</v>
      </c>
      <c r="DI133" s="829">
        <v>0</v>
      </c>
      <c r="DJ133" s="828">
        <v>0</v>
      </c>
      <c r="DK133" s="829">
        <v>0</v>
      </c>
      <c r="DL133" s="828">
        <v>0</v>
      </c>
      <c r="DM133" s="829">
        <v>0</v>
      </c>
      <c r="DN133" s="828">
        <v>0</v>
      </c>
      <c r="DO133" s="829">
        <v>0</v>
      </c>
      <c r="DP133" s="830">
        <v>0</v>
      </c>
      <c r="DQ133" s="715"/>
      <c r="DR133" s="955"/>
      <c r="DS133" s="715"/>
      <c r="DT133" s="957"/>
    </row>
    <row r="134" spans="2:124" outlineLevel="1">
      <c r="B134" s="746">
        <v>124</v>
      </c>
      <c r="C134" s="747" t="s">
        <v>809</v>
      </c>
      <c r="D134" s="748" t="s">
        <v>815</v>
      </c>
      <c r="F134" s="749">
        <v>0</v>
      </c>
      <c r="G134" s="861">
        <v>0</v>
      </c>
      <c r="H134" s="751">
        <v>0</v>
      </c>
      <c r="I134" s="750">
        <v>0</v>
      </c>
      <c r="J134" s="751">
        <v>0</v>
      </c>
      <c r="K134" s="750">
        <v>0</v>
      </c>
      <c r="L134" s="751">
        <v>0</v>
      </c>
      <c r="M134" s="750">
        <v>0</v>
      </c>
      <c r="N134" s="751">
        <v>0</v>
      </c>
      <c r="O134" s="750">
        <v>0</v>
      </c>
      <c r="P134" s="751">
        <v>0</v>
      </c>
      <c r="Q134" s="750">
        <v>0</v>
      </c>
      <c r="R134" s="751">
        <v>0</v>
      </c>
      <c r="S134" s="750">
        <v>0</v>
      </c>
      <c r="T134" s="751">
        <v>0</v>
      </c>
      <c r="U134" s="750">
        <v>0</v>
      </c>
      <c r="V134" s="751">
        <v>0</v>
      </c>
      <c r="W134" s="750">
        <v>0</v>
      </c>
      <c r="X134" s="751">
        <v>0</v>
      </c>
      <c r="Y134" s="750">
        <v>0</v>
      </c>
      <c r="Z134" s="751">
        <v>0</v>
      </c>
      <c r="AA134" s="750">
        <v>0</v>
      </c>
      <c r="AB134" s="751">
        <v>0</v>
      </c>
      <c r="AC134" s="750">
        <v>0</v>
      </c>
      <c r="AD134" s="751">
        <v>0</v>
      </c>
      <c r="AE134" s="752">
        <v>0</v>
      </c>
      <c r="AF134" s="715"/>
      <c r="AG134" s="963"/>
      <c r="AH134" s="715"/>
      <c r="AI134" s="749">
        <v>0</v>
      </c>
      <c r="AJ134" s="861">
        <v>0</v>
      </c>
      <c r="AK134" s="751">
        <v>0</v>
      </c>
      <c r="AL134" s="750">
        <v>0</v>
      </c>
      <c r="AM134" s="751">
        <v>0</v>
      </c>
      <c r="AN134" s="750">
        <v>0</v>
      </c>
      <c r="AO134" s="751">
        <v>0</v>
      </c>
      <c r="AP134" s="750">
        <v>0</v>
      </c>
      <c r="AQ134" s="751">
        <v>0</v>
      </c>
      <c r="AR134" s="750">
        <v>0</v>
      </c>
      <c r="AS134" s="751">
        <v>0</v>
      </c>
      <c r="AT134" s="750">
        <v>0</v>
      </c>
      <c r="AU134" s="751">
        <v>0</v>
      </c>
      <c r="AV134" s="750">
        <v>0</v>
      </c>
      <c r="AW134" s="751">
        <v>0</v>
      </c>
      <c r="AX134" s="750">
        <v>0</v>
      </c>
      <c r="AY134" s="751">
        <v>0</v>
      </c>
      <c r="AZ134" s="750">
        <v>0</v>
      </c>
      <c r="BA134" s="751">
        <v>0</v>
      </c>
      <c r="BB134" s="750">
        <v>0</v>
      </c>
      <c r="BC134" s="751">
        <v>0</v>
      </c>
      <c r="BD134" s="750">
        <v>0</v>
      </c>
      <c r="BE134" s="751">
        <v>0</v>
      </c>
      <c r="BF134" s="750">
        <v>0</v>
      </c>
      <c r="BG134" s="751">
        <v>0</v>
      </c>
      <c r="BH134" s="752">
        <v>0</v>
      </c>
      <c r="BI134" s="715"/>
      <c r="BJ134" s="965"/>
      <c r="BK134" s="715"/>
      <c r="BL134" s="951"/>
      <c r="BM134" s="715"/>
      <c r="BN134" s="749">
        <v>0</v>
      </c>
      <c r="BO134" s="861">
        <v>0</v>
      </c>
      <c r="BP134" s="751">
        <v>0</v>
      </c>
      <c r="BQ134" s="750">
        <v>0</v>
      </c>
      <c r="BR134" s="751">
        <v>0</v>
      </c>
      <c r="BS134" s="750">
        <v>0</v>
      </c>
      <c r="BT134" s="751">
        <v>0</v>
      </c>
      <c r="BU134" s="750">
        <v>0</v>
      </c>
      <c r="BV134" s="751">
        <v>0</v>
      </c>
      <c r="BW134" s="750">
        <v>0</v>
      </c>
      <c r="BX134" s="751">
        <v>0</v>
      </c>
      <c r="BY134" s="750">
        <v>0</v>
      </c>
      <c r="BZ134" s="751">
        <v>0</v>
      </c>
      <c r="CA134" s="750">
        <v>0</v>
      </c>
      <c r="CB134" s="751">
        <v>0</v>
      </c>
      <c r="CC134" s="750">
        <v>0</v>
      </c>
      <c r="CD134" s="751">
        <v>0</v>
      </c>
      <c r="CE134" s="750">
        <v>0</v>
      </c>
      <c r="CF134" s="751">
        <v>0</v>
      </c>
      <c r="CG134" s="750">
        <v>0</v>
      </c>
      <c r="CH134" s="751">
        <v>0</v>
      </c>
      <c r="CI134" s="750">
        <v>0</v>
      </c>
      <c r="CJ134" s="751">
        <v>0</v>
      </c>
      <c r="CK134" s="750">
        <v>0</v>
      </c>
      <c r="CL134" s="751">
        <v>0</v>
      </c>
      <c r="CM134" s="752">
        <v>0</v>
      </c>
      <c r="CN134" s="715"/>
      <c r="CO134" s="953"/>
      <c r="CP134" s="715"/>
      <c r="CQ134" s="749">
        <v>0</v>
      </c>
      <c r="CR134" s="861">
        <v>0</v>
      </c>
      <c r="CS134" s="751">
        <v>0</v>
      </c>
      <c r="CT134" s="750">
        <v>0</v>
      </c>
      <c r="CU134" s="751">
        <v>0</v>
      </c>
      <c r="CV134" s="750">
        <v>0</v>
      </c>
      <c r="CW134" s="751">
        <v>0</v>
      </c>
      <c r="CX134" s="750">
        <v>0</v>
      </c>
      <c r="CY134" s="751">
        <v>0</v>
      </c>
      <c r="CZ134" s="750">
        <v>0</v>
      </c>
      <c r="DA134" s="751">
        <v>0</v>
      </c>
      <c r="DB134" s="750">
        <v>0</v>
      </c>
      <c r="DC134" s="751">
        <v>0</v>
      </c>
      <c r="DD134" s="750">
        <v>0</v>
      </c>
      <c r="DE134" s="751">
        <v>0</v>
      </c>
      <c r="DF134" s="750">
        <v>0</v>
      </c>
      <c r="DG134" s="751">
        <v>0</v>
      </c>
      <c r="DH134" s="750">
        <v>0</v>
      </c>
      <c r="DI134" s="751">
        <v>0</v>
      </c>
      <c r="DJ134" s="750">
        <v>0</v>
      </c>
      <c r="DK134" s="751">
        <v>0</v>
      </c>
      <c r="DL134" s="750">
        <v>0</v>
      </c>
      <c r="DM134" s="751">
        <v>0</v>
      </c>
      <c r="DN134" s="750">
        <v>0</v>
      </c>
      <c r="DO134" s="751">
        <v>0</v>
      </c>
      <c r="DP134" s="752">
        <v>0</v>
      </c>
      <c r="DQ134" s="715"/>
      <c r="DR134" s="955"/>
      <c r="DS134" s="715"/>
      <c r="DT134" s="957"/>
    </row>
    <row r="135" spans="2:124" outlineLevel="1">
      <c r="B135" s="753">
        <v>125</v>
      </c>
      <c r="C135" s="754" t="s">
        <v>810</v>
      </c>
      <c r="D135" s="755" t="s">
        <v>815</v>
      </c>
      <c r="F135" s="760">
        <v>0</v>
      </c>
      <c r="G135" s="862">
        <v>0</v>
      </c>
      <c r="H135" s="762">
        <v>0</v>
      </c>
      <c r="I135" s="761">
        <v>0</v>
      </c>
      <c r="J135" s="762">
        <v>0</v>
      </c>
      <c r="K135" s="761">
        <v>0</v>
      </c>
      <c r="L135" s="762">
        <v>0</v>
      </c>
      <c r="M135" s="761">
        <v>0</v>
      </c>
      <c r="N135" s="762">
        <v>0</v>
      </c>
      <c r="O135" s="761">
        <v>0</v>
      </c>
      <c r="P135" s="762">
        <v>0</v>
      </c>
      <c r="Q135" s="761">
        <v>0</v>
      </c>
      <c r="R135" s="762">
        <v>0</v>
      </c>
      <c r="S135" s="761">
        <v>0</v>
      </c>
      <c r="T135" s="762">
        <v>0</v>
      </c>
      <c r="U135" s="761">
        <v>0</v>
      </c>
      <c r="V135" s="762">
        <v>0</v>
      </c>
      <c r="W135" s="761">
        <v>0</v>
      </c>
      <c r="X135" s="762">
        <v>0</v>
      </c>
      <c r="Y135" s="761">
        <v>0</v>
      </c>
      <c r="Z135" s="762">
        <v>0</v>
      </c>
      <c r="AA135" s="761">
        <v>0</v>
      </c>
      <c r="AB135" s="762">
        <v>0</v>
      </c>
      <c r="AC135" s="761">
        <v>0</v>
      </c>
      <c r="AD135" s="762">
        <v>0</v>
      </c>
      <c r="AE135" s="763">
        <v>0</v>
      </c>
      <c r="AF135" s="715"/>
      <c r="AG135" s="963"/>
      <c r="AH135" s="715"/>
      <c r="AI135" s="760">
        <v>0</v>
      </c>
      <c r="AJ135" s="862">
        <v>0</v>
      </c>
      <c r="AK135" s="762">
        <v>0</v>
      </c>
      <c r="AL135" s="761">
        <v>0</v>
      </c>
      <c r="AM135" s="762">
        <v>0</v>
      </c>
      <c r="AN135" s="761">
        <v>0</v>
      </c>
      <c r="AO135" s="762">
        <v>0</v>
      </c>
      <c r="AP135" s="761">
        <v>0</v>
      </c>
      <c r="AQ135" s="762">
        <v>0</v>
      </c>
      <c r="AR135" s="761">
        <v>0</v>
      </c>
      <c r="AS135" s="762">
        <v>0</v>
      </c>
      <c r="AT135" s="761">
        <v>0</v>
      </c>
      <c r="AU135" s="762">
        <v>0</v>
      </c>
      <c r="AV135" s="761">
        <v>0</v>
      </c>
      <c r="AW135" s="762">
        <v>0</v>
      </c>
      <c r="AX135" s="761">
        <v>0</v>
      </c>
      <c r="AY135" s="762">
        <v>0</v>
      </c>
      <c r="AZ135" s="761">
        <v>0</v>
      </c>
      <c r="BA135" s="762">
        <v>0</v>
      </c>
      <c r="BB135" s="761">
        <v>0</v>
      </c>
      <c r="BC135" s="762">
        <v>0</v>
      </c>
      <c r="BD135" s="761">
        <v>0</v>
      </c>
      <c r="BE135" s="762">
        <v>0</v>
      </c>
      <c r="BF135" s="761">
        <v>0</v>
      </c>
      <c r="BG135" s="762">
        <v>0</v>
      </c>
      <c r="BH135" s="763">
        <v>0</v>
      </c>
      <c r="BI135" s="715"/>
      <c r="BJ135" s="965"/>
      <c r="BK135" s="715"/>
      <c r="BL135" s="951"/>
      <c r="BM135" s="715"/>
      <c r="BN135" s="760">
        <v>0</v>
      </c>
      <c r="BO135" s="862">
        <v>0</v>
      </c>
      <c r="BP135" s="762">
        <v>0</v>
      </c>
      <c r="BQ135" s="761">
        <v>0</v>
      </c>
      <c r="BR135" s="762">
        <v>0</v>
      </c>
      <c r="BS135" s="761">
        <v>0</v>
      </c>
      <c r="BT135" s="762">
        <v>0</v>
      </c>
      <c r="BU135" s="761">
        <v>0</v>
      </c>
      <c r="BV135" s="762">
        <v>0</v>
      </c>
      <c r="BW135" s="761">
        <v>0</v>
      </c>
      <c r="BX135" s="762">
        <v>0</v>
      </c>
      <c r="BY135" s="761">
        <v>0</v>
      </c>
      <c r="BZ135" s="762">
        <v>0</v>
      </c>
      <c r="CA135" s="761">
        <v>0</v>
      </c>
      <c r="CB135" s="762">
        <v>0</v>
      </c>
      <c r="CC135" s="761">
        <v>0</v>
      </c>
      <c r="CD135" s="762">
        <v>0</v>
      </c>
      <c r="CE135" s="761">
        <v>0</v>
      </c>
      <c r="CF135" s="762">
        <v>0</v>
      </c>
      <c r="CG135" s="761">
        <v>0</v>
      </c>
      <c r="CH135" s="762">
        <v>0</v>
      </c>
      <c r="CI135" s="761">
        <v>0</v>
      </c>
      <c r="CJ135" s="762">
        <v>0</v>
      </c>
      <c r="CK135" s="761">
        <v>0</v>
      </c>
      <c r="CL135" s="762">
        <v>0</v>
      </c>
      <c r="CM135" s="763">
        <v>0</v>
      </c>
      <c r="CN135" s="715"/>
      <c r="CO135" s="953"/>
      <c r="CP135" s="715"/>
      <c r="CQ135" s="760">
        <v>0</v>
      </c>
      <c r="CR135" s="862">
        <v>0</v>
      </c>
      <c r="CS135" s="762">
        <v>0</v>
      </c>
      <c r="CT135" s="761">
        <v>0</v>
      </c>
      <c r="CU135" s="762">
        <v>0</v>
      </c>
      <c r="CV135" s="761">
        <v>0</v>
      </c>
      <c r="CW135" s="762">
        <v>0</v>
      </c>
      <c r="CX135" s="761">
        <v>0</v>
      </c>
      <c r="CY135" s="762">
        <v>0</v>
      </c>
      <c r="CZ135" s="761">
        <v>0</v>
      </c>
      <c r="DA135" s="762">
        <v>0</v>
      </c>
      <c r="DB135" s="761">
        <v>0</v>
      </c>
      <c r="DC135" s="762">
        <v>0</v>
      </c>
      <c r="DD135" s="761">
        <v>0</v>
      </c>
      <c r="DE135" s="762">
        <v>0</v>
      </c>
      <c r="DF135" s="761">
        <v>0</v>
      </c>
      <c r="DG135" s="762">
        <v>0</v>
      </c>
      <c r="DH135" s="761">
        <v>0</v>
      </c>
      <c r="DI135" s="762">
        <v>0</v>
      </c>
      <c r="DJ135" s="761">
        <v>0</v>
      </c>
      <c r="DK135" s="762">
        <v>0</v>
      </c>
      <c r="DL135" s="761">
        <v>0</v>
      </c>
      <c r="DM135" s="762">
        <v>0</v>
      </c>
      <c r="DN135" s="761">
        <v>0</v>
      </c>
      <c r="DO135" s="762">
        <v>0</v>
      </c>
      <c r="DP135" s="763">
        <v>0</v>
      </c>
      <c r="DQ135" s="715"/>
      <c r="DR135" s="955"/>
      <c r="DS135" s="715"/>
      <c r="DT135" s="957"/>
    </row>
    <row r="136" spans="2:124" outlineLevel="1">
      <c r="B136" s="746">
        <v>126</v>
      </c>
      <c r="C136" s="747" t="s">
        <v>811</v>
      </c>
      <c r="D136" s="748" t="s">
        <v>815</v>
      </c>
      <c r="F136" s="749">
        <v>0</v>
      </c>
      <c r="G136" s="861">
        <v>0</v>
      </c>
      <c r="H136" s="751">
        <v>0</v>
      </c>
      <c r="I136" s="750">
        <v>0</v>
      </c>
      <c r="J136" s="751">
        <v>0</v>
      </c>
      <c r="K136" s="750">
        <v>0</v>
      </c>
      <c r="L136" s="751">
        <v>0</v>
      </c>
      <c r="M136" s="750">
        <v>0</v>
      </c>
      <c r="N136" s="751">
        <v>0</v>
      </c>
      <c r="O136" s="750">
        <v>0</v>
      </c>
      <c r="P136" s="751">
        <v>0</v>
      </c>
      <c r="Q136" s="750">
        <v>0</v>
      </c>
      <c r="R136" s="751">
        <v>0</v>
      </c>
      <c r="S136" s="750">
        <v>0</v>
      </c>
      <c r="T136" s="751">
        <v>0</v>
      </c>
      <c r="U136" s="750">
        <v>0</v>
      </c>
      <c r="V136" s="751">
        <v>0</v>
      </c>
      <c r="W136" s="750">
        <v>0</v>
      </c>
      <c r="X136" s="751">
        <v>0</v>
      </c>
      <c r="Y136" s="750">
        <v>0</v>
      </c>
      <c r="Z136" s="751">
        <v>0</v>
      </c>
      <c r="AA136" s="750">
        <v>0</v>
      </c>
      <c r="AB136" s="751">
        <v>0</v>
      </c>
      <c r="AC136" s="750">
        <v>0</v>
      </c>
      <c r="AD136" s="751">
        <v>0</v>
      </c>
      <c r="AE136" s="752">
        <v>0</v>
      </c>
      <c r="AF136" s="715"/>
      <c r="AG136" s="963"/>
      <c r="AH136" s="715"/>
      <c r="AI136" s="749">
        <v>0</v>
      </c>
      <c r="AJ136" s="861">
        <v>0</v>
      </c>
      <c r="AK136" s="751">
        <v>0</v>
      </c>
      <c r="AL136" s="750">
        <v>0</v>
      </c>
      <c r="AM136" s="751">
        <v>0</v>
      </c>
      <c r="AN136" s="750">
        <v>0</v>
      </c>
      <c r="AO136" s="751">
        <v>0</v>
      </c>
      <c r="AP136" s="750">
        <v>0</v>
      </c>
      <c r="AQ136" s="751">
        <v>0</v>
      </c>
      <c r="AR136" s="750">
        <v>0</v>
      </c>
      <c r="AS136" s="751">
        <v>0</v>
      </c>
      <c r="AT136" s="750">
        <v>0</v>
      </c>
      <c r="AU136" s="751">
        <v>0</v>
      </c>
      <c r="AV136" s="750">
        <v>0</v>
      </c>
      <c r="AW136" s="751">
        <v>0</v>
      </c>
      <c r="AX136" s="750">
        <v>0</v>
      </c>
      <c r="AY136" s="751">
        <v>0</v>
      </c>
      <c r="AZ136" s="750">
        <v>0</v>
      </c>
      <c r="BA136" s="751">
        <v>0</v>
      </c>
      <c r="BB136" s="750">
        <v>0</v>
      </c>
      <c r="BC136" s="751">
        <v>0</v>
      </c>
      <c r="BD136" s="750">
        <v>0</v>
      </c>
      <c r="BE136" s="751">
        <v>0</v>
      </c>
      <c r="BF136" s="750">
        <v>0</v>
      </c>
      <c r="BG136" s="751">
        <v>0</v>
      </c>
      <c r="BH136" s="752">
        <v>0</v>
      </c>
      <c r="BI136" s="715"/>
      <c r="BJ136" s="965"/>
      <c r="BK136" s="715"/>
      <c r="BL136" s="951"/>
      <c r="BM136" s="715"/>
      <c r="BN136" s="749">
        <v>0</v>
      </c>
      <c r="BO136" s="861">
        <v>0</v>
      </c>
      <c r="BP136" s="751">
        <v>0</v>
      </c>
      <c r="BQ136" s="750">
        <v>0</v>
      </c>
      <c r="BR136" s="751">
        <v>0</v>
      </c>
      <c r="BS136" s="750">
        <v>0</v>
      </c>
      <c r="BT136" s="751">
        <v>0</v>
      </c>
      <c r="BU136" s="750">
        <v>0</v>
      </c>
      <c r="BV136" s="751">
        <v>0</v>
      </c>
      <c r="BW136" s="750">
        <v>0</v>
      </c>
      <c r="BX136" s="751">
        <v>0</v>
      </c>
      <c r="BY136" s="750">
        <v>0</v>
      </c>
      <c r="BZ136" s="751">
        <v>0</v>
      </c>
      <c r="CA136" s="750">
        <v>0</v>
      </c>
      <c r="CB136" s="751">
        <v>0</v>
      </c>
      <c r="CC136" s="750">
        <v>0</v>
      </c>
      <c r="CD136" s="751">
        <v>0</v>
      </c>
      <c r="CE136" s="750">
        <v>0</v>
      </c>
      <c r="CF136" s="751">
        <v>0</v>
      </c>
      <c r="CG136" s="750">
        <v>0</v>
      </c>
      <c r="CH136" s="751">
        <v>0</v>
      </c>
      <c r="CI136" s="750">
        <v>0</v>
      </c>
      <c r="CJ136" s="751">
        <v>0</v>
      </c>
      <c r="CK136" s="750">
        <v>0</v>
      </c>
      <c r="CL136" s="751">
        <v>0</v>
      </c>
      <c r="CM136" s="752">
        <v>0</v>
      </c>
      <c r="CN136" s="715"/>
      <c r="CO136" s="953"/>
      <c r="CP136" s="715"/>
      <c r="CQ136" s="749">
        <v>0</v>
      </c>
      <c r="CR136" s="861">
        <v>0</v>
      </c>
      <c r="CS136" s="751">
        <v>0</v>
      </c>
      <c r="CT136" s="750">
        <v>0</v>
      </c>
      <c r="CU136" s="751">
        <v>0</v>
      </c>
      <c r="CV136" s="750">
        <v>0</v>
      </c>
      <c r="CW136" s="751">
        <v>0</v>
      </c>
      <c r="CX136" s="750">
        <v>0</v>
      </c>
      <c r="CY136" s="751">
        <v>0</v>
      </c>
      <c r="CZ136" s="750">
        <v>0</v>
      </c>
      <c r="DA136" s="751">
        <v>0</v>
      </c>
      <c r="DB136" s="750">
        <v>0</v>
      </c>
      <c r="DC136" s="751">
        <v>0</v>
      </c>
      <c r="DD136" s="750">
        <v>0</v>
      </c>
      <c r="DE136" s="751">
        <v>0</v>
      </c>
      <c r="DF136" s="750">
        <v>0</v>
      </c>
      <c r="DG136" s="751">
        <v>0</v>
      </c>
      <c r="DH136" s="750">
        <v>0</v>
      </c>
      <c r="DI136" s="751">
        <v>0</v>
      </c>
      <c r="DJ136" s="750">
        <v>0</v>
      </c>
      <c r="DK136" s="751">
        <v>0</v>
      </c>
      <c r="DL136" s="750">
        <v>0</v>
      </c>
      <c r="DM136" s="751">
        <v>0</v>
      </c>
      <c r="DN136" s="750">
        <v>0</v>
      </c>
      <c r="DO136" s="751">
        <v>0</v>
      </c>
      <c r="DP136" s="752">
        <v>0</v>
      </c>
      <c r="DQ136" s="715"/>
      <c r="DR136" s="955"/>
      <c r="DS136" s="715"/>
      <c r="DT136" s="957"/>
    </row>
    <row r="137" spans="2:124" outlineLevel="1">
      <c r="B137" s="753">
        <v>127</v>
      </c>
      <c r="C137" s="754" t="s">
        <v>813</v>
      </c>
      <c r="D137" s="755" t="s">
        <v>815</v>
      </c>
      <c r="F137" s="760">
        <v>0</v>
      </c>
      <c r="G137" s="862">
        <v>0</v>
      </c>
      <c r="H137" s="762">
        <v>0</v>
      </c>
      <c r="I137" s="761">
        <v>0</v>
      </c>
      <c r="J137" s="762">
        <v>0</v>
      </c>
      <c r="K137" s="761">
        <v>0</v>
      </c>
      <c r="L137" s="762">
        <v>0</v>
      </c>
      <c r="M137" s="761">
        <v>0</v>
      </c>
      <c r="N137" s="762">
        <v>0</v>
      </c>
      <c r="O137" s="761">
        <v>0</v>
      </c>
      <c r="P137" s="762">
        <v>0</v>
      </c>
      <c r="Q137" s="761">
        <v>0</v>
      </c>
      <c r="R137" s="762">
        <v>0</v>
      </c>
      <c r="S137" s="761">
        <v>0</v>
      </c>
      <c r="T137" s="762">
        <v>0</v>
      </c>
      <c r="U137" s="761">
        <v>0</v>
      </c>
      <c r="V137" s="762">
        <v>0</v>
      </c>
      <c r="W137" s="761">
        <v>0</v>
      </c>
      <c r="X137" s="762">
        <v>0</v>
      </c>
      <c r="Y137" s="761">
        <v>0</v>
      </c>
      <c r="Z137" s="762">
        <v>0</v>
      </c>
      <c r="AA137" s="761">
        <v>0</v>
      </c>
      <c r="AB137" s="762">
        <v>0</v>
      </c>
      <c r="AC137" s="761">
        <v>0</v>
      </c>
      <c r="AD137" s="762">
        <v>0</v>
      </c>
      <c r="AE137" s="763">
        <v>0</v>
      </c>
      <c r="AF137" s="715"/>
      <c r="AG137" s="963"/>
      <c r="AH137" s="715"/>
      <c r="AI137" s="760">
        <v>0</v>
      </c>
      <c r="AJ137" s="862">
        <v>0</v>
      </c>
      <c r="AK137" s="762">
        <v>0</v>
      </c>
      <c r="AL137" s="761">
        <v>0</v>
      </c>
      <c r="AM137" s="762">
        <v>0</v>
      </c>
      <c r="AN137" s="761">
        <v>0</v>
      </c>
      <c r="AO137" s="762">
        <v>0</v>
      </c>
      <c r="AP137" s="761">
        <v>0</v>
      </c>
      <c r="AQ137" s="762">
        <v>0</v>
      </c>
      <c r="AR137" s="761">
        <v>0</v>
      </c>
      <c r="AS137" s="762">
        <v>0</v>
      </c>
      <c r="AT137" s="761">
        <v>0</v>
      </c>
      <c r="AU137" s="762">
        <v>0</v>
      </c>
      <c r="AV137" s="761">
        <v>0</v>
      </c>
      <c r="AW137" s="762">
        <v>0</v>
      </c>
      <c r="AX137" s="761">
        <v>0</v>
      </c>
      <c r="AY137" s="762">
        <v>0</v>
      </c>
      <c r="AZ137" s="761">
        <v>0</v>
      </c>
      <c r="BA137" s="762">
        <v>0</v>
      </c>
      <c r="BB137" s="761">
        <v>0</v>
      </c>
      <c r="BC137" s="762">
        <v>0</v>
      </c>
      <c r="BD137" s="761">
        <v>0</v>
      </c>
      <c r="BE137" s="762">
        <v>0</v>
      </c>
      <c r="BF137" s="761">
        <v>0</v>
      </c>
      <c r="BG137" s="762">
        <v>0</v>
      </c>
      <c r="BH137" s="763">
        <v>0</v>
      </c>
      <c r="BI137" s="715"/>
      <c r="BJ137" s="965"/>
      <c r="BK137" s="715"/>
      <c r="BL137" s="951"/>
      <c r="BM137" s="715"/>
      <c r="BN137" s="760">
        <v>0</v>
      </c>
      <c r="BO137" s="862">
        <v>0</v>
      </c>
      <c r="BP137" s="762">
        <v>0</v>
      </c>
      <c r="BQ137" s="761">
        <v>0</v>
      </c>
      <c r="BR137" s="762">
        <v>0</v>
      </c>
      <c r="BS137" s="761">
        <v>0</v>
      </c>
      <c r="BT137" s="762">
        <v>0</v>
      </c>
      <c r="BU137" s="761">
        <v>0</v>
      </c>
      <c r="BV137" s="762">
        <v>0</v>
      </c>
      <c r="BW137" s="761">
        <v>0</v>
      </c>
      <c r="BX137" s="762">
        <v>0</v>
      </c>
      <c r="BY137" s="761">
        <v>0</v>
      </c>
      <c r="BZ137" s="762">
        <v>0</v>
      </c>
      <c r="CA137" s="761">
        <v>0</v>
      </c>
      <c r="CB137" s="762">
        <v>0</v>
      </c>
      <c r="CC137" s="761">
        <v>0</v>
      </c>
      <c r="CD137" s="762">
        <v>0</v>
      </c>
      <c r="CE137" s="761">
        <v>0</v>
      </c>
      <c r="CF137" s="762">
        <v>0</v>
      </c>
      <c r="CG137" s="761">
        <v>0</v>
      </c>
      <c r="CH137" s="762">
        <v>0</v>
      </c>
      <c r="CI137" s="761">
        <v>0</v>
      </c>
      <c r="CJ137" s="762">
        <v>0</v>
      </c>
      <c r="CK137" s="761">
        <v>0</v>
      </c>
      <c r="CL137" s="762">
        <v>0</v>
      </c>
      <c r="CM137" s="763">
        <v>0</v>
      </c>
      <c r="CN137" s="715"/>
      <c r="CO137" s="953"/>
      <c r="CP137" s="715"/>
      <c r="CQ137" s="760">
        <v>0</v>
      </c>
      <c r="CR137" s="862">
        <v>0</v>
      </c>
      <c r="CS137" s="762">
        <v>0</v>
      </c>
      <c r="CT137" s="761">
        <v>0</v>
      </c>
      <c r="CU137" s="762">
        <v>0</v>
      </c>
      <c r="CV137" s="761">
        <v>0</v>
      </c>
      <c r="CW137" s="762">
        <v>0</v>
      </c>
      <c r="CX137" s="761">
        <v>0</v>
      </c>
      <c r="CY137" s="762">
        <v>0</v>
      </c>
      <c r="CZ137" s="761">
        <v>0</v>
      </c>
      <c r="DA137" s="762">
        <v>0</v>
      </c>
      <c r="DB137" s="761">
        <v>0</v>
      </c>
      <c r="DC137" s="762">
        <v>0</v>
      </c>
      <c r="DD137" s="761">
        <v>0</v>
      </c>
      <c r="DE137" s="762">
        <v>0</v>
      </c>
      <c r="DF137" s="761">
        <v>0</v>
      </c>
      <c r="DG137" s="762">
        <v>0</v>
      </c>
      <c r="DH137" s="761">
        <v>0</v>
      </c>
      <c r="DI137" s="762">
        <v>0</v>
      </c>
      <c r="DJ137" s="761">
        <v>0</v>
      </c>
      <c r="DK137" s="762">
        <v>0</v>
      </c>
      <c r="DL137" s="761">
        <v>0</v>
      </c>
      <c r="DM137" s="762">
        <v>0</v>
      </c>
      <c r="DN137" s="761">
        <v>0</v>
      </c>
      <c r="DO137" s="762">
        <v>0</v>
      </c>
      <c r="DP137" s="763">
        <v>0</v>
      </c>
      <c r="DQ137" s="715"/>
      <c r="DR137" s="955"/>
      <c r="DS137" s="715"/>
      <c r="DT137" s="957"/>
    </row>
    <row r="138" spans="2:124" outlineLevel="1">
      <c r="B138" s="770">
        <v>128</v>
      </c>
      <c r="C138" s="824" t="s">
        <v>812</v>
      </c>
      <c r="D138" s="772" t="s">
        <v>815</v>
      </c>
      <c r="F138" s="831">
        <v>0</v>
      </c>
      <c r="G138" s="863">
        <v>0</v>
      </c>
      <c r="H138" s="833">
        <v>0</v>
      </c>
      <c r="I138" s="832">
        <v>0</v>
      </c>
      <c r="J138" s="833">
        <v>0</v>
      </c>
      <c r="K138" s="832">
        <v>0</v>
      </c>
      <c r="L138" s="833">
        <v>0</v>
      </c>
      <c r="M138" s="832">
        <v>0</v>
      </c>
      <c r="N138" s="833">
        <v>0</v>
      </c>
      <c r="O138" s="832">
        <v>0</v>
      </c>
      <c r="P138" s="833">
        <v>0</v>
      </c>
      <c r="Q138" s="832">
        <v>0</v>
      </c>
      <c r="R138" s="833">
        <v>0</v>
      </c>
      <c r="S138" s="832">
        <v>0</v>
      </c>
      <c r="T138" s="833">
        <v>0</v>
      </c>
      <c r="U138" s="832">
        <v>0</v>
      </c>
      <c r="V138" s="833">
        <v>0</v>
      </c>
      <c r="W138" s="832">
        <v>0</v>
      </c>
      <c r="X138" s="833">
        <v>0</v>
      </c>
      <c r="Y138" s="832">
        <v>0</v>
      </c>
      <c r="Z138" s="833">
        <v>0</v>
      </c>
      <c r="AA138" s="832">
        <v>0</v>
      </c>
      <c r="AB138" s="833">
        <v>0</v>
      </c>
      <c r="AC138" s="832">
        <v>0</v>
      </c>
      <c r="AD138" s="833">
        <v>0</v>
      </c>
      <c r="AE138" s="834">
        <v>0</v>
      </c>
      <c r="AF138" s="715"/>
      <c r="AG138" s="963"/>
      <c r="AH138" s="715"/>
      <c r="AI138" s="831">
        <v>0</v>
      </c>
      <c r="AJ138" s="863">
        <v>0</v>
      </c>
      <c r="AK138" s="833">
        <v>0</v>
      </c>
      <c r="AL138" s="832">
        <v>0</v>
      </c>
      <c r="AM138" s="833">
        <v>0</v>
      </c>
      <c r="AN138" s="832">
        <v>0</v>
      </c>
      <c r="AO138" s="833">
        <v>0</v>
      </c>
      <c r="AP138" s="832">
        <v>0</v>
      </c>
      <c r="AQ138" s="833">
        <v>0</v>
      </c>
      <c r="AR138" s="832">
        <v>0</v>
      </c>
      <c r="AS138" s="833">
        <v>0</v>
      </c>
      <c r="AT138" s="832">
        <v>0</v>
      </c>
      <c r="AU138" s="833">
        <v>0</v>
      </c>
      <c r="AV138" s="832">
        <v>0</v>
      </c>
      <c r="AW138" s="833">
        <v>0</v>
      </c>
      <c r="AX138" s="832">
        <v>0</v>
      </c>
      <c r="AY138" s="833">
        <v>0</v>
      </c>
      <c r="AZ138" s="832">
        <v>0</v>
      </c>
      <c r="BA138" s="833">
        <v>0</v>
      </c>
      <c r="BB138" s="832">
        <v>0</v>
      </c>
      <c r="BC138" s="833">
        <v>0</v>
      </c>
      <c r="BD138" s="832">
        <v>0</v>
      </c>
      <c r="BE138" s="833">
        <v>0</v>
      </c>
      <c r="BF138" s="832">
        <v>0</v>
      </c>
      <c r="BG138" s="833">
        <v>0</v>
      </c>
      <c r="BH138" s="834">
        <v>0</v>
      </c>
      <c r="BI138" s="715"/>
      <c r="BJ138" s="965"/>
      <c r="BK138" s="715"/>
      <c r="BL138" s="951"/>
      <c r="BM138" s="715"/>
      <c r="BN138" s="831">
        <v>0</v>
      </c>
      <c r="BO138" s="863">
        <v>0</v>
      </c>
      <c r="BP138" s="833">
        <v>0</v>
      </c>
      <c r="BQ138" s="832">
        <v>0</v>
      </c>
      <c r="BR138" s="833">
        <v>0</v>
      </c>
      <c r="BS138" s="832">
        <v>0</v>
      </c>
      <c r="BT138" s="833">
        <v>0</v>
      </c>
      <c r="BU138" s="832">
        <v>0</v>
      </c>
      <c r="BV138" s="833">
        <v>0</v>
      </c>
      <c r="BW138" s="832">
        <v>0</v>
      </c>
      <c r="BX138" s="833">
        <v>0</v>
      </c>
      <c r="BY138" s="832">
        <v>0</v>
      </c>
      <c r="BZ138" s="833">
        <v>0</v>
      </c>
      <c r="CA138" s="832">
        <v>0</v>
      </c>
      <c r="CB138" s="833">
        <v>0</v>
      </c>
      <c r="CC138" s="832">
        <v>0</v>
      </c>
      <c r="CD138" s="833">
        <v>0</v>
      </c>
      <c r="CE138" s="832">
        <v>0</v>
      </c>
      <c r="CF138" s="833">
        <v>0</v>
      </c>
      <c r="CG138" s="832">
        <v>0</v>
      </c>
      <c r="CH138" s="833">
        <v>0</v>
      </c>
      <c r="CI138" s="832">
        <v>0</v>
      </c>
      <c r="CJ138" s="833">
        <v>0</v>
      </c>
      <c r="CK138" s="832">
        <v>0</v>
      </c>
      <c r="CL138" s="833">
        <v>0</v>
      </c>
      <c r="CM138" s="834">
        <v>0</v>
      </c>
      <c r="CN138" s="715"/>
      <c r="CO138" s="953"/>
      <c r="CP138" s="715"/>
      <c r="CQ138" s="831">
        <v>0</v>
      </c>
      <c r="CR138" s="863">
        <v>0</v>
      </c>
      <c r="CS138" s="833">
        <v>0</v>
      </c>
      <c r="CT138" s="832">
        <v>0</v>
      </c>
      <c r="CU138" s="833">
        <v>0</v>
      </c>
      <c r="CV138" s="832">
        <v>0</v>
      </c>
      <c r="CW138" s="833">
        <v>0</v>
      </c>
      <c r="CX138" s="832">
        <v>0</v>
      </c>
      <c r="CY138" s="833">
        <v>0</v>
      </c>
      <c r="CZ138" s="832">
        <v>0</v>
      </c>
      <c r="DA138" s="833">
        <v>0</v>
      </c>
      <c r="DB138" s="832">
        <v>0</v>
      </c>
      <c r="DC138" s="833">
        <v>0</v>
      </c>
      <c r="DD138" s="832">
        <v>0</v>
      </c>
      <c r="DE138" s="833">
        <v>0</v>
      </c>
      <c r="DF138" s="832">
        <v>0</v>
      </c>
      <c r="DG138" s="833">
        <v>0</v>
      </c>
      <c r="DH138" s="832">
        <v>0</v>
      </c>
      <c r="DI138" s="833">
        <v>0</v>
      </c>
      <c r="DJ138" s="832">
        <v>0</v>
      </c>
      <c r="DK138" s="833">
        <v>0</v>
      </c>
      <c r="DL138" s="832">
        <v>0</v>
      </c>
      <c r="DM138" s="833">
        <v>0</v>
      </c>
      <c r="DN138" s="832">
        <v>0</v>
      </c>
      <c r="DO138" s="833">
        <v>0</v>
      </c>
      <c r="DP138" s="834">
        <v>0</v>
      </c>
      <c r="DQ138" s="715"/>
      <c r="DR138" s="955"/>
      <c r="DS138" s="715"/>
      <c r="DT138" s="957"/>
    </row>
    <row r="139" spans="2:124" outlineLevel="1">
      <c r="B139" s="739">
        <v>129</v>
      </c>
      <c r="C139" s="740" t="s">
        <v>97</v>
      </c>
      <c r="D139" s="741" t="s">
        <v>815</v>
      </c>
      <c r="F139" s="742">
        <v>0</v>
      </c>
      <c r="G139" s="860">
        <v>0</v>
      </c>
      <c r="H139" s="744">
        <v>0</v>
      </c>
      <c r="I139" s="743">
        <v>0</v>
      </c>
      <c r="J139" s="744">
        <v>0</v>
      </c>
      <c r="K139" s="743">
        <v>0</v>
      </c>
      <c r="L139" s="744">
        <v>0</v>
      </c>
      <c r="M139" s="743">
        <v>0</v>
      </c>
      <c r="N139" s="744">
        <v>0</v>
      </c>
      <c r="O139" s="743">
        <v>0</v>
      </c>
      <c r="P139" s="744">
        <v>0</v>
      </c>
      <c r="Q139" s="743">
        <v>0</v>
      </c>
      <c r="R139" s="744">
        <v>0</v>
      </c>
      <c r="S139" s="743">
        <v>0</v>
      </c>
      <c r="T139" s="744">
        <v>0</v>
      </c>
      <c r="U139" s="743">
        <v>0</v>
      </c>
      <c r="V139" s="744">
        <v>0</v>
      </c>
      <c r="W139" s="743">
        <v>0</v>
      </c>
      <c r="X139" s="744">
        <v>0</v>
      </c>
      <c r="Y139" s="743">
        <v>0</v>
      </c>
      <c r="Z139" s="744">
        <v>0</v>
      </c>
      <c r="AA139" s="743">
        <v>0</v>
      </c>
      <c r="AB139" s="744">
        <v>0</v>
      </c>
      <c r="AC139" s="743">
        <v>0</v>
      </c>
      <c r="AD139" s="744">
        <v>0</v>
      </c>
      <c r="AE139" s="745">
        <v>0</v>
      </c>
      <c r="AF139" s="715"/>
      <c r="AG139" s="963"/>
      <c r="AH139" s="715"/>
      <c r="AI139" s="742">
        <v>0</v>
      </c>
      <c r="AJ139" s="860">
        <v>0</v>
      </c>
      <c r="AK139" s="744">
        <v>0</v>
      </c>
      <c r="AL139" s="743">
        <v>0</v>
      </c>
      <c r="AM139" s="744">
        <v>0</v>
      </c>
      <c r="AN139" s="743">
        <v>0</v>
      </c>
      <c r="AO139" s="744">
        <v>0</v>
      </c>
      <c r="AP139" s="743">
        <v>0</v>
      </c>
      <c r="AQ139" s="744">
        <v>0</v>
      </c>
      <c r="AR139" s="743">
        <v>0</v>
      </c>
      <c r="AS139" s="744">
        <v>0</v>
      </c>
      <c r="AT139" s="743">
        <v>0</v>
      </c>
      <c r="AU139" s="744">
        <v>0</v>
      </c>
      <c r="AV139" s="743">
        <v>0</v>
      </c>
      <c r="AW139" s="744">
        <v>0</v>
      </c>
      <c r="AX139" s="743">
        <v>0</v>
      </c>
      <c r="AY139" s="744">
        <v>0</v>
      </c>
      <c r="AZ139" s="743">
        <v>0</v>
      </c>
      <c r="BA139" s="744">
        <v>0</v>
      </c>
      <c r="BB139" s="743">
        <v>0</v>
      </c>
      <c r="BC139" s="744">
        <v>0</v>
      </c>
      <c r="BD139" s="743">
        <v>0</v>
      </c>
      <c r="BE139" s="744">
        <v>0</v>
      </c>
      <c r="BF139" s="743">
        <v>0</v>
      </c>
      <c r="BG139" s="744">
        <v>0</v>
      </c>
      <c r="BH139" s="745">
        <v>0</v>
      </c>
      <c r="BI139" s="715"/>
      <c r="BJ139" s="965"/>
      <c r="BK139" s="715"/>
      <c r="BL139" s="951"/>
      <c r="BM139" s="715"/>
      <c r="BN139" s="742">
        <v>0</v>
      </c>
      <c r="BO139" s="860">
        <v>0</v>
      </c>
      <c r="BP139" s="744">
        <v>0</v>
      </c>
      <c r="BQ139" s="743">
        <v>0</v>
      </c>
      <c r="BR139" s="744">
        <v>0</v>
      </c>
      <c r="BS139" s="743">
        <v>0</v>
      </c>
      <c r="BT139" s="744">
        <v>0</v>
      </c>
      <c r="BU139" s="743">
        <v>0</v>
      </c>
      <c r="BV139" s="744">
        <v>0</v>
      </c>
      <c r="BW139" s="743">
        <v>0</v>
      </c>
      <c r="BX139" s="744">
        <v>0</v>
      </c>
      <c r="BY139" s="743">
        <v>0</v>
      </c>
      <c r="BZ139" s="744">
        <v>0</v>
      </c>
      <c r="CA139" s="743">
        <v>0</v>
      </c>
      <c r="CB139" s="744">
        <v>0</v>
      </c>
      <c r="CC139" s="743">
        <v>0</v>
      </c>
      <c r="CD139" s="744">
        <v>0</v>
      </c>
      <c r="CE139" s="743">
        <v>0</v>
      </c>
      <c r="CF139" s="744">
        <v>0</v>
      </c>
      <c r="CG139" s="743">
        <v>0</v>
      </c>
      <c r="CH139" s="744">
        <v>0</v>
      </c>
      <c r="CI139" s="743">
        <v>0</v>
      </c>
      <c r="CJ139" s="744">
        <v>0</v>
      </c>
      <c r="CK139" s="743">
        <v>0</v>
      </c>
      <c r="CL139" s="744">
        <v>0</v>
      </c>
      <c r="CM139" s="745">
        <v>0</v>
      </c>
      <c r="CN139" s="715"/>
      <c r="CO139" s="953"/>
      <c r="CP139" s="715"/>
      <c r="CQ139" s="742">
        <v>0</v>
      </c>
      <c r="CR139" s="860">
        <v>0</v>
      </c>
      <c r="CS139" s="744">
        <v>0</v>
      </c>
      <c r="CT139" s="743">
        <v>0</v>
      </c>
      <c r="CU139" s="744">
        <v>0</v>
      </c>
      <c r="CV139" s="743">
        <v>0</v>
      </c>
      <c r="CW139" s="744">
        <v>0</v>
      </c>
      <c r="CX139" s="743">
        <v>0</v>
      </c>
      <c r="CY139" s="744">
        <v>0</v>
      </c>
      <c r="CZ139" s="743">
        <v>0</v>
      </c>
      <c r="DA139" s="744">
        <v>0</v>
      </c>
      <c r="DB139" s="743">
        <v>0</v>
      </c>
      <c r="DC139" s="744">
        <v>0</v>
      </c>
      <c r="DD139" s="743">
        <v>0</v>
      </c>
      <c r="DE139" s="744">
        <v>0</v>
      </c>
      <c r="DF139" s="743">
        <v>0</v>
      </c>
      <c r="DG139" s="744">
        <v>0</v>
      </c>
      <c r="DH139" s="743">
        <v>0</v>
      </c>
      <c r="DI139" s="744">
        <v>0</v>
      </c>
      <c r="DJ139" s="743">
        <v>0</v>
      </c>
      <c r="DK139" s="744">
        <v>0</v>
      </c>
      <c r="DL139" s="743">
        <v>0</v>
      </c>
      <c r="DM139" s="744">
        <v>0</v>
      </c>
      <c r="DN139" s="743">
        <v>0</v>
      </c>
      <c r="DO139" s="744">
        <v>0</v>
      </c>
      <c r="DP139" s="745">
        <v>0</v>
      </c>
      <c r="DQ139" s="715"/>
      <c r="DR139" s="955"/>
      <c r="DS139" s="715"/>
      <c r="DT139" s="957"/>
    </row>
    <row r="140" spans="2:124" outlineLevel="1">
      <c r="B140" s="746">
        <v>130</v>
      </c>
      <c r="C140" s="747" t="s">
        <v>95</v>
      </c>
      <c r="D140" s="748" t="s">
        <v>815</v>
      </c>
      <c r="F140" s="749">
        <v>1897</v>
      </c>
      <c r="G140" s="861">
        <v>1861</v>
      </c>
      <c r="H140" s="751">
        <v>1861</v>
      </c>
      <c r="I140" s="750">
        <v>1861</v>
      </c>
      <c r="J140" s="751">
        <v>1861</v>
      </c>
      <c r="K140" s="750">
        <v>1861</v>
      </c>
      <c r="L140" s="751">
        <v>1861</v>
      </c>
      <c r="M140" s="750">
        <v>1851</v>
      </c>
      <c r="N140" s="751">
        <v>1851</v>
      </c>
      <c r="O140" s="750">
        <v>1851</v>
      </c>
      <c r="P140" s="751">
        <v>1875</v>
      </c>
      <c r="Q140" s="750">
        <v>1875</v>
      </c>
      <c r="R140" s="751">
        <v>1875</v>
      </c>
      <c r="S140" s="750">
        <v>1852</v>
      </c>
      <c r="T140" s="751">
        <v>1852</v>
      </c>
      <c r="U140" s="750">
        <v>1851</v>
      </c>
      <c r="V140" s="751">
        <v>0</v>
      </c>
      <c r="W140" s="750">
        <v>0</v>
      </c>
      <c r="X140" s="751">
        <v>0</v>
      </c>
      <c r="Y140" s="750">
        <v>0</v>
      </c>
      <c r="Z140" s="751">
        <v>0</v>
      </c>
      <c r="AA140" s="750">
        <v>0</v>
      </c>
      <c r="AB140" s="751">
        <v>0</v>
      </c>
      <c r="AC140" s="750">
        <v>0</v>
      </c>
      <c r="AD140" s="751">
        <v>0</v>
      </c>
      <c r="AE140" s="752">
        <v>0</v>
      </c>
      <c r="AF140" s="715"/>
      <c r="AG140" s="963"/>
      <c r="AH140" s="715"/>
      <c r="AI140" s="749">
        <v>0</v>
      </c>
      <c r="AJ140" s="861">
        <v>0</v>
      </c>
      <c r="AK140" s="751">
        <v>0</v>
      </c>
      <c r="AL140" s="750">
        <v>0</v>
      </c>
      <c r="AM140" s="751">
        <v>0</v>
      </c>
      <c r="AN140" s="750">
        <v>0</v>
      </c>
      <c r="AO140" s="751">
        <v>0</v>
      </c>
      <c r="AP140" s="750">
        <v>0</v>
      </c>
      <c r="AQ140" s="751">
        <v>0</v>
      </c>
      <c r="AR140" s="750">
        <v>0</v>
      </c>
      <c r="AS140" s="751">
        <v>0</v>
      </c>
      <c r="AT140" s="750">
        <v>0</v>
      </c>
      <c r="AU140" s="751">
        <v>0</v>
      </c>
      <c r="AV140" s="750">
        <v>0</v>
      </c>
      <c r="AW140" s="751">
        <v>0</v>
      </c>
      <c r="AX140" s="750">
        <v>0</v>
      </c>
      <c r="AY140" s="751">
        <v>0</v>
      </c>
      <c r="AZ140" s="750">
        <v>0</v>
      </c>
      <c r="BA140" s="751">
        <v>0</v>
      </c>
      <c r="BB140" s="750">
        <v>0</v>
      </c>
      <c r="BC140" s="751">
        <v>0</v>
      </c>
      <c r="BD140" s="750">
        <v>0</v>
      </c>
      <c r="BE140" s="751">
        <v>0</v>
      </c>
      <c r="BF140" s="750">
        <v>0</v>
      </c>
      <c r="BG140" s="751">
        <v>0</v>
      </c>
      <c r="BH140" s="752">
        <v>0</v>
      </c>
      <c r="BI140" s="715"/>
      <c r="BJ140" s="965"/>
      <c r="BK140" s="715"/>
      <c r="BL140" s="951"/>
      <c r="BM140" s="715"/>
      <c r="BN140" s="749">
        <v>3141</v>
      </c>
      <c r="BO140" s="861">
        <v>3081</v>
      </c>
      <c r="BP140" s="751">
        <v>3081</v>
      </c>
      <c r="BQ140" s="750">
        <v>3081</v>
      </c>
      <c r="BR140" s="751">
        <v>3081</v>
      </c>
      <c r="BS140" s="750">
        <v>3081</v>
      </c>
      <c r="BT140" s="751">
        <v>3081</v>
      </c>
      <c r="BU140" s="750">
        <v>3064</v>
      </c>
      <c r="BV140" s="751">
        <v>3064</v>
      </c>
      <c r="BW140" s="750">
        <v>3064</v>
      </c>
      <c r="BX140" s="751">
        <v>3103</v>
      </c>
      <c r="BY140" s="750">
        <v>3103</v>
      </c>
      <c r="BZ140" s="751">
        <v>3103</v>
      </c>
      <c r="CA140" s="750">
        <v>3066</v>
      </c>
      <c r="CB140" s="751">
        <v>3066</v>
      </c>
      <c r="CC140" s="750">
        <v>3064</v>
      </c>
      <c r="CD140" s="751">
        <v>0</v>
      </c>
      <c r="CE140" s="750">
        <v>0</v>
      </c>
      <c r="CF140" s="751">
        <v>0</v>
      </c>
      <c r="CG140" s="750">
        <v>0</v>
      </c>
      <c r="CH140" s="751">
        <v>0</v>
      </c>
      <c r="CI140" s="750">
        <v>0</v>
      </c>
      <c r="CJ140" s="751">
        <v>0</v>
      </c>
      <c r="CK140" s="750">
        <v>0</v>
      </c>
      <c r="CL140" s="751">
        <v>0</v>
      </c>
      <c r="CM140" s="752">
        <v>0</v>
      </c>
      <c r="CN140" s="715"/>
      <c r="CO140" s="953"/>
      <c r="CP140" s="715"/>
      <c r="CQ140" s="749">
        <v>0</v>
      </c>
      <c r="CR140" s="861">
        <v>0</v>
      </c>
      <c r="CS140" s="751">
        <v>0</v>
      </c>
      <c r="CT140" s="750">
        <v>0</v>
      </c>
      <c r="CU140" s="751">
        <v>0</v>
      </c>
      <c r="CV140" s="750">
        <v>0</v>
      </c>
      <c r="CW140" s="751">
        <v>0</v>
      </c>
      <c r="CX140" s="750">
        <v>0</v>
      </c>
      <c r="CY140" s="751">
        <v>0</v>
      </c>
      <c r="CZ140" s="750">
        <v>0</v>
      </c>
      <c r="DA140" s="751">
        <v>0</v>
      </c>
      <c r="DB140" s="750">
        <v>0</v>
      </c>
      <c r="DC140" s="751">
        <v>0</v>
      </c>
      <c r="DD140" s="750">
        <v>0</v>
      </c>
      <c r="DE140" s="751">
        <v>0</v>
      </c>
      <c r="DF140" s="750">
        <v>0</v>
      </c>
      <c r="DG140" s="751">
        <v>0</v>
      </c>
      <c r="DH140" s="750">
        <v>0</v>
      </c>
      <c r="DI140" s="751">
        <v>0</v>
      </c>
      <c r="DJ140" s="750">
        <v>0</v>
      </c>
      <c r="DK140" s="751">
        <v>0</v>
      </c>
      <c r="DL140" s="750">
        <v>0</v>
      </c>
      <c r="DM140" s="751">
        <v>0</v>
      </c>
      <c r="DN140" s="750">
        <v>0</v>
      </c>
      <c r="DO140" s="751">
        <v>0</v>
      </c>
      <c r="DP140" s="752">
        <v>0</v>
      </c>
      <c r="DQ140" s="715"/>
      <c r="DR140" s="955"/>
      <c r="DS140" s="715"/>
      <c r="DT140" s="957"/>
    </row>
    <row r="141" spans="2:124" outlineLevel="1">
      <c r="B141" s="753">
        <v>131</v>
      </c>
      <c r="C141" s="754" t="s">
        <v>96</v>
      </c>
      <c r="D141" s="755" t="s">
        <v>815</v>
      </c>
      <c r="F141" s="760">
        <v>0</v>
      </c>
      <c r="G141" s="862">
        <v>0</v>
      </c>
      <c r="H141" s="762">
        <v>0</v>
      </c>
      <c r="I141" s="761">
        <v>0</v>
      </c>
      <c r="J141" s="762">
        <v>0</v>
      </c>
      <c r="K141" s="761">
        <v>0</v>
      </c>
      <c r="L141" s="762">
        <v>0</v>
      </c>
      <c r="M141" s="761">
        <v>0</v>
      </c>
      <c r="N141" s="762">
        <v>0</v>
      </c>
      <c r="O141" s="761">
        <v>0</v>
      </c>
      <c r="P141" s="762">
        <v>0</v>
      </c>
      <c r="Q141" s="761">
        <v>0</v>
      </c>
      <c r="R141" s="762">
        <v>0</v>
      </c>
      <c r="S141" s="761">
        <v>0</v>
      </c>
      <c r="T141" s="762">
        <v>0</v>
      </c>
      <c r="U141" s="761">
        <v>0</v>
      </c>
      <c r="V141" s="762">
        <v>0</v>
      </c>
      <c r="W141" s="761">
        <v>0</v>
      </c>
      <c r="X141" s="762">
        <v>0</v>
      </c>
      <c r="Y141" s="761">
        <v>0</v>
      </c>
      <c r="Z141" s="762">
        <v>0</v>
      </c>
      <c r="AA141" s="761">
        <v>0</v>
      </c>
      <c r="AB141" s="762">
        <v>0</v>
      </c>
      <c r="AC141" s="761">
        <v>0</v>
      </c>
      <c r="AD141" s="762">
        <v>0</v>
      </c>
      <c r="AE141" s="763">
        <v>0</v>
      </c>
      <c r="AF141" s="715"/>
      <c r="AG141" s="963"/>
      <c r="AH141" s="715"/>
      <c r="AI141" s="760">
        <v>0</v>
      </c>
      <c r="AJ141" s="862">
        <v>0</v>
      </c>
      <c r="AK141" s="762">
        <v>0</v>
      </c>
      <c r="AL141" s="761">
        <v>0</v>
      </c>
      <c r="AM141" s="762">
        <v>0</v>
      </c>
      <c r="AN141" s="761">
        <v>0</v>
      </c>
      <c r="AO141" s="762">
        <v>0</v>
      </c>
      <c r="AP141" s="761">
        <v>0</v>
      </c>
      <c r="AQ141" s="762">
        <v>0</v>
      </c>
      <c r="AR141" s="761">
        <v>0</v>
      </c>
      <c r="AS141" s="762">
        <v>0</v>
      </c>
      <c r="AT141" s="761">
        <v>0</v>
      </c>
      <c r="AU141" s="762">
        <v>0</v>
      </c>
      <c r="AV141" s="761">
        <v>0</v>
      </c>
      <c r="AW141" s="762">
        <v>0</v>
      </c>
      <c r="AX141" s="761">
        <v>0</v>
      </c>
      <c r="AY141" s="762">
        <v>0</v>
      </c>
      <c r="AZ141" s="761">
        <v>0</v>
      </c>
      <c r="BA141" s="762">
        <v>0</v>
      </c>
      <c r="BB141" s="761">
        <v>0</v>
      </c>
      <c r="BC141" s="762">
        <v>0</v>
      </c>
      <c r="BD141" s="761">
        <v>0</v>
      </c>
      <c r="BE141" s="762">
        <v>0</v>
      </c>
      <c r="BF141" s="761">
        <v>0</v>
      </c>
      <c r="BG141" s="762">
        <v>0</v>
      </c>
      <c r="BH141" s="763">
        <v>0</v>
      </c>
      <c r="BI141" s="715"/>
      <c r="BJ141" s="965"/>
      <c r="BK141" s="715"/>
      <c r="BL141" s="951"/>
      <c r="BM141" s="715"/>
      <c r="BN141" s="760">
        <v>0</v>
      </c>
      <c r="BO141" s="862">
        <v>0</v>
      </c>
      <c r="BP141" s="762">
        <v>0</v>
      </c>
      <c r="BQ141" s="761">
        <v>0</v>
      </c>
      <c r="BR141" s="762">
        <v>0</v>
      </c>
      <c r="BS141" s="761">
        <v>0</v>
      </c>
      <c r="BT141" s="762">
        <v>0</v>
      </c>
      <c r="BU141" s="761">
        <v>0</v>
      </c>
      <c r="BV141" s="762">
        <v>0</v>
      </c>
      <c r="BW141" s="761">
        <v>0</v>
      </c>
      <c r="BX141" s="762">
        <v>0</v>
      </c>
      <c r="BY141" s="761">
        <v>0</v>
      </c>
      <c r="BZ141" s="762">
        <v>0</v>
      </c>
      <c r="CA141" s="761">
        <v>0</v>
      </c>
      <c r="CB141" s="762">
        <v>0</v>
      </c>
      <c r="CC141" s="761">
        <v>0</v>
      </c>
      <c r="CD141" s="762">
        <v>0</v>
      </c>
      <c r="CE141" s="761">
        <v>0</v>
      </c>
      <c r="CF141" s="762">
        <v>0</v>
      </c>
      <c r="CG141" s="761">
        <v>0</v>
      </c>
      <c r="CH141" s="762">
        <v>0</v>
      </c>
      <c r="CI141" s="761">
        <v>0</v>
      </c>
      <c r="CJ141" s="762">
        <v>0</v>
      </c>
      <c r="CK141" s="761">
        <v>0</v>
      </c>
      <c r="CL141" s="762">
        <v>0</v>
      </c>
      <c r="CM141" s="763">
        <v>0</v>
      </c>
      <c r="CN141" s="715"/>
      <c r="CO141" s="953"/>
      <c r="CP141" s="715"/>
      <c r="CQ141" s="760">
        <v>0</v>
      </c>
      <c r="CR141" s="862">
        <v>0</v>
      </c>
      <c r="CS141" s="762">
        <v>0</v>
      </c>
      <c r="CT141" s="761">
        <v>0</v>
      </c>
      <c r="CU141" s="762">
        <v>0</v>
      </c>
      <c r="CV141" s="761">
        <v>0</v>
      </c>
      <c r="CW141" s="762">
        <v>0</v>
      </c>
      <c r="CX141" s="761">
        <v>0</v>
      </c>
      <c r="CY141" s="762">
        <v>0</v>
      </c>
      <c r="CZ141" s="761">
        <v>0</v>
      </c>
      <c r="DA141" s="762">
        <v>0</v>
      </c>
      <c r="DB141" s="761">
        <v>0</v>
      </c>
      <c r="DC141" s="762">
        <v>0</v>
      </c>
      <c r="DD141" s="761">
        <v>0</v>
      </c>
      <c r="DE141" s="762">
        <v>0</v>
      </c>
      <c r="DF141" s="761">
        <v>0</v>
      </c>
      <c r="DG141" s="762">
        <v>0</v>
      </c>
      <c r="DH141" s="761">
        <v>0</v>
      </c>
      <c r="DI141" s="762">
        <v>0</v>
      </c>
      <c r="DJ141" s="761">
        <v>0</v>
      </c>
      <c r="DK141" s="762">
        <v>0</v>
      </c>
      <c r="DL141" s="761">
        <v>0</v>
      </c>
      <c r="DM141" s="762">
        <v>0</v>
      </c>
      <c r="DN141" s="761">
        <v>0</v>
      </c>
      <c r="DO141" s="762">
        <v>0</v>
      </c>
      <c r="DP141" s="763">
        <v>0</v>
      </c>
      <c r="DQ141" s="715"/>
      <c r="DR141" s="955"/>
      <c r="DS141" s="715"/>
      <c r="DT141" s="957"/>
    </row>
    <row r="142" spans="2:124" outlineLevel="1">
      <c r="B142" s="746">
        <v>132</v>
      </c>
      <c r="C142" s="747" t="s">
        <v>676</v>
      </c>
      <c r="D142" s="748" t="s">
        <v>815</v>
      </c>
      <c r="F142" s="749">
        <v>61261</v>
      </c>
      <c r="G142" s="861">
        <v>61261</v>
      </c>
      <c r="H142" s="751">
        <v>61261</v>
      </c>
      <c r="I142" s="750">
        <v>61261</v>
      </c>
      <c r="J142" s="751">
        <v>61261</v>
      </c>
      <c r="K142" s="750">
        <v>61261</v>
      </c>
      <c r="L142" s="751">
        <v>61261</v>
      </c>
      <c r="M142" s="750">
        <v>61261</v>
      </c>
      <c r="N142" s="751">
        <v>61261</v>
      </c>
      <c r="O142" s="750">
        <v>61261</v>
      </c>
      <c r="P142" s="751">
        <v>61261</v>
      </c>
      <c r="Q142" s="750">
        <v>61261</v>
      </c>
      <c r="R142" s="751">
        <v>61261</v>
      </c>
      <c r="S142" s="750">
        <v>61261</v>
      </c>
      <c r="T142" s="751">
        <v>61261</v>
      </c>
      <c r="U142" s="750">
        <v>61261</v>
      </c>
      <c r="V142" s="751">
        <v>61261</v>
      </c>
      <c r="W142" s="750">
        <v>61261</v>
      </c>
      <c r="X142" s="751">
        <v>58556</v>
      </c>
      <c r="Y142" s="750">
        <v>0</v>
      </c>
      <c r="Z142" s="751">
        <v>0</v>
      </c>
      <c r="AA142" s="750">
        <v>0</v>
      </c>
      <c r="AB142" s="751">
        <v>0</v>
      </c>
      <c r="AC142" s="750">
        <v>0</v>
      </c>
      <c r="AD142" s="751">
        <v>0</v>
      </c>
      <c r="AE142" s="752">
        <v>0</v>
      </c>
      <c r="AF142" s="715"/>
      <c r="AG142" s="963"/>
      <c r="AH142" s="715"/>
      <c r="AI142" s="749">
        <v>32</v>
      </c>
      <c r="AJ142" s="861">
        <v>32</v>
      </c>
      <c r="AK142" s="751">
        <v>32</v>
      </c>
      <c r="AL142" s="750">
        <v>32</v>
      </c>
      <c r="AM142" s="751">
        <v>32</v>
      </c>
      <c r="AN142" s="750">
        <v>32</v>
      </c>
      <c r="AO142" s="751">
        <v>32</v>
      </c>
      <c r="AP142" s="750">
        <v>32</v>
      </c>
      <c r="AQ142" s="751">
        <v>32</v>
      </c>
      <c r="AR142" s="750">
        <v>32</v>
      </c>
      <c r="AS142" s="751">
        <v>32</v>
      </c>
      <c r="AT142" s="750">
        <v>32</v>
      </c>
      <c r="AU142" s="751">
        <v>32</v>
      </c>
      <c r="AV142" s="750">
        <v>32</v>
      </c>
      <c r="AW142" s="751">
        <v>32</v>
      </c>
      <c r="AX142" s="750">
        <v>32</v>
      </c>
      <c r="AY142" s="751">
        <v>32</v>
      </c>
      <c r="AZ142" s="750">
        <v>32</v>
      </c>
      <c r="BA142" s="751">
        <v>29</v>
      </c>
      <c r="BB142" s="750">
        <v>0</v>
      </c>
      <c r="BC142" s="751">
        <v>0</v>
      </c>
      <c r="BD142" s="750">
        <v>0</v>
      </c>
      <c r="BE142" s="751">
        <v>0</v>
      </c>
      <c r="BF142" s="750">
        <v>0</v>
      </c>
      <c r="BG142" s="751">
        <v>0</v>
      </c>
      <c r="BH142" s="752">
        <v>0</v>
      </c>
      <c r="BI142" s="715"/>
      <c r="BJ142" s="965"/>
      <c r="BK142" s="715"/>
      <c r="BL142" s="951"/>
      <c r="BM142" s="715"/>
      <c r="BN142" s="749">
        <v>37584</v>
      </c>
      <c r="BO142" s="861">
        <v>37584</v>
      </c>
      <c r="BP142" s="751">
        <v>37584</v>
      </c>
      <c r="BQ142" s="750">
        <v>37584</v>
      </c>
      <c r="BR142" s="751">
        <v>37584</v>
      </c>
      <c r="BS142" s="750">
        <v>37584</v>
      </c>
      <c r="BT142" s="751">
        <v>37584</v>
      </c>
      <c r="BU142" s="750">
        <v>37584</v>
      </c>
      <c r="BV142" s="751">
        <v>37584</v>
      </c>
      <c r="BW142" s="750">
        <v>37584</v>
      </c>
      <c r="BX142" s="751">
        <v>37584</v>
      </c>
      <c r="BY142" s="750">
        <v>37584</v>
      </c>
      <c r="BZ142" s="751">
        <v>37584</v>
      </c>
      <c r="CA142" s="750">
        <v>37584</v>
      </c>
      <c r="CB142" s="751">
        <v>37584</v>
      </c>
      <c r="CC142" s="750">
        <v>37584</v>
      </c>
      <c r="CD142" s="751">
        <v>37584</v>
      </c>
      <c r="CE142" s="750">
        <v>37584</v>
      </c>
      <c r="CF142" s="751">
        <v>35925</v>
      </c>
      <c r="CG142" s="750">
        <v>0</v>
      </c>
      <c r="CH142" s="751">
        <v>0</v>
      </c>
      <c r="CI142" s="750">
        <v>0</v>
      </c>
      <c r="CJ142" s="751">
        <v>0</v>
      </c>
      <c r="CK142" s="750">
        <v>0</v>
      </c>
      <c r="CL142" s="751">
        <v>0</v>
      </c>
      <c r="CM142" s="752">
        <v>0</v>
      </c>
      <c r="CN142" s="715"/>
      <c r="CO142" s="953"/>
      <c r="CP142" s="715"/>
      <c r="CQ142" s="749">
        <v>20</v>
      </c>
      <c r="CR142" s="861">
        <v>20</v>
      </c>
      <c r="CS142" s="751">
        <v>20</v>
      </c>
      <c r="CT142" s="750">
        <v>20</v>
      </c>
      <c r="CU142" s="751">
        <v>20</v>
      </c>
      <c r="CV142" s="750">
        <v>20</v>
      </c>
      <c r="CW142" s="751">
        <v>20</v>
      </c>
      <c r="CX142" s="750">
        <v>20</v>
      </c>
      <c r="CY142" s="751">
        <v>20</v>
      </c>
      <c r="CZ142" s="750">
        <v>20</v>
      </c>
      <c r="DA142" s="751">
        <v>20</v>
      </c>
      <c r="DB142" s="750">
        <v>20</v>
      </c>
      <c r="DC142" s="751">
        <v>20</v>
      </c>
      <c r="DD142" s="750">
        <v>20</v>
      </c>
      <c r="DE142" s="751">
        <v>20</v>
      </c>
      <c r="DF142" s="750">
        <v>20</v>
      </c>
      <c r="DG142" s="751">
        <v>20</v>
      </c>
      <c r="DH142" s="750">
        <v>20</v>
      </c>
      <c r="DI142" s="751">
        <v>18</v>
      </c>
      <c r="DJ142" s="750">
        <v>0</v>
      </c>
      <c r="DK142" s="751">
        <v>0</v>
      </c>
      <c r="DL142" s="750">
        <v>0</v>
      </c>
      <c r="DM142" s="751">
        <v>0</v>
      </c>
      <c r="DN142" s="750">
        <v>0</v>
      </c>
      <c r="DO142" s="751">
        <v>0</v>
      </c>
      <c r="DP142" s="752">
        <v>0</v>
      </c>
      <c r="DQ142" s="715"/>
      <c r="DR142" s="955"/>
      <c r="DS142" s="715"/>
      <c r="DT142" s="957"/>
    </row>
    <row r="143" spans="2:124" outlineLevel="1">
      <c r="B143" s="810">
        <v>133</v>
      </c>
      <c r="C143" s="835" t="s">
        <v>99</v>
      </c>
      <c r="D143" s="812" t="s">
        <v>815</v>
      </c>
      <c r="F143" s="836">
        <v>1622799</v>
      </c>
      <c r="G143" s="876">
        <v>1622799</v>
      </c>
      <c r="H143" s="838">
        <v>1622799</v>
      </c>
      <c r="I143" s="837">
        <v>1622799</v>
      </c>
      <c r="J143" s="838">
        <v>1622799</v>
      </c>
      <c r="K143" s="837">
        <v>1622799</v>
      </c>
      <c r="L143" s="838">
        <v>1622799</v>
      </c>
      <c r="M143" s="837">
        <v>1622799</v>
      </c>
      <c r="N143" s="838">
        <v>1622799</v>
      </c>
      <c r="O143" s="837">
        <v>1622799</v>
      </c>
      <c r="P143" s="838">
        <v>1622799</v>
      </c>
      <c r="Q143" s="837">
        <v>1622799</v>
      </c>
      <c r="R143" s="838">
        <v>1622799</v>
      </c>
      <c r="S143" s="837">
        <v>1622799</v>
      </c>
      <c r="T143" s="838">
        <v>1622799</v>
      </c>
      <c r="U143" s="837">
        <v>1622799</v>
      </c>
      <c r="V143" s="838">
        <v>415892</v>
      </c>
      <c r="W143" s="837">
        <v>415892</v>
      </c>
      <c r="X143" s="838">
        <v>415892</v>
      </c>
      <c r="Y143" s="837">
        <v>415892</v>
      </c>
      <c r="Z143" s="838">
        <v>392500</v>
      </c>
      <c r="AA143" s="837">
        <v>392500</v>
      </c>
      <c r="AB143" s="838">
        <v>392500</v>
      </c>
      <c r="AC143" s="837">
        <v>0</v>
      </c>
      <c r="AD143" s="838">
        <v>0</v>
      </c>
      <c r="AE143" s="839">
        <v>0</v>
      </c>
      <c r="AF143" s="715"/>
      <c r="AG143" s="963"/>
      <c r="AH143" s="715"/>
      <c r="AI143" s="836">
        <v>85</v>
      </c>
      <c r="AJ143" s="876">
        <v>85</v>
      </c>
      <c r="AK143" s="838">
        <v>85</v>
      </c>
      <c r="AL143" s="837">
        <v>85</v>
      </c>
      <c r="AM143" s="838">
        <v>85</v>
      </c>
      <c r="AN143" s="837">
        <v>85</v>
      </c>
      <c r="AO143" s="838">
        <v>85</v>
      </c>
      <c r="AP143" s="837">
        <v>85</v>
      </c>
      <c r="AQ143" s="838">
        <v>85</v>
      </c>
      <c r="AR143" s="837">
        <v>85</v>
      </c>
      <c r="AS143" s="838">
        <v>85</v>
      </c>
      <c r="AT143" s="837">
        <v>85</v>
      </c>
      <c r="AU143" s="838">
        <v>85</v>
      </c>
      <c r="AV143" s="837">
        <v>85</v>
      </c>
      <c r="AW143" s="838">
        <v>85</v>
      </c>
      <c r="AX143" s="837">
        <v>85</v>
      </c>
      <c r="AY143" s="838">
        <v>20</v>
      </c>
      <c r="AZ143" s="837">
        <v>20</v>
      </c>
      <c r="BA143" s="838">
        <v>20</v>
      </c>
      <c r="BB143" s="837">
        <v>20</v>
      </c>
      <c r="BC143" s="838">
        <v>19</v>
      </c>
      <c r="BD143" s="837">
        <v>19</v>
      </c>
      <c r="BE143" s="838">
        <v>19</v>
      </c>
      <c r="BF143" s="837">
        <v>0</v>
      </c>
      <c r="BG143" s="838">
        <v>0</v>
      </c>
      <c r="BH143" s="839">
        <v>0</v>
      </c>
      <c r="BI143" s="715"/>
      <c r="BJ143" s="965"/>
      <c r="BK143" s="715"/>
      <c r="BL143" s="951"/>
      <c r="BM143" s="715"/>
      <c r="BN143" s="836">
        <v>807475</v>
      </c>
      <c r="BO143" s="876">
        <v>807475</v>
      </c>
      <c r="BP143" s="838">
        <v>807475</v>
      </c>
      <c r="BQ143" s="837">
        <v>807475</v>
      </c>
      <c r="BR143" s="838">
        <v>807475</v>
      </c>
      <c r="BS143" s="837">
        <v>807475</v>
      </c>
      <c r="BT143" s="838">
        <v>807475</v>
      </c>
      <c r="BU143" s="837">
        <v>807475</v>
      </c>
      <c r="BV143" s="838">
        <v>807475</v>
      </c>
      <c r="BW143" s="837">
        <v>807475</v>
      </c>
      <c r="BX143" s="838">
        <v>807475</v>
      </c>
      <c r="BY143" s="837">
        <v>807475</v>
      </c>
      <c r="BZ143" s="838">
        <v>807475</v>
      </c>
      <c r="CA143" s="837">
        <v>807475</v>
      </c>
      <c r="CB143" s="838">
        <v>807475</v>
      </c>
      <c r="CC143" s="837">
        <v>807475</v>
      </c>
      <c r="CD143" s="838">
        <v>204021</v>
      </c>
      <c r="CE143" s="837">
        <v>204021</v>
      </c>
      <c r="CF143" s="838">
        <v>204021</v>
      </c>
      <c r="CG143" s="837">
        <v>204021</v>
      </c>
      <c r="CH143" s="838">
        <v>192325</v>
      </c>
      <c r="CI143" s="837">
        <v>192325</v>
      </c>
      <c r="CJ143" s="838">
        <v>192325</v>
      </c>
      <c r="CK143" s="837">
        <v>0</v>
      </c>
      <c r="CL143" s="838">
        <v>0</v>
      </c>
      <c r="CM143" s="839">
        <v>0</v>
      </c>
      <c r="CN143" s="715"/>
      <c r="CO143" s="953"/>
      <c r="CP143" s="715"/>
      <c r="CQ143" s="836">
        <v>42</v>
      </c>
      <c r="CR143" s="876">
        <v>42</v>
      </c>
      <c r="CS143" s="838">
        <v>42</v>
      </c>
      <c r="CT143" s="837">
        <v>42</v>
      </c>
      <c r="CU143" s="838">
        <v>42</v>
      </c>
      <c r="CV143" s="837">
        <v>42</v>
      </c>
      <c r="CW143" s="838">
        <v>42</v>
      </c>
      <c r="CX143" s="837">
        <v>42</v>
      </c>
      <c r="CY143" s="838">
        <v>42</v>
      </c>
      <c r="CZ143" s="837">
        <v>42</v>
      </c>
      <c r="DA143" s="838">
        <v>42</v>
      </c>
      <c r="DB143" s="837">
        <v>42</v>
      </c>
      <c r="DC143" s="838">
        <v>42</v>
      </c>
      <c r="DD143" s="837">
        <v>42</v>
      </c>
      <c r="DE143" s="838">
        <v>42</v>
      </c>
      <c r="DF143" s="837">
        <v>42</v>
      </c>
      <c r="DG143" s="838">
        <v>10</v>
      </c>
      <c r="DH143" s="837">
        <v>10</v>
      </c>
      <c r="DI143" s="838">
        <v>10</v>
      </c>
      <c r="DJ143" s="837">
        <v>10</v>
      </c>
      <c r="DK143" s="838">
        <v>9</v>
      </c>
      <c r="DL143" s="837">
        <v>9</v>
      </c>
      <c r="DM143" s="838">
        <v>9</v>
      </c>
      <c r="DN143" s="837">
        <v>0</v>
      </c>
      <c r="DO143" s="838">
        <v>0</v>
      </c>
      <c r="DP143" s="839">
        <v>0</v>
      </c>
      <c r="DQ143" s="715"/>
      <c r="DR143" s="955"/>
      <c r="DS143" s="715"/>
      <c r="DT143" s="957"/>
    </row>
    <row r="144" spans="2:124" outlineLevel="1">
      <c r="B144" s="817">
        <v>134</v>
      </c>
      <c r="C144" s="840" t="s">
        <v>100</v>
      </c>
      <c r="D144" s="819" t="s">
        <v>815</v>
      </c>
      <c r="F144" s="841">
        <v>393285</v>
      </c>
      <c r="G144" s="882">
        <v>393285</v>
      </c>
      <c r="H144" s="843">
        <v>393285</v>
      </c>
      <c r="I144" s="842">
        <v>393285</v>
      </c>
      <c r="J144" s="843">
        <v>974061</v>
      </c>
      <c r="K144" s="842">
        <v>974061</v>
      </c>
      <c r="L144" s="843">
        <v>974061</v>
      </c>
      <c r="M144" s="842">
        <v>974061</v>
      </c>
      <c r="N144" s="843">
        <v>974061</v>
      </c>
      <c r="O144" s="842">
        <v>974061</v>
      </c>
      <c r="P144" s="843">
        <v>974061</v>
      </c>
      <c r="Q144" s="842">
        <v>974061</v>
      </c>
      <c r="R144" s="843">
        <v>974061</v>
      </c>
      <c r="S144" s="842">
        <v>681843</v>
      </c>
      <c r="T144" s="843">
        <v>0</v>
      </c>
      <c r="U144" s="842">
        <v>0</v>
      </c>
      <c r="V144" s="843">
        <v>0</v>
      </c>
      <c r="W144" s="842">
        <v>0</v>
      </c>
      <c r="X144" s="843">
        <v>0</v>
      </c>
      <c r="Y144" s="842">
        <v>0</v>
      </c>
      <c r="Z144" s="843">
        <v>0</v>
      </c>
      <c r="AA144" s="842">
        <v>0</v>
      </c>
      <c r="AB144" s="843">
        <v>0</v>
      </c>
      <c r="AC144" s="842">
        <v>0</v>
      </c>
      <c r="AD144" s="843">
        <v>0</v>
      </c>
      <c r="AE144" s="844">
        <v>0</v>
      </c>
      <c r="AF144" s="715"/>
      <c r="AG144" s="963"/>
      <c r="AH144" s="715"/>
      <c r="AI144" s="841">
        <v>84</v>
      </c>
      <c r="AJ144" s="882">
        <v>84</v>
      </c>
      <c r="AK144" s="843">
        <v>84</v>
      </c>
      <c r="AL144" s="842">
        <v>84</v>
      </c>
      <c r="AM144" s="843">
        <v>208</v>
      </c>
      <c r="AN144" s="842">
        <v>208</v>
      </c>
      <c r="AO144" s="843">
        <v>208</v>
      </c>
      <c r="AP144" s="842">
        <v>208</v>
      </c>
      <c r="AQ144" s="843">
        <v>208</v>
      </c>
      <c r="AR144" s="842">
        <v>208</v>
      </c>
      <c r="AS144" s="843">
        <v>208</v>
      </c>
      <c r="AT144" s="842">
        <v>208</v>
      </c>
      <c r="AU144" s="843">
        <v>208</v>
      </c>
      <c r="AV144" s="842">
        <v>145</v>
      </c>
      <c r="AW144" s="843">
        <v>0</v>
      </c>
      <c r="AX144" s="842">
        <v>0</v>
      </c>
      <c r="AY144" s="843">
        <v>0</v>
      </c>
      <c r="AZ144" s="842">
        <v>0</v>
      </c>
      <c r="BA144" s="843">
        <v>0</v>
      </c>
      <c r="BB144" s="842">
        <v>0</v>
      </c>
      <c r="BC144" s="843">
        <v>0</v>
      </c>
      <c r="BD144" s="842">
        <v>0</v>
      </c>
      <c r="BE144" s="843">
        <v>0</v>
      </c>
      <c r="BF144" s="842">
        <v>0</v>
      </c>
      <c r="BG144" s="843">
        <v>0</v>
      </c>
      <c r="BH144" s="844">
        <v>0</v>
      </c>
      <c r="BI144" s="715"/>
      <c r="BJ144" s="965"/>
      <c r="BK144" s="715"/>
      <c r="BL144" s="951"/>
      <c r="BM144" s="715"/>
      <c r="BN144" s="841">
        <v>338247</v>
      </c>
      <c r="BO144" s="882">
        <v>338247</v>
      </c>
      <c r="BP144" s="843">
        <v>338247</v>
      </c>
      <c r="BQ144" s="842">
        <v>338247</v>
      </c>
      <c r="BR144" s="843">
        <v>837746</v>
      </c>
      <c r="BS144" s="842">
        <v>837746</v>
      </c>
      <c r="BT144" s="843">
        <v>837746</v>
      </c>
      <c r="BU144" s="842">
        <v>837746</v>
      </c>
      <c r="BV144" s="843">
        <v>837746</v>
      </c>
      <c r="BW144" s="842">
        <v>837746</v>
      </c>
      <c r="BX144" s="843">
        <v>837746</v>
      </c>
      <c r="BY144" s="842">
        <v>837746</v>
      </c>
      <c r="BZ144" s="843">
        <v>837746</v>
      </c>
      <c r="CA144" s="842">
        <v>586422</v>
      </c>
      <c r="CB144" s="843">
        <v>0</v>
      </c>
      <c r="CC144" s="842">
        <v>0</v>
      </c>
      <c r="CD144" s="843">
        <v>0</v>
      </c>
      <c r="CE144" s="842">
        <v>0</v>
      </c>
      <c r="CF144" s="843">
        <v>0</v>
      </c>
      <c r="CG144" s="842">
        <v>0</v>
      </c>
      <c r="CH144" s="843">
        <v>0</v>
      </c>
      <c r="CI144" s="842">
        <v>0</v>
      </c>
      <c r="CJ144" s="843">
        <v>0</v>
      </c>
      <c r="CK144" s="842">
        <v>0</v>
      </c>
      <c r="CL144" s="843">
        <v>0</v>
      </c>
      <c r="CM144" s="844">
        <v>0</v>
      </c>
      <c r="CN144" s="715"/>
      <c r="CO144" s="953"/>
      <c r="CP144" s="715"/>
      <c r="CQ144" s="841">
        <v>72</v>
      </c>
      <c r="CR144" s="882">
        <v>72</v>
      </c>
      <c r="CS144" s="843">
        <v>72</v>
      </c>
      <c r="CT144" s="842">
        <v>72</v>
      </c>
      <c r="CU144" s="843">
        <v>188</v>
      </c>
      <c r="CV144" s="842">
        <v>188</v>
      </c>
      <c r="CW144" s="843">
        <v>188</v>
      </c>
      <c r="CX144" s="842">
        <v>188</v>
      </c>
      <c r="CY144" s="843">
        <v>188</v>
      </c>
      <c r="CZ144" s="842">
        <v>188</v>
      </c>
      <c r="DA144" s="843">
        <v>188</v>
      </c>
      <c r="DB144" s="842">
        <v>188</v>
      </c>
      <c r="DC144" s="843">
        <v>188</v>
      </c>
      <c r="DD144" s="842">
        <v>131</v>
      </c>
      <c r="DE144" s="843">
        <v>0</v>
      </c>
      <c r="DF144" s="842">
        <v>0</v>
      </c>
      <c r="DG144" s="843">
        <v>0</v>
      </c>
      <c r="DH144" s="842">
        <v>0</v>
      </c>
      <c r="DI144" s="843">
        <v>0</v>
      </c>
      <c r="DJ144" s="842">
        <v>0</v>
      </c>
      <c r="DK144" s="843">
        <v>0</v>
      </c>
      <c r="DL144" s="842">
        <v>0</v>
      </c>
      <c r="DM144" s="843">
        <v>0</v>
      </c>
      <c r="DN144" s="842">
        <v>0</v>
      </c>
      <c r="DO144" s="843">
        <v>0</v>
      </c>
      <c r="DP144" s="844">
        <v>0</v>
      </c>
      <c r="DQ144" s="715"/>
      <c r="DR144" s="955"/>
      <c r="DS144" s="715"/>
      <c r="DT144" s="957"/>
    </row>
    <row r="145" spans="2:124" outlineLevel="1">
      <c r="B145" s="753">
        <v>135</v>
      </c>
      <c r="C145" s="754" t="s">
        <v>101</v>
      </c>
      <c r="D145" s="755" t="s">
        <v>815</v>
      </c>
      <c r="F145" s="760">
        <v>942172</v>
      </c>
      <c r="G145" s="862">
        <v>942172</v>
      </c>
      <c r="H145" s="762">
        <v>942172</v>
      </c>
      <c r="I145" s="761">
        <v>903210</v>
      </c>
      <c r="J145" s="762">
        <v>903210</v>
      </c>
      <c r="K145" s="761">
        <v>903210</v>
      </c>
      <c r="L145" s="762">
        <v>866250</v>
      </c>
      <c r="M145" s="761">
        <v>866250</v>
      </c>
      <c r="N145" s="762">
        <v>866250</v>
      </c>
      <c r="O145" s="761">
        <v>709671</v>
      </c>
      <c r="P145" s="762">
        <v>556426</v>
      </c>
      <c r="Q145" s="761">
        <v>556426</v>
      </c>
      <c r="R145" s="762">
        <v>307416</v>
      </c>
      <c r="S145" s="761">
        <v>307416</v>
      </c>
      <c r="T145" s="762">
        <v>307416</v>
      </c>
      <c r="U145" s="761">
        <v>234067</v>
      </c>
      <c r="V145" s="762">
        <v>16160</v>
      </c>
      <c r="W145" s="761">
        <v>16160</v>
      </c>
      <c r="X145" s="762">
        <v>16160</v>
      </c>
      <c r="Y145" s="761">
        <v>16160</v>
      </c>
      <c r="Z145" s="762">
        <v>0</v>
      </c>
      <c r="AA145" s="761">
        <v>0</v>
      </c>
      <c r="AB145" s="762">
        <v>0</v>
      </c>
      <c r="AC145" s="761">
        <v>0</v>
      </c>
      <c r="AD145" s="762">
        <v>0</v>
      </c>
      <c r="AE145" s="763">
        <v>0</v>
      </c>
      <c r="AF145" s="715"/>
      <c r="AG145" s="963"/>
      <c r="AH145" s="715"/>
      <c r="AI145" s="760">
        <v>202</v>
      </c>
      <c r="AJ145" s="862">
        <v>202</v>
      </c>
      <c r="AK145" s="762">
        <v>202</v>
      </c>
      <c r="AL145" s="761">
        <v>189</v>
      </c>
      <c r="AM145" s="762">
        <v>189</v>
      </c>
      <c r="AN145" s="761">
        <v>189</v>
      </c>
      <c r="AO145" s="762">
        <v>185</v>
      </c>
      <c r="AP145" s="761">
        <v>185</v>
      </c>
      <c r="AQ145" s="762">
        <v>185</v>
      </c>
      <c r="AR145" s="761">
        <v>164</v>
      </c>
      <c r="AS145" s="762">
        <v>145</v>
      </c>
      <c r="AT145" s="761">
        <v>145</v>
      </c>
      <c r="AU145" s="762">
        <v>104</v>
      </c>
      <c r="AV145" s="761">
        <v>104</v>
      </c>
      <c r="AW145" s="762">
        <v>104</v>
      </c>
      <c r="AX145" s="761">
        <v>79</v>
      </c>
      <c r="AY145" s="762">
        <v>5</v>
      </c>
      <c r="AZ145" s="761">
        <v>5</v>
      </c>
      <c r="BA145" s="762">
        <v>5</v>
      </c>
      <c r="BB145" s="761">
        <v>5</v>
      </c>
      <c r="BC145" s="762">
        <v>0</v>
      </c>
      <c r="BD145" s="761">
        <v>0</v>
      </c>
      <c r="BE145" s="762">
        <v>0</v>
      </c>
      <c r="BF145" s="761">
        <v>0</v>
      </c>
      <c r="BG145" s="762">
        <v>0</v>
      </c>
      <c r="BH145" s="763">
        <v>0</v>
      </c>
      <c r="BI145" s="715"/>
      <c r="BJ145" s="965"/>
      <c r="BK145" s="715"/>
      <c r="BL145" s="951"/>
      <c r="BM145" s="715"/>
      <c r="BN145" s="760">
        <v>679088</v>
      </c>
      <c r="BO145" s="862">
        <v>679088</v>
      </c>
      <c r="BP145" s="762">
        <v>679088</v>
      </c>
      <c r="BQ145" s="761">
        <v>650499</v>
      </c>
      <c r="BR145" s="762">
        <v>650499</v>
      </c>
      <c r="BS145" s="761">
        <v>650499</v>
      </c>
      <c r="BT145" s="762">
        <v>623767</v>
      </c>
      <c r="BU145" s="761">
        <v>623767</v>
      </c>
      <c r="BV145" s="762">
        <v>623767</v>
      </c>
      <c r="BW145" s="761">
        <v>510518</v>
      </c>
      <c r="BX145" s="762">
        <v>399681</v>
      </c>
      <c r="BY145" s="761">
        <v>399681</v>
      </c>
      <c r="BZ145" s="762">
        <v>204589</v>
      </c>
      <c r="CA145" s="761">
        <v>204589</v>
      </c>
      <c r="CB145" s="762">
        <v>204589</v>
      </c>
      <c r="CC145" s="761">
        <v>155734</v>
      </c>
      <c r="CD145" s="762">
        <v>11858</v>
      </c>
      <c r="CE145" s="761">
        <v>11858</v>
      </c>
      <c r="CF145" s="762">
        <v>11858</v>
      </c>
      <c r="CG145" s="761">
        <v>11858</v>
      </c>
      <c r="CH145" s="762">
        <v>0</v>
      </c>
      <c r="CI145" s="761">
        <v>0</v>
      </c>
      <c r="CJ145" s="762">
        <v>0</v>
      </c>
      <c r="CK145" s="761">
        <v>0</v>
      </c>
      <c r="CL145" s="762">
        <v>0</v>
      </c>
      <c r="CM145" s="763">
        <v>0</v>
      </c>
      <c r="CN145" s="715"/>
      <c r="CO145" s="953"/>
      <c r="CP145" s="715"/>
      <c r="CQ145" s="760">
        <v>139</v>
      </c>
      <c r="CR145" s="862">
        <v>139</v>
      </c>
      <c r="CS145" s="762">
        <v>139</v>
      </c>
      <c r="CT145" s="761">
        <v>130</v>
      </c>
      <c r="CU145" s="762">
        <v>130</v>
      </c>
      <c r="CV145" s="761">
        <v>130</v>
      </c>
      <c r="CW145" s="762">
        <v>127</v>
      </c>
      <c r="CX145" s="761">
        <v>127</v>
      </c>
      <c r="CY145" s="762">
        <v>127</v>
      </c>
      <c r="CZ145" s="761">
        <v>113</v>
      </c>
      <c r="DA145" s="762">
        <v>100</v>
      </c>
      <c r="DB145" s="761">
        <v>100</v>
      </c>
      <c r="DC145" s="762">
        <v>67</v>
      </c>
      <c r="DD145" s="761">
        <v>67</v>
      </c>
      <c r="DE145" s="762">
        <v>67</v>
      </c>
      <c r="DF145" s="761">
        <v>51</v>
      </c>
      <c r="DG145" s="762">
        <v>4</v>
      </c>
      <c r="DH145" s="761">
        <v>4</v>
      </c>
      <c r="DI145" s="762">
        <v>4</v>
      </c>
      <c r="DJ145" s="761">
        <v>4</v>
      </c>
      <c r="DK145" s="762">
        <v>0</v>
      </c>
      <c r="DL145" s="761">
        <v>0</v>
      </c>
      <c r="DM145" s="762">
        <v>0</v>
      </c>
      <c r="DN145" s="761">
        <v>0</v>
      </c>
      <c r="DO145" s="762">
        <v>0</v>
      </c>
      <c r="DP145" s="763">
        <v>0</v>
      </c>
      <c r="DQ145" s="715"/>
      <c r="DR145" s="955"/>
      <c r="DS145" s="715"/>
      <c r="DT145" s="957"/>
    </row>
    <row r="146" spans="2:124" outlineLevel="1">
      <c r="B146" s="746">
        <v>136</v>
      </c>
      <c r="C146" s="747" t="s">
        <v>102</v>
      </c>
      <c r="D146" s="748" t="s">
        <v>815</v>
      </c>
      <c r="F146" s="749">
        <v>0</v>
      </c>
      <c r="G146" s="861">
        <v>0</v>
      </c>
      <c r="H146" s="751">
        <v>0</v>
      </c>
      <c r="I146" s="750">
        <v>0</v>
      </c>
      <c r="J146" s="751">
        <v>0</v>
      </c>
      <c r="K146" s="750">
        <v>0</v>
      </c>
      <c r="L146" s="751">
        <v>0</v>
      </c>
      <c r="M146" s="750">
        <v>0</v>
      </c>
      <c r="N146" s="751">
        <v>0</v>
      </c>
      <c r="O146" s="750">
        <v>0</v>
      </c>
      <c r="P146" s="751">
        <v>0</v>
      </c>
      <c r="Q146" s="750">
        <v>0</v>
      </c>
      <c r="R146" s="751">
        <v>0</v>
      </c>
      <c r="S146" s="750">
        <v>0</v>
      </c>
      <c r="T146" s="751">
        <v>0</v>
      </c>
      <c r="U146" s="750">
        <v>0</v>
      </c>
      <c r="V146" s="751">
        <v>0</v>
      </c>
      <c r="W146" s="750">
        <v>0</v>
      </c>
      <c r="X146" s="751">
        <v>0</v>
      </c>
      <c r="Y146" s="750">
        <v>0</v>
      </c>
      <c r="Z146" s="751">
        <v>0</v>
      </c>
      <c r="AA146" s="750">
        <v>0</v>
      </c>
      <c r="AB146" s="751">
        <v>0</v>
      </c>
      <c r="AC146" s="750">
        <v>0</v>
      </c>
      <c r="AD146" s="751">
        <v>0</v>
      </c>
      <c r="AE146" s="752">
        <v>0</v>
      </c>
      <c r="AF146" s="715"/>
      <c r="AG146" s="963"/>
      <c r="AH146" s="715"/>
      <c r="AI146" s="749">
        <v>0</v>
      </c>
      <c r="AJ146" s="861">
        <v>0</v>
      </c>
      <c r="AK146" s="751">
        <v>0</v>
      </c>
      <c r="AL146" s="750">
        <v>0</v>
      </c>
      <c r="AM146" s="751">
        <v>0</v>
      </c>
      <c r="AN146" s="750">
        <v>0</v>
      </c>
      <c r="AO146" s="751">
        <v>0</v>
      </c>
      <c r="AP146" s="750">
        <v>0</v>
      </c>
      <c r="AQ146" s="751">
        <v>0</v>
      </c>
      <c r="AR146" s="750">
        <v>0</v>
      </c>
      <c r="AS146" s="751">
        <v>0</v>
      </c>
      <c r="AT146" s="750">
        <v>0</v>
      </c>
      <c r="AU146" s="751">
        <v>0</v>
      </c>
      <c r="AV146" s="750">
        <v>0</v>
      </c>
      <c r="AW146" s="751">
        <v>0</v>
      </c>
      <c r="AX146" s="750">
        <v>0</v>
      </c>
      <c r="AY146" s="751">
        <v>0</v>
      </c>
      <c r="AZ146" s="750">
        <v>0</v>
      </c>
      <c r="BA146" s="751">
        <v>0</v>
      </c>
      <c r="BB146" s="750">
        <v>0</v>
      </c>
      <c r="BC146" s="751">
        <v>0</v>
      </c>
      <c r="BD146" s="750">
        <v>0</v>
      </c>
      <c r="BE146" s="751">
        <v>0</v>
      </c>
      <c r="BF146" s="750">
        <v>0</v>
      </c>
      <c r="BG146" s="751">
        <v>0</v>
      </c>
      <c r="BH146" s="752">
        <v>0</v>
      </c>
      <c r="BI146" s="715"/>
      <c r="BJ146" s="965"/>
      <c r="BK146" s="715"/>
      <c r="BL146" s="951"/>
      <c r="BM146" s="715"/>
      <c r="BN146" s="749">
        <v>0</v>
      </c>
      <c r="BO146" s="861">
        <v>0</v>
      </c>
      <c r="BP146" s="751">
        <v>0</v>
      </c>
      <c r="BQ146" s="750">
        <v>0</v>
      </c>
      <c r="BR146" s="751">
        <v>0</v>
      </c>
      <c r="BS146" s="750">
        <v>0</v>
      </c>
      <c r="BT146" s="751">
        <v>0</v>
      </c>
      <c r="BU146" s="750">
        <v>0</v>
      </c>
      <c r="BV146" s="751">
        <v>0</v>
      </c>
      <c r="BW146" s="750">
        <v>0</v>
      </c>
      <c r="BX146" s="751">
        <v>0</v>
      </c>
      <c r="BY146" s="750">
        <v>0</v>
      </c>
      <c r="BZ146" s="751">
        <v>0</v>
      </c>
      <c r="CA146" s="750">
        <v>0</v>
      </c>
      <c r="CB146" s="751">
        <v>0</v>
      </c>
      <c r="CC146" s="750">
        <v>0</v>
      </c>
      <c r="CD146" s="751">
        <v>0</v>
      </c>
      <c r="CE146" s="750">
        <v>0</v>
      </c>
      <c r="CF146" s="751">
        <v>0</v>
      </c>
      <c r="CG146" s="750">
        <v>0</v>
      </c>
      <c r="CH146" s="751">
        <v>0</v>
      </c>
      <c r="CI146" s="750">
        <v>0</v>
      </c>
      <c r="CJ146" s="751">
        <v>0</v>
      </c>
      <c r="CK146" s="750">
        <v>0</v>
      </c>
      <c r="CL146" s="751">
        <v>0</v>
      </c>
      <c r="CM146" s="752">
        <v>0</v>
      </c>
      <c r="CN146" s="715"/>
      <c r="CO146" s="953"/>
      <c r="CP146" s="715"/>
      <c r="CQ146" s="749">
        <v>0</v>
      </c>
      <c r="CR146" s="861">
        <v>0</v>
      </c>
      <c r="CS146" s="751">
        <v>0</v>
      </c>
      <c r="CT146" s="750">
        <v>0</v>
      </c>
      <c r="CU146" s="751">
        <v>0</v>
      </c>
      <c r="CV146" s="750">
        <v>0</v>
      </c>
      <c r="CW146" s="751">
        <v>0</v>
      </c>
      <c r="CX146" s="750">
        <v>0</v>
      </c>
      <c r="CY146" s="751">
        <v>0</v>
      </c>
      <c r="CZ146" s="750">
        <v>0</v>
      </c>
      <c r="DA146" s="751">
        <v>0</v>
      </c>
      <c r="DB146" s="750">
        <v>0</v>
      </c>
      <c r="DC146" s="751">
        <v>0</v>
      </c>
      <c r="DD146" s="750">
        <v>0</v>
      </c>
      <c r="DE146" s="751">
        <v>0</v>
      </c>
      <c r="DF146" s="750">
        <v>0</v>
      </c>
      <c r="DG146" s="751">
        <v>0</v>
      </c>
      <c r="DH146" s="750">
        <v>0</v>
      </c>
      <c r="DI146" s="751">
        <v>0</v>
      </c>
      <c r="DJ146" s="750">
        <v>0</v>
      </c>
      <c r="DK146" s="751">
        <v>0</v>
      </c>
      <c r="DL146" s="750">
        <v>0</v>
      </c>
      <c r="DM146" s="751">
        <v>0</v>
      </c>
      <c r="DN146" s="750">
        <v>0</v>
      </c>
      <c r="DO146" s="751">
        <v>0</v>
      </c>
      <c r="DP146" s="752">
        <v>0</v>
      </c>
      <c r="DQ146" s="715"/>
      <c r="DR146" s="955"/>
      <c r="DS146" s="715"/>
      <c r="DT146" s="957"/>
    </row>
    <row r="147" spans="2:124" outlineLevel="1">
      <c r="B147" s="753">
        <v>137</v>
      </c>
      <c r="C147" s="754" t="s">
        <v>103</v>
      </c>
      <c r="D147" s="755" t="s">
        <v>815</v>
      </c>
      <c r="F147" s="760">
        <v>1569663</v>
      </c>
      <c r="G147" s="862">
        <v>1569663</v>
      </c>
      <c r="H147" s="762">
        <v>1569663</v>
      </c>
      <c r="I147" s="761">
        <v>1569663</v>
      </c>
      <c r="J147" s="762">
        <v>1569663</v>
      </c>
      <c r="K147" s="761">
        <v>1569663</v>
      </c>
      <c r="L147" s="762">
        <v>1569663</v>
      </c>
      <c r="M147" s="761">
        <v>1569663</v>
      </c>
      <c r="N147" s="762">
        <v>1569663</v>
      </c>
      <c r="O147" s="761">
        <v>1569663</v>
      </c>
      <c r="P147" s="762">
        <v>1569663</v>
      </c>
      <c r="Q147" s="761">
        <v>1569663</v>
      </c>
      <c r="R147" s="762">
        <v>1569663</v>
      </c>
      <c r="S147" s="761">
        <v>1569663</v>
      </c>
      <c r="T147" s="762">
        <v>681090</v>
      </c>
      <c r="U147" s="761">
        <v>0</v>
      </c>
      <c r="V147" s="762">
        <v>0</v>
      </c>
      <c r="W147" s="761">
        <v>0</v>
      </c>
      <c r="X147" s="762">
        <v>0</v>
      </c>
      <c r="Y147" s="761">
        <v>0</v>
      </c>
      <c r="Z147" s="762">
        <v>0</v>
      </c>
      <c r="AA147" s="761">
        <v>0</v>
      </c>
      <c r="AB147" s="762">
        <v>0</v>
      </c>
      <c r="AC147" s="761">
        <v>0</v>
      </c>
      <c r="AD147" s="762">
        <v>0</v>
      </c>
      <c r="AE147" s="763">
        <v>0</v>
      </c>
      <c r="AF147" s="715"/>
      <c r="AG147" s="963"/>
      <c r="AH147" s="715"/>
      <c r="AI147" s="760">
        <v>652</v>
      </c>
      <c r="AJ147" s="862">
        <v>652</v>
      </c>
      <c r="AK147" s="762">
        <v>652</v>
      </c>
      <c r="AL147" s="761">
        <v>652</v>
      </c>
      <c r="AM147" s="762">
        <v>652</v>
      </c>
      <c r="AN147" s="761">
        <v>652</v>
      </c>
      <c r="AO147" s="762">
        <v>652</v>
      </c>
      <c r="AP147" s="761">
        <v>652</v>
      </c>
      <c r="AQ147" s="762">
        <v>652</v>
      </c>
      <c r="AR147" s="761">
        <v>652</v>
      </c>
      <c r="AS147" s="762">
        <v>652</v>
      </c>
      <c r="AT147" s="761">
        <v>652</v>
      </c>
      <c r="AU147" s="762">
        <v>652</v>
      </c>
      <c r="AV147" s="761">
        <v>652</v>
      </c>
      <c r="AW147" s="762">
        <v>283</v>
      </c>
      <c r="AX147" s="761">
        <v>0</v>
      </c>
      <c r="AY147" s="762">
        <v>0</v>
      </c>
      <c r="AZ147" s="761">
        <v>0</v>
      </c>
      <c r="BA147" s="762">
        <v>0</v>
      </c>
      <c r="BB147" s="761">
        <v>0</v>
      </c>
      <c r="BC147" s="762">
        <v>0</v>
      </c>
      <c r="BD147" s="761">
        <v>0</v>
      </c>
      <c r="BE147" s="762">
        <v>0</v>
      </c>
      <c r="BF147" s="761">
        <v>0</v>
      </c>
      <c r="BG147" s="762">
        <v>0</v>
      </c>
      <c r="BH147" s="763">
        <v>0</v>
      </c>
      <c r="BI147" s="715"/>
      <c r="BJ147" s="965"/>
      <c r="BK147" s="715"/>
      <c r="BL147" s="951"/>
      <c r="BM147" s="715"/>
      <c r="BN147" s="760">
        <v>878463</v>
      </c>
      <c r="BO147" s="862">
        <v>878463</v>
      </c>
      <c r="BP147" s="762">
        <v>878463</v>
      </c>
      <c r="BQ147" s="761">
        <v>878463</v>
      </c>
      <c r="BR147" s="762">
        <v>878463</v>
      </c>
      <c r="BS147" s="761">
        <v>878463</v>
      </c>
      <c r="BT147" s="762">
        <v>878463</v>
      </c>
      <c r="BU147" s="761">
        <v>878463</v>
      </c>
      <c r="BV147" s="762">
        <v>878463</v>
      </c>
      <c r="BW147" s="761">
        <v>878463</v>
      </c>
      <c r="BX147" s="762">
        <v>878463</v>
      </c>
      <c r="BY147" s="761">
        <v>878463</v>
      </c>
      <c r="BZ147" s="762">
        <v>878463</v>
      </c>
      <c r="CA147" s="761">
        <v>878463</v>
      </c>
      <c r="CB147" s="762">
        <v>381173</v>
      </c>
      <c r="CC147" s="761">
        <v>0</v>
      </c>
      <c r="CD147" s="762">
        <v>0</v>
      </c>
      <c r="CE147" s="761">
        <v>0</v>
      </c>
      <c r="CF147" s="762">
        <v>0</v>
      </c>
      <c r="CG147" s="761">
        <v>0</v>
      </c>
      <c r="CH147" s="762">
        <v>0</v>
      </c>
      <c r="CI147" s="761">
        <v>0</v>
      </c>
      <c r="CJ147" s="762">
        <v>0</v>
      </c>
      <c r="CK147" s="761">
        <v>0</v>
      </c>
      <c r="CL147" s="762">
        <v>0</v>
      </c>
      <c r="CM147" s="763">
        <v>0</v>
      </c>
      <c r="CN147" s="715"/>
      <c r="CO147" s="953"/>
      <c r="CP147" s="715"/>
      <c r="CQ147" s="760">
        <v>364</v>
      </c>
      <c r="CR147" s="862">
        <v>364</v>
      </c>
      <c r="CS147" s="762">
        <v>364</v>
      </c>
      <c r="CT147" s="761">
        <v>364</v>
      </c>
      <c r="CU147" s="762">
        <v>364</v>
      </c>
      <c r="CV147" s="761">
        <v>364</v>
      </c>
      <c r="CW147" s="762">
        <v>364</v>
      </c>
      <c r="CX147" s="761">
        <v>364</v>
      </c>
      <c r="CY147" s="762">
        <v>364</v>
      </c>
      <c r="CZ147" s="761">
        <v>364</v>
      </c>
      <c r="DA147" s="762">
        <v>364</v>
      </c>
      <c r="DB147" s="761">
        <v>364</v>
      </c>
      <c r="DC147" s="762">
        <v>364</v>
      </c>
      <c r="DD147" s="761">
        <v>364</v>
      </c>
      <c r="DE147" s="762">
        <v>158</v>
      </c>
      <c r="DF147" s="761">
        <v>0</v>
      </c>
      <c r="DG147" s="762">
        <v>0</v>
      </c>
      <c r="DH147" s="761">
        <v>0</v>
      </c>
      <c r="DI147" s="762">
        <v>0</v>
      </c>
      <c r="DJ147" s="761">
        <v>0</v>
      </c>
      <c r="DK147" s="762">
        <v>0</v>
      </c>
      <c r="DL147" s="761">
        <v>0</v>
      </c>
      <c r="DM147" s="762">
        <v>0</v>
      </c>
      <c r="DN147" s="761">
        <v>0</v>
      </c>
      <c r="DO147" s="762">
        <v>0</v>
      </c>
      <c r="DP147" s="763">
        <v>0</v>
      </c>
      <c r="DQ147" s="715"/>
      <c r="DR147" s="955"/>
      <c r="DS147" s="715"/>
      <c r="DT147" s="957"/>
    </row>
    <row r="148" spans="2:124" outlineLevel="1">
      <c r="B148" s="770">
        <v>138</v>
      </c>
      <c r="C148" s="824" t="s">
        <v>104</v>
      </c>
      <c r="D148" s="772" t="s">
        <v>815</v>
      </c>
      <c r="F148" s="831">
        <v>0</v>
      </c>
      <c r="G148" s="863">
        <v>0</v>
      </c>
      <c r="H148" s="833">
        <v>0</v>
      </c>
      <c r="I148" s="832">
        <v>0</v>
      </c>
      <c r="J148" s="833">
        <v>0</v>
      </c>
      <c r="K148" s="832">
        <v>0</v>
      </c>
      <c r="L148" s="833">
        <v>0</v>
      </c>
      <c r="M148" s="832">
        <v>0</v>
      </c>
      <c r="N148" s="833">
        <v>0</v>
      </c>
      <c r="O148" s="832">
        <v>0</v>
      </c>
      <c r="P148" s="833">
        <v>0</v>
      </c>
      <c r="Q148" s="832">
        <v>0</v>
      </c>
      <c r="R148" s="833">
        <v>0</v>
      </c>
      <c r="S148" s="832">
        <v>0</v>
      </c>
      <c r="T148" s="833">
        <v>0</v>
      </c>
      <c r="U148" s="832">
        <v>0</v>
      </c>
      <c r="V148" s="833">
        <v>0</v>
      </c>
      <c r="W148" s="832">
        <v>0</v>
      </c>
      <c r="X148" s="833">
        <v>0</v>
      </c>
      <c r="Y148" s="832">
        <v>0</v>
      </c>
      <c r="Z148" s="833">
        <v>0</v>
      </c>
      <c r="AA148" s="832">
        <v>0</v>
      </c>
      <c r="AB148" s="833">
        <v>0</v>
      </c>
      <c r="AC148" s="832">
        <v>0</v>
      </c>
      <c r="AD148" s="833">
        <v>0</v>
      </c>
      <c r="AE148" s="834">
        <v>0</v>
      </c>
      <c r="AF148" s="715"/>
      <c r="AG148" s="963"/>
      <c r="AH148" s="715"/>
      <c r="AI148" s="831">
        <v>0</v>
      </c>
      <c r="AJ148" s="863">
        <v>0</v>
      </c>
      <c r="AK148" s="833">
        <v>0</v>
      </c>
      <c r="AL148" s="832">
        <v>0</v>
      </c>
      <c r="AM148" s="833">
        <v>0</v>
      </c>
      <c r="AN148" s="832">
        <v>0</v>
      </c>
      <c r="AO148" s="833">
        <v>0</v>
      </c>
      <c r="AP148" s="832">
        <v>0</v>
      </c>
      <c r="AQ148" s="833">
        <v>0</v>
      </c>
      <c r="AR148" s="832">
        <v>0</v>
      </c>
      <c r="AS148" s="833">
        <v>0</v>
      </c>
      <c r="AT148" s="832">
        <v>0</v>
      </c>
      <c r="AU148" s="833">
        <v>0</v>
      </c>
      <c r="AV148" s="832">
        <v>0</v>
      </c>
      <c r="AW148" s="833">
        <v>0</v>
      </c>
      <c r="AX148" s="832">
        <v>0</v>
      </c>
      <c r="AY148" s="833">
        <v>0</v>
      </c>
      <c r="AZ148" s="832">
        <v>0</v>
      </c>
      <c r="BA148" s="833">
        <v>0</v>
      </c>
      <c r="BB148" s="832">
        <v>0</v>
      </c>
      <c r="BC148" s="833">
        <v>0</v>
      </c>
      <c r="BD148" s="832">
        <v>0</v>
      </c>
      <c r="BE148" s="833">
        <v>0</v>
      </c>
      <c r="BF148" s="832">
        <v>0</v>
      </c>
      <c r="BG148" s="833">
        <v>0</v>
      </c>
      <c r="BH148" s="834">
        <v>0</v>
      </c>
      <c r="BI148" s="715"/>
      <c r="BJ148" s="965"/>
      <c r="BK148" s="715"/>
      <c r="BL148" s="951"/>
      <c r="BM148" s="715"/>
      <c r="BN148" s="831">
        <v>0</v>
      </c>
      <c r="BO148" s="863">
        <v>0</v>
      </c>
      <c r="BP148" s="833">
        <v>0</v>
      </c>
      <c r="BQ148" s="832">
        <v>0</v>
      </c>
      <c r="BR148" s="833">
        <v>0</v>
      </c>
      <c r="BS148" s="832">
        <v>0</v>
      </c>
      <c r="BT148" s="833">
        <v>0</v>
      </c>
      <c r="BU148" s="832">
        <v>0</v>
      </c>
      <c r="BV148" s="833">
        <v>0</v>
      </c>
      <c r="BW148" s="832">
        <v>0</v>
      </c>
      <c r="BX148" s="833">
        <v>0</v>
      </c>
      <c r="BY148" s="832">
        <v>0</v>
      </c>
      <c r="BZ148" s="833">
        <v>0</v>
      </c>
      <c r="CA148" s="832">
        <v>0</v>
      </c>
      <c r="CB148" s="833">
        <v>0</v>
      </c>
      <c r="CC148" s="832">
        <v>0</v>
      </c>
      <c r="CD148" s="833">
        <v>0</v>
      </c>
      <c r="CE148" s="832">
        <v>0</v>
      </c>
      <c r="CF148" s="833">
        <v>0</v>
      </c>
      <c r="CG148" s="832">
        <v>0</v>
      </c>
      <c r="CH148" s="833">
        <v>0</v>
      </c>
      <c r="CI148" s="832">
        <v>0</v>
      </c>
      <c r="CJ148" s="833">
        <v>0</v>
      </c>
      <c r="CK148" s="832">
        <v>0</v>
      </c>
      <c r="CL148" s="833">
        <v>0</v>
      </c>
      <c r="CM148" s="834">
        <v>0</v>
      </c>
      <c r="CN148" s="715"/>
      <c r="CO148" s="953"/>
      <c r="CP148" s="715"/>
      <c r="CQ148" s="831">
        <v>0</v>
      </c>
      <c r="CR148" s="863">
        <v>0</v>
      </c>
      <c r="CS148" s="833">
        <v>0</v>
      </c>
      <c r="CT148" s="832">
        <v>0</v>
      </c>
      <c r="CU148" s="833">
        <v>0</v>
      </c>
      <c r="CV148" s="832">
        <v>0</v>
      </c>
      <c r="CW148" s="833">
        <v>0</v>
      </c>
      <c r="CX148" s="832">
        <v>0</v>
      </c>
      <c r="CY148" s="833">
        <v>0</v>
      </c>
      <c r="CZ148" s="832">
        <v>0</v>
      </c>
      <c r="DA148" s="833">
        <v>0</v>
      </c>
      <c r="DB148" s="832">
        <v>0</v>
      </c>
      <c r="DC148" s="833">
        <v>0</v>
      </c>
      <c r="DD148" s="832">
        <v>0</v>
      </c>
      <c r="DE148" s="833">
        <v>0</v>
      </c>
      <c r="DF148" s="832">
        <v>0</v>
      </c>
      <c r="DG148" s="833">
        <v>0</v>
      </c>
      <c r="DH148" s="832">
        <v>0</v>
      </c>
      <c r="DI148" s="833">
        <v>0</v>
      </c>
      <c r="DJ148" s="832">
        <v>0</v>
      </c>
      <c r="DK148" s="833">
        <v>0</v>
      </c>
      <c r="DL148" s="832">
        <v>0</v>
      </c>
      <c r="DM148" s="833">
        <v>0</v>
      </c>
      <c r="DN148" s="832">
        <v>0</v>
      </c>
      <c r="DO148" s="833">
        <v>0</v>
      </c>
      <c r="DP148" s="834">
        <v>0</v>
      </c>
      <c r="DQ148" s="715"/>
      <c r="DR148" s="955"/>
      <c r="DS148" s="715"/>
      <c r="DT148" s="957"/>
    </row>
    <row r="149" spans="2:124" outlineLevel="1">
      <c r="B149" s="739">
        <v>139</v>
      </c>
      <c r="C149" s="740" t="s">
        <v>105</v>
      </c>
      <c r="D149" s="741" t="s">
        <v>815</v>
      </c>
      <c r="F149" s="742">
        <v>0</v>
      </c>
      <c r="G149" s="860">
        <v>0</v>
      </c>
      <c r="H149" s="744">
        <v>0</v>
      </c>
      <c r="I149" s="743">
        <v>0</v>
      </c>
      <c r="J149" s="744">
        <v>0</v>
      </c>
      <c r="K149" s="743">
        <v>0</v>
      </c>
      <c r="L149" s="744">
        <v>0</v>
      </c>
      <c r="M149" s="743">
        <v>0</v>
      </c>
      <c r="N149" s="744">
        <v>0</v>
      </c>
      <c r="O149" s="743">
        <v>0</v>
      </c>
      <c r="P149" s="744">
        <v>0</v>
      </c>
      <c r="Q149" s="743">
        <v>0</v>
      </c>
      <c r="R149" s="744">
        <v>0</v>
      </c>
      <c r="S149" s="743">
        <v>0</v>
      </c>
      <c r="T149" s="744">
        <v>0</v>
      </c>
      <c r="U149" s="743">
        <v>0</v>
      </c>
      <c r="V149" s="744">
        <v>0</v>
      </c>
      <c r="W149" s="743">
        <v>0</v>
      </c>
      <c r="X149" s="744">
        <v>0</v>
      </c>
      <c r="Y149" s="743">
        <v>0</v>
      </c>
      <c r="Z149" s="744">
        <v>0</v>
      </c>
      <c r="AA149" s="743">
        <v>0</v>
      </c>
      <c r="AB149" s="744">
        <v>0</v>
      </c>
      <c r="AC149" s="743">
        <v>0</v>
      </c>
      <c r="AD149" s="744">
        <v>0</v>
      </c>
      <c r="AE149" s="745">
        <v>0</v>
      </c>
      <c r="AF149" s="715"/>
      <c r="AG149" s="963"/>
      <c r="AH149" s="715"/>
      <c r="AI149" s="742">
        <v>0</v>
      </c>
      <c r="AJ149" s="860">
        <v>0</v>
      </c>
      <c r="AK149" s="744">
        <v>0</v>
      </c>
      <c r="AL149" s="743">
        <v>0</v>
      </c>
      <c r="AM149" s="744">
        <v>0</v>
      </c>
      <c r="AN149" s="743">
        <v>0</v>
      </c>
      <c r="AO149" s="744">
        <v>0</v>
      </c>
      <c r="AP149" s="743">
        <v>0</v>
      </c>
      <c r="AQ149" s="744">
        <v>0</v>
      </c>
      <c r="AR149" s="743">
        <v>0</v>
      </c>
      <c r="AS149" s="744">
        <v>0</v>
      </c>
      <c r="AT149" s="743">
        <v>0</v>
      </c>
      <c r="AU149" s="744">
        <v>0</v>
      </c>
      <c r="AV149" s="743">
        <v>0</v>
      </c>
      <c r="AW149" s="744">
        <v>0</v>
      </c>
      <c r="AX149" s="743">
        <v>0</v>
      </c>
      <c r="AY149" s="744">
        <v>0</v>
      </c>
      <c r="AZ149" s="743">
        <v>0</v>
      </c>
      <c r="BA149" s="744">
        <v>0</v>
      </c>
      <c r="BB149" s="743">
        <v>0</v>
      </c>
      <c r="BC149" s="744">
        <v>0</v>
      </c>
      <c r="BD149" s="743">
        <v>0</v>
      </c>
      <c r="BE149" s="744">
        <v>0</v>
      </c>
      <c r="BF149" s="743">
        <v>0</v>
      </c>
      <c r="BG149" s="744">
        <v>0</v>
      </c>
      <c r="BH149" s="745">
        <v>0</v>
      </c>
      <c r="BI149" s="715"/>
      <c r="BJ149" s="965"/>
      <c r="BK149" s="715"/>
      <c r="BL149" s="951"/>
      <c r="BM149" s="715"/>
      <c r="BN149" s="742">
        <v>0</v>
      </c>
      <c r="BO149" s="860">
        <v>0</v>
      </c>
      <c r="BP149" s="744">
        <v>0</v>
      </c>
      <c r="BQ149" s="743">
        <v>0</v>
      </c>
      <c r="BR149" s="744">
        <v>0</v>
      </c>
      <c r="BS149" s="743">
        <v>0</v>
      </c>
      <c r="BT149" s="744">
        <v>0</v>
      </c>
      <c r="BU149" s="743">
        <v>0</v>
      </c>
      <c r="BV149" s="744">
        <v>0</v>
      </c>
      <c r="BW149" s="743">
        <v>0</v>
      </c>
      <c r="BX149" s="744">
        <v>0</v>
      </c>
      <c r="BY149" s="743">
        <v>0</v>
      </c>
      <c r="BZ149" s="744">
        <v>0</v>
      </c>
      <c r="CA149" s="743">
        <v>0</v>
      </c>
      <c r="CB149" s="744">
        <v>0</v>
      </c>
      <c r="CC149" s="743">
        <v>0</v>
      </c>
      <c r="CD149" s="744">
        <v>0</v>
      </c>
      <c r="CE149" s="743">
        <v>0</v>
      </c>
      <c r="CF149" s="744">
        <v>0</v>
      </c>
      <c r="CG149" s="743">
        <v>0</v>
      </c>
      <c r="CH149" s="744">
        <v>0</v>
      </c>
      <c r="CI149" s="743">
        <v>0</v>
      </c>
      <c r="CJ149" s="744">
        <v>0</v>
      </c>
      <c r="CK149" s="743">
        <v>0</v>
      </c>
      <c r="CL149" s="744">
        <v>0</v>
      </c>
      <c r="CM149" s="745">
        <v>0</v>
      </c>
      <c r="CN149" s="715"/>
      <c r="CO149" s="953"/>
      <c r="CP149" s="715"/>
      <c r="CQ149" s="742">
        <v>0</v>
      </c>
      <c r="CR149" s="860">
        <v>0</v>
      </c>
      <c r="CS149" s="744">
        <v>0</v>
      </c>
      <c r="CT149" s="743">
        <v>0</v>
      </c>
      <c r="CU149" s="744">
        <v>0</v>
      </c>
      <c r="CV149" s="743">
        <v>0</v>
      </c>
      <c r="CW149" s="744">
        <v>0</v>
      </c>
      <c r="CX149" s="743">
        <v>0</v>
      </c>
      <c r="CY149" s="744">
        <v>0</v>
      </c>
      <c r="CZ149" s="743">
        <v>0</v>
      </c>
      <c r="DA149" s="744">
        <v>0</v>
      </c>
      <c r="DB149" s="743">
        <v>0</v>
      </c>
      <c r="DC149" s="744">
        <v>0</v>
      </c>
      <c r="DD149" s="743">
        <v>0</v>
      </c>
      <c r="DE149" s="744">
        <v>0</v>
      </c>
      <c r="DF149" s="743">
        <v>0</v>
      </c>
      <c r="DG149" s="744">
        <v>0</v>
      </c>
      <c r="DH149" s="743">
        <v>0</v>
      </c>
      <c r="DI149" s="744">
        <v>0</v>
      </c>
      <c r="DJ149" s="743">
        <v>0</v>
      </c>
      <c r="DK149" s="744">
        <v>0</v>
      </c>
      <c r="DL149" s="743">
        <v>0</v>
      </c>
      <c r="DM149" s="744">
        <v>0</v>
      </c>
      <c r="DN149" s="743">
        <v>0</v>
      </c>
      <c r="DO149" s="744">
        <v>0</v>
      </c>
      <c r="DP149" s="745">
        <v>0</v>
      </c>
      <c r="DQ149" s="715"/>
      <c r="DR149" s="955"/>
      <c r="DS149" s="715"/>
      <c r="DT149" s="957"/>
    </row>
    <row r="150" spans="2:124" outlineLevel="1">
      <c r="B150" s="746">
        <v>140</v>
      </c>
      <c r="C150" s="764" t="s">
        <v>107</v>
      </c>
      <c r="D150" s="748" t="s">
        <v>815</v>
      </c>
      <c r="F150" s="749">
        <v>0</v>
      </c>
      <c r="G150" s="861">
        <v>0</v>
      </c>
      <c r="H150" s="751">
        <v>0</v>
      </c>
      <c r="I150" s="750">
        <v>0</v>
      </c>
      <c r="J150" s="751">
        <v>0</v>
      </c>
      <c r="K150" s="750">
        <v>0</v>
      </c>
      <c r="L150" s="751">
        <v>0</v>
      </c>
      <c r="M150" s="750">
        <v>0</v>
      </c>
      <c r="N150" s="751">
        <v>0</v>
      </c>
      <c r="O150" s="750">
        <v>0</v>
      </c>
      <c r="P150" s="751">
        <v>0</v>
      </c>
      <c r="Q150" s="750">
        <v>0</v>
      </c>
      <c r="R150" s="751">
        <v>0</v>
      </c>
      <c r="S150" s="750">
        <v>0</v>
      </c>
      <c r="T150" s="751">
        <v>0</v>
      </c>
      <c r="U150" s="750">
        <v>0</v>
      </c>
      <c r="V150" s="751">
        <v>0</v>
      </c>
      <c r="W150" s="750">
        <v>0</v>
      </c>
      <c r="X150" s="751">
        <v>0</v>
      </c>
      <c r="Y150" s="750">
        <v>0</v>
      </c>
      <c r="Z150" s="751">
        <v>0</v>
      </c>
      <c r="AA150" s="750">
        <v>0</v>
      </c>
      <c r="AB150" s="751">
        <v>0</v>
      </c>
      <c r="AC150" s="750">
        <v>0</v>
      </c>
      <c r="AD150" s="751">
        <v>0</v>
      </c>
      <c r="AE150" s="752">
        <v>0</v>
      </c>
      <c r="AF150" s="715"/>
      <c r="AG150" s="963"/>
      <c r="AH150" s="715"/>
      <c r="AI150" s="749">
        <v>0</v>
      </c>
      <c r="AJ150" s="861">
        <v>0</v>
      </c>
      <c r="AK150" s="751">
        <v>0</v>
      </c>
      <c r="AL150" s="750">
        <v>0</v>
      </c>
      <c r="AM150" s="751">
        <v>0</v>
      </c>
      <c r="AN150" s="750">
        <v>0</v>
      </c>
      <c r="AO150" s="751">
        <v>0</v>
      </c>
      <c r="AP150" s="750">
        <v>0</v>
      </c>
      <c r="AQ150" s="751">
        <v>0</v>
      </c>
      <c r="AR150" s="750">
        <v>0</v>
      </c>
      <c r="AS150" s="751">
        <v>0</v>
      </c>
      <c r="AT150" s="750">
        <v>0</v>
      </c>
      <c r="AU150" s="751">
        <v>0</v>
      </c>
      <c r="AV150" s="750">
        <v>0</v>
      </c>
      <c r="AW150" s="751">
        <v>0</v>
      </c>
      <c r="AX150" s="750">
        <v>0</v>
      </c>
      <c r="AY150" s="751">
        <v>0</v>
      </c>
      <c r="AZ150" s="750">
        <v>0</v>
      </c>
      <c r="BA150" s="751">
        <v>0</v>
      </c>
      <c r="BB150" s="750">
        <v>0</v>
      </c>
      <c r="BC150" s="751">
        <v>0</v>
      </c>
      <c r="BD150" s="750">
        <v>0</v>
      </c>
      <c r="BE150" s="751">
        <v>0</v>
      </c>
      <c r="BF150" s="750">
        <v>0</v>
      </c>
      <c r="BG150" s="751">
        <v>0</v>
      </c>
      <c r="BH150" s="752">
        <v>0</v>
      </c>
      <c r="BI150" s="715"/>
      <c r="BJ150" s="965"/>
      <c r="BK150" s="715"/>
      <c r="BL150" s="951"/>
      <c r="BM150" s="715"/>
      <c r="BN150" s="749">
        <v>0</v>
      </c>
      <c r="BO150" s="861">
        <v>0</v>
      </c>
      <c r="BP150" s="751">
        <v>0</v>
      </c>
      <c r="BQ150" s="750">
        <v>0</v>
      </c>
      <c r="BR150" s="751">
        <v>0</v>
      </c>
      <c r="BS150" s="750">
        <v>0</v>
      </c>
      <c r="BT150" s="751">
        <v>0</v>
      </c>
      <c r="BU150" s="750">
        <v>0</v>
      </c>
      <c r="BV150" s="751">
        <v>0</v>
      </c>
      <c r="BW150" s="750">
        <v>0</v>
      </c>
      <c r="BX150" s="751">
        <v>0</v>
      </c>
      <c r="BY150" s="750">
        <v>0</v>
      </c>
      <c r="BZ150" s="751">
        <v>0</v>
      </c>
      <c r="CA150" s="750">
        <v>0</v>
      </c>
      <c r="CB150" s="751">
        <v>0</v>
      </c>
      <c r="CC150" s="750">
        <v>0</v>
      </c>
      <c r="CD150" s="751">
        <v>0</v>
      </c>
      <c r="CE150" s="750">
        <v>0</v>
      </c>
      <c r="CF150" s="751">
        <v>0</v>
      </c>
      <c r="CG150" s="750">
        <v>0</v>
      </c>
      <c r="CH150" s="751">
        <v>0</v>
      </c>
      <c r="CI150" s="750">
        <v>0</v>
      </c>
      <c r="CJ150" s="751">
        <v>0</v>
      </c>
      <c r="CK150" s="750">
        <v>0</v>
      </c>
      <c r="CL150" s="751">
        <v>0</v>
      </c>
      <c r="CM150" s="752">
        <v>0</v>
      </c>
      <c r="CN150" s="715"/>
      <c r="CO150" s="953"/>
      <c r="CP150" s="715"/>
      <c r="CQ150" s="749">
        <v>0</v>
      </c>
      <c r="CR150" s="861">
        <v>0</v>
      </c>
      <c r="CS150" s="751">
        <v>0</v>
      </c>
      <c r="CT150" s="750">
        <v>0</v>
      </c>
      <c r="CU150" s="751">
        <v>0</v>
      </c>
      <c r="CV150" s="750">
        <v>0</v>
      </c>
      <c r="CW150" s="751">
        <v>0</v>
      </c>
      <c r="CX150" s="750">
        <v>0</v>
      </c>
      <c r="CY150" s="751">
        <v>0</v>
      </c>
      <c r="CZ150" s="750">
        <v>0</v>
      </c>
      <c r="DA150" s="751">
        <v>0</v>
      </c>
      <c r="DB150" s="750">
        <v>0</v>
      </c>
      <c r="DC150" s="751">
        <v>0</v>
      </c>
      <c r="DD150" s="750">
        <v>0</v>
      </c>
      <c r="DE150" s="751">
        <v>0</v>
      </c>
      <c r="DF150" s="750">
        <v>0</v>
      </c>
      <c r="DG150" s="751">
        <v>0</v>
      </c>
      <c r="DH150" s="750">
        <v>0</v>
      </c>
      <c r="DI150" s="751">
        <v>0</v>
      </c>
      <c r="DJ150" s="750">
        <v>0</v>
      </c>
      <c r="DK150" s="751">
        <v>0</v>
      </c>
      <c r="DL150" s="750">
        <v>0</v>
      </c>
      <c r="DM150" s="751">
        <v>0</v>
      </c>
      <c r="DN150" s="750">
        <v>0</v>
      </c>
      <c r="DO150" s="751">
        <v>0</v>
      </c>
      <c r="DP150" s="752">
        <v>0</v>
      </c>
      <c r="DQ150" s="715"/>
      <c r="DR150" s="955"/>
      <c r="DS150" s="715"/>
      <c r="DT150" s="957"/>
    </row>
    <row r="151" spans="2:124" outlineLevel="1">
      <c r="B151" s="810">
        <v>141</v>
      </c>
      <c r="C151" s="835" t="s">
        <v>106</v>
      </c>
      <c r="D151" s="812" t="s">
        <v>815</v>
      </c>
      <c r="F151" s="836">
        <v>0</v>
      </c>
      <c r="G151" s="876">
        <v>0</v>
      </c>
      <c r="H151" s="838">
        <v>0</v>
      </c>
      <c r="I151" s="837">
        <v>0</v>
      </c>
      <c r="J151" s="838">
        <v>0</v>
      </c>
      <c r="K151" s="837">
        <v>0</v>
      </c>
      <c r="L151" s="838">
        <v>0</v>
      </c>
      <c r="M151" s="837">
        <v>0</v>
      </c>
      <c r="N151" s="838">
        <v>0</v>
      </c>
      <c r="O151" s="837">
        <v>0</v>
      </c>
      <c r="P151" s="838">
        <v>0</v>
      </c>
      <c r="Q151" s="837">
        <v>0</v>
      </c>
      <c r="R151" s="838">
        <v>0</v>
      </c>
      <c r="S151" s="837">
        <v>0</v>
      </c>
      <c r="T151" s="838">
        <v>0</v>
      </c>
      <c r="U151" s="837">
        <v>0</v>
      </c>
      <c r="V151" s="838">
        <v>0</v>
      </c>
      <c r="W151" s="837">
        <v>0</v>
      </c>
      <c r="X151" s="838">
        <v>0</v>
      </c>
      <c r="Y151" s="837">
        <v>0</v>
      </c>
      <c r="Z151" s="838">
        <v>0</v>
      </c>
      <c r="AA151" s="837">
        <v>0</v>
      </c>
      <c r="AB151" s="838">
        <v>0</v>
      </c>
      <c r="AC151" s="837">
        <v>0</v>
      </c>
      <c r="AD151" s="838">
        <v>0</v>
      </c>
      <c r="AE151" s="839">
        <v>0</v>
      </c>
      <c r="AF151" s="715"/>
      <c r="AG151" s="963"/>
      <c r="AH151" s="715"/>
      <c r="AI151" s="836">
        <v>0</v>
      </c>
      <c r="AJ151" s="876">
        <v>0</v>
      </c>
      <c r="AK151" s="838">
        <v>0</v>
      </c>
      <c r="AL151" s="837">
        <v>0</v>
      </c>
      <c r="AM151" s="838">
        <v>0</v>
      </c>
      <c r="AN151" s="837">
        <v>0</v>
      </c>
      <c r="AO151" s="838">
        <v>0</v>
      </c>
      <c r="AP151" s="837">
        <v>0</v>
      </c>
      <c r="AQ151" s="838">
        <v>0</v>
      </c>
      <c r="AR151" s="837">
        <v>0</v>
      </c>
      <c r="AS151" s="838">
        <v>0</v>
      </c>
      <c r="AT151" s="837">
        <v>0</v>
      </c>
      <c r="AU151" s="838">
        <v>0</v>
      </c>
      <c r="AV151" s="837">
        <v>0</v>
      </c>
      <c r="AW151" s="838">
        <v>0</v>
      </c>
      <c r="AX151" s="837">
        <v>0</v>
      </c>
      <c r="AY151" s="838">
        <v>0</v>
      </c>
      <c r="AZ151" s="837">
        <v>0</v>
      </c>
      <c r="BA151" s="838">
        <v>0</v>
      </c>
      <c r="BB151" s="837">
        <v>0</v>
      </c>
      <c r="BC151" s="838">
        <v>0</v>
      </c>
      <c r="BD151" s="837">
        <v>0</v>
      </c>
      <c r="BE151" s="838">
        <v>0</v>
      </c>
      <c r="BF151" s="837">
        <v>0</v>
      </c>
      <c r="BG151" s="838">
        <v>0</v>
      </c>
      <c r="BH151" s="839">
        <v>0</v>
      </c>
      <c r="BI151" s="715"/>
      <c r="BJ151" s="965"/>
      <c r="BK151" s="715"/>
      <c r="BL151" s="951"/>
      <c r="BM151" s="715"/>
      <c r="BN151" s="836">
        <v>0</v>
      </c>
      <c r="BO151" s="876">
        <v>0</v>
      </c>
      <c r="BP151" s="838">
        <v>0</v>
      </c>
      <c r="BQ151" s="837">
        <v>0</v>
      </c>
      <c r="BR151" s="838">
        <v>0</v>
      </c>
      <c r="BS151" s="837">
        <v>0</v>
      </c>
      <c r="BT151" s="838">
        <v>0</v>
      </c>
      <c r="BU151" s="837">
        <v>0</v>
      </c>
      <c r="BV151" s="838">
        <v>0</v>
      </c>
      <c r="BW151" s="837">
        <v>0</v>
      </c>
      <c r="BX151" s="838">
        <v>0</v>
      </c>
      <c r="BY151" s="837">
        <v>0</v>
      </c>
      <c r="BZ151" s="838">
        <v>0</v>
      </c>
      <c r="CA151" s="837">
        <v>0</v>
      </c>
      <c r="CB151" s="838">
        <v>0</v>
      </c>
      <c r="CC151" s="837">
        <v>0</v>
      </c>
      <c r="CD151" s="838">
        <v>0</v>
      </c>
      <c r="CE151" s="837">
        <v>0</v>
      </c>
      <c r="CF151" s="838">
        <v>0</v>
      </c>
      <c r="CG151" s="837">
        <v>0</v>
      </c>
      <c r="CH151" s="838">
        <v>0</v>
      </c>
      <c r="CI151" s="837">
        <v>0</v>
      </c>
      <c r="CJ151" s="838">
        <v>0</v>
      </c>
      <c r="CK151" s="837">
        <v>0</v>
      </c>
      <c r="CL151" s="838">
        <v>0</v>
      </c>
      <c r="CM151" s="839">
        <v>0</v>
      </c>
      <c r="CN151" s="715"/>
      <c r="CO151" s="953"/>
      <c r="CP151" s="715"/>
      <c r="CQ151" s="836">
        <v>0</v>
      </c>
      <c r="CR151" s="876">
        <v>0</v>
      </c>
      <c r="CS151" s="838">
        <v>0</v>
      </c>
      <c r="CT151" s="837">
        <v>0</v>
      </c>
      <c r="CU151" s="838">
        <v>0</v>
      </c>
      <c r="CV151" s="837">
        <v>0</v>
      </c>
      <c r="CW151" s="838">
        <v>0</v>
      </c>
      <c r="CX151" s="837">
        <v>0</v>
      </c>
      <c r="CY151" s="838">
        <v>0</v>
      </c>
      <c r="CZ151" s="837">
        <v>0</v>
      </c>
      <c r="DA151" s="838">
        <v>0</v>
      </c>
      <c r="DB151" s="837">
        <v>0</v>
      </c>
      <c r="DC151" s="838">
        <v>0</v>
      </c>
      <c r="DD151" s="837">
        <v>0</v>
      </c>
      <c r="DE151" s="838">
        <v>0</v>
      </c>
      <c r="DF151" s="837">
        <v>0</v>
      </c>
      <c r="DG151" s="838">
        <v>0</v>
      </c>
      <c r="DH151" s="837">
        <v>0</v>
      </c>
      <c r="DI151" s="838">
        <v>0</v>
      </c>
      <c r="DJ151" s="837">
        <v>0</v>
      </c>
      <c r="DK151" s="838">
        <v>0</v>
      </c>
      <c r="DL151" s="837">
        <v>0</v>
      </c>
      <c r="DM151" s="838">
        <v>0</v>
      </c>
      <c r="DN151" s="837">
        <v>0</v>
      </c>
      <c r="DO151" s="838">
        <v>0</v>
      </c>
      <c r="DP151" s="839">
        <v>0</v>
      </c>
      <c r="DQ151" s="715"/>
      <c r="DR151" s="955"/>
      <c r="DS151" s="715"/>
      <c r="DT151" s="957"/>
    </row>
    <row r="152" spans="2:124" outlineLevel="1">
      <c r="B152" s="845">
        <v>142</v>
      </c>
      <c r="C152" s="846" t="s">
        <v>109</v>
      </c>
      <c r="D152" s="847" t="s">
        <v>815</v>
      </c>
      <c r="F152" s="848">
        <v>21591</v>
      </c>
      <c r="G152" s="883">
        <v>17590</v>
      </c>
      <c r="H152" s="850">
        <v>16949</v>
      </c>
      <c r="I152" s="849">
        <v>16308</v>
      </c>
      <c r="J152" s="850">
        <v>16308</v>
      </c>
      <c r="K152" s="849">
        <v>16308</v>
      </c>
      <c r="L152" s="850">
        <v>15788</v>
      </c>
      <c r="M152" s="849">
        <v>15788</v>
      </c>
      <c r="N152" s="850">
        <v>9881</v>
      </c>
      <c r="O152" s="849">
        <v>9881</v>
      </c>
      <c r="P152" s="850">
        <v>9408</v>
      </c>
      <c r="Q152" s="849">
        <v>9408</v>
      </c>
      <c r="R152" s="850">
        <v>9408</v>
      </c>
      <c r="S152" s="849">
        <v>9408</v>
      </c>
      <c r="T152" s="850">
        <v>1917</v>
      </c>
      <c r="U152" s="849">
        <v>1917</v>
      </c>
      <c r="V152" s="850">
        <v>1917</v>
      </c>
      <c r="W152" s="849">
        <v>1917</v>
      </c>
      <c r="X152" s="850">
        <v>1917</v>
      </c>
      <c r="Y152" s="849">
        <v>1917</v>
      </c>
      <c r="Z152" s="850">
        <v>1917</v>
      </c>
      <c r="AA152" s="849">
        <v>0</v>
      </c>
      <c r="AB152" s="850">
        <v>0</v>
      </c>
      <c r="AC152" s="849">
        <v>0</v>
      </c>
      <c r="AD152" s="850">
        <v>0</v>
      </c>
      <c r="AE152" s="851">
        <v>0</v>
      </c>
      <c r="AF152" s="715"/>
      <c r="AG152" s="963"/>
      <c r="AH152" s="715"/>
      <c r="AI152" s="848">
        <v>2</v>
      </c>
      <c r="AJ152" s="883">
        <v>2</v>
      </c>
      <c r="AK152" s="850">
        <v>2</v>
      </c>
      <c r="AL152" s="849">
        <v>2</v>
      </c>
      <c r="AM152" s="850">
        <v>2</v>
      </c>
      <c r="AN152" s="849">
        <v>2</v>
      </c>
      <c r="AO152" s="850">
        <v>2</v>
      </c>
      <c r="AP152" s="849">
        <v>2</v>
      </c>
      <c r="AQ152" s="850">
        <v>1</v>
      </c>
      <c r="AR152" s="849">
        <v>1</v>
      </c>
      <c r="AS152" s="850">
        <v>1</v>
      </c>
      <c r="AT152" s="849">
        <v>1</v>
      </c>
      <c r="AU152" s="850">
        <v>1</v>
      </c>
      <c r="AV152" s="849">
        <v>1</v>
      </c>
      <c r="AW152" s="850">
        <v>0</v>
      </c>
      <c r="AX152" s="849">
        <v>0</v>
      </c>
      <c r="AY152" s="850">
        <v>0</v>
      </c>
      <c r="AZ152" s="849">
        <v>0</v>
      </c>
      <c r="BA152" s="850">
        <v>0</v>
      </c>
      <c r="BB152" s="849">
        <v>0</v>
      </c>
      <c r="BC152" s="850">
        <v>0</v>
      </c>
      <c r="BD152" s="849">
        <v>0</v>
      </c>
      <c r="BE152" s="850">
        <v>0</v>
      </c>
      <c r="BF152" s="849">
        <v>0</v>
      </c>
      <c r="BG152" s="850">
        <v>0</v>
      </c>
      <c r="BH152" s="851">
        <v>0</v>
      </c>
      <c r="BI152" s="715"/>
      <c r="BJ152" s="965"/>
      <c r="BK152" s="715"/>
      <c r="BL152" s="951"/>
      <c r="BM152" s="715"/>
      <c r="BN152" s="848">
        <v>21591</v>
      </c>
      <c r="BO152" s="883">
        <v>17590</v>
      </c>
      <c r="BP152" s="850">
        <v>16949</v>
      </c>
      <c r="BQ152" s="849">
        <v>16308</v>
      </c>
      <c r="BR152" s="850">
        <v>16308</v>
      </c>
      <c r="BS152" s="849">
        <v>16308</v>
      </c>
      <c r="BT152" s="850">
        <v>15788</v>
      </c>
      <c r="BU152" s="849">
        <v>15788</v>
      </c>
      <c r="BV152" s="850">
        <v>9881</v>
      </c>
      <c r="BW152" s="849">
        <v>9881</v>
      </c>
      <c r="BX152" s="850">
        <v>9408</v>
      </c>
      <c r="BY152" s="849">
        <v>9408</v>
      </c>
      <c r="BZ152" s="850">
        <v>9408</v>
      </c>
      <c r="CA152" s="849">
        <v>9408</v>
      </c>
      <c r="CB152" s="850">
        <v>1917</v>
      </c>
      <c r="CC152" s="849">
        <v>1917</v>
      </c>
      <c r="CD152" s="850">
        <v>1917</v>
      </c>
      <c r="CE152" s="849">
        <v>1917</v>
      </c>
      <c r="CF152" s="850">
        <v>1917</v>
      </c>
      <c r="CG152" s="849">
        <v>1917</v>
      </c>
      <c r="CH152" s="850">
        <v>1917</v>
      </c>
      <c r="CI152" s="849">
        <v>0</v>
      </c>
      <c r="CJ152" s="850">
        <v>0</v>
      </c>
      <c r="CK152" s="849">
        <v>0</v>
      </c>
      <c r="CL152" s="850">
        <v>0</v>
      </c>
      <c r="CM152" s="851">
        <v>0</v>
      </c>
      <c r="CN152" s="715"/>
      <c r="CO152" s="953"/>
      <c r="CP152" s="715"/>
      <c r="CQ152" s="848">
        <v>2</v>
      </c>
      <c r="CR152" s="883">
        <v>2</v>
      </c>
      <c r="CS152" s="850">
        <v>2</v>
      </c>
      <c r="CT152" s="849">
        <v>2</v>
      </c>
      <c r="CU152" s="850">
        <v>2</v>
      </c>
      <c r="CV152" s="849">
        <v>2</v>
      </c>
      <c r="CW152" s="850">
        <v>2</v>
      </c>
      <c r="CX152" s="849">
        <v>2</v>
      </c>
      <c r="CY152" s="850">
        <v>1</v>
      </c>
      <c r="CZ152" s="849">
        <v>1</v>
      </c>
      <c r="DA152" s="850">
        <v>1</v>
      </c>
      <c r="DB152" s="849">
        <v>1</v>
      </c>
      <c r="DC152" s="850">
        <v>1</v>
      </c>
      <c r="DD152" s="849">
        <v>1</v>
      </c>
      <c r="DE152" s="850">
        <v>0</v>
      </c>
      <c r="DF152" s="849">
        <v>0</v>
      </c>
      <c r="DG152" s="850">
        <v>0</v>
      </c>
      <c r="DH152" s="849">
        <v>0</v>
      </c>
      <c r="DI152" s="850">
        <v>0</v>
      </c>
      <c r="DJ152" s="849">
        <v>0</v>
      </c>
      <c r="DK152" s="850">
        <v>0</v>
      </c>
      <c r="DL152" s="849">
        <v>0</v>
      </c>
      <c r="DM152" s="850">
        <v>0</v>
      </c>
      <c r="DN152" s="849">
        <v>0</v>
      </c>
      <c r="DO152" s="850">
        <v>0</v>
      </c>
      <c r="DP152" s="851">
        <v>0</v>
      </c>
      <c r="DQ152" s="715"/>
      <c r="DR152" s="955"/>
      <c r="DS152" s="715"/>
      <c r="DT152" s="957"/>
    </row>
    <row r="153" spans="2:124" outlineLevel="1">
      <c r="B153" s="739">
        <v>143</v>
      </c>
      <c r="C153" s="740" t="s">
        <v>508</v>
      </c>
      <c r="D153" s="741" t="s">
        <v>815</v>
      </c>
      <c r="F153" s="742">
        <v>0</v>
      </c>
      <c r="G153" s="860">
        <v>0</v>
      </c>
      <c r="H153" s="744">
        <v>0</v>
      </c>
      <c r="I153" s="743">
        <v>0</v>
      </c>
      <c r="J153" s="744">
        <v>0</v>
      </c>
      <c r="K153" s="743">
        <v>0</v>
      </c>
      <c r="L153" s="744">
        <v>0</v>
      </c>
      <c r="M153" s="743">
        <v>0</v>
      </c>
      <c r="N153" s="744">
        <v>0</v>
      </c>
      <c r="O153" s="743">
        <v>0</v>
      </c>
      <c r="P153" s="744">
        <v>0</v>
      </c>
      <c r="Q153" s="743">
        <v>0</v>
      </c>
      <c r="R153" s="744">
        <v>0</v>
      </c>
      <c r="S153" s="743">
        <v>0</v>
      </c>
      <c r="T153" s="744">
        <v>0</v>
      </c>
      <c r="U153" s="743">
        <v>0</v>
      </c>
      <c r="V153" s="744">
        <v>0</v>
      </c>
      <c r="W153" s="743">
        <v>0</v>
      </c>
      <c r="X153" s="744">
        <v>0</v>
      </c>
      <c r="Y153" s="743">
        <v>0</v>
      </c>
      <c r="Z153" s="744">
        <v>0</v>
      </c>
      <c r="AA153" s="743">
        <v>0</v>
      </c>
      <c r="AB153" s="744">
        <v>0</v>
      </c>
      <c r="AC153" s="743">
        <v>0</v>
      </c>
      <c r="AD153" s="744">
        <v>0</v>
      </c>
      <c r="AE153" s="745">
        <v>0</v>
      </c>
      <c r="AF153" s="715"/>
      <c r="AG153" s="963"/>
      <c r="AH153" s="715"/>
      <c r="AI153" s="742">
        <v>0</v>
      </c>
      <c r="AJ153" s="860">
        <v>0</v>
      </c>
      <c r="AK153" s="744">
        <v>0</v>
      </c>
      <c r="AL153" s="743">
        <v>0</v>
      </c>
      <c r="AM153" s="744">
        <v>0</v>
      </c>
      <c r="AN153" s="743">
        <v>0</v>
      </c>
      <c r="AO153" s="744">
        <v>0</v>
      </c>
      <c r="AP153" s="743">
        <v>0</v>
      </c>
      <c r="AQ153" s="744">
        <v>0</v>
      </c>
      <c r="AR153" s="743">
        <v>0</v>
      </c>
      <c r="AS153" s="744">
        <v>0</v>
      </c>
      <c r="AT153" s="743">
        <v>0</v>
      </c>
      <c r="AU153" s="744">
        <v>0</v>
      </c>
      <c r="AV153" s="743">
        <v>0</v>
      </c>
      <c r="AW153" s="744">
        <v>0</v>
      </c>
      <c r="AX153" s="743">
        <v>0</v>
      </c>
      <c r="AY153" s="744">
        <v>0</v>
      </c>
      <c r="AZ153" s="743">
        <v>0</v>
      </c>
      <c r="BA153" s="744">
        <v>0</v>
      </c>
      <c r="BB153" s="743">
        <v>0</v>
      </c>
      <c r="BC153" s="744">
        <v>0</v>
      </c>
      <c r="BD153" s="743">
        <v>0</v>
      </c>
      <c r="BE153" s="744">
        <v>0</v>
      </c>
      <c r="BF153" s="743">
        <v>0</v>
      </c>
      <c r="BG153" s="744">
        <v>0</v>
      </c>
      <c r="BH153" s="745">
        <v>0</v>
      </c>
      <c r="BI153" s="715"/>
      <c r="BJ153" s="965"/>
      <c r="BK153" s="715"/>
      <c r="BL153" s="951"/>
      <c r="BM153" s="715"/>
      <c r="BN153" s="742">
        <v>0</v>
      </c>
      <c r="BO153" s="860">
        <v>0</v>
      </c>
      <c r="BP153" s="744">
        <v>0</v>
      </c>
      <c r="BQ153" s="743">
        <v>0</v>
      </c>
      <c r="BR153" s="744">
        <v>0</v>
      </c>
      <c r="BS153" s="743">
        <v>0</v>
      </c>
      <c r="BT153" s="744">
        <v>0</v>
      </c>
      <c r="BU153" s="743">
        <v>0</v>
      </c>
      <c r="BV153" s="744">
        <v>0</v>
      </c>
      <c r="BW153" s="743">
        <v>0</v>
      </c>
      <c r="BX153" s="744">
        <v>0</v>
      </c>
      <c r="BY153" s="743">
        <v>0</v>
      </c>
      <c r="BZ153" s="744">
        <v>0</v>
      </c>
      <c r="CA153" s="743">
        <v>0</v>
      </c>
      <c r="CB153" s="744">
        <v>0</v>
      </c>
      <c r="CC153" s="743">
        <v>0</v>
      </c>
      <c r="CD153" s="744">
        <v>0</v>
      </c>
      <c r="CE153" s="743">
        <v>0</v>
      </c>
      <c r="CF153" s="744">
        <v>0</v>
      </c>
      <c r="CG153" s="743">
        <v>0</v>
      </c>
      <c r="CH153" s="744">
        <v>0</v>
      </c>
      <c r="CI153" s="743">
        <v>0</v>
      </c>
      <c r="CJ153" s="744">
        <v>0</v>
      </c>
      <c r="CK153" s="743">
        <v>0</v>
      </c>
      <c r="CL153" s="744">
        <v>0</v>
      </c>
      <c r="CM153" s="745">
        <v>0</v>
      </c>
      <c r="CN153" s="715"/>
      <c r="CO153" s="953"/>
      <c r="CP153" s="715"/>
      <c r="CQ153" s="742">
        <v>0</v>
      </c>
      <c r="CR153" s="860">
        <v>0</v>
      </c>
      <c r="CS153" s="744">
        <v>0</v>
      </c>
      <c r="CT153" s="743">
        <v>0</v>
      </c>
      <c r="CU153" s="744">
        <v>0</v>
      </c>
      <c r="CV153" s="743">
        <v>0</v>
      </c>
      <c r="CW153" s="744">
        <v>0</v>
      </c>
      <c r="CX153" s="743">
        <v>0</v>
      </c>
      <c r="CY153" s="744">
        <v>0</v>
      </c>
      <c r="CZ153" s="743">
        <v>0</v>
      </c>
      <c r="DA153" s="744">
        <v>0</v>
      </c>
      <c r="DB153" s="743">
        <v>0</v>
      </c>
      <c r="DC153" s="744">
        <v>0</v>
      </c>
      <c r="DD153" s="743">
        <v>0</v>
      </c>
      <c r="DE153" s="744">
        <v>0</v>
      </c>
      <c r="DF153" s="743">
        <v>0</v>
      </c>
      <c r="DG153" s="744">
        <v>0</v>
      </c>
      <c r="DH153" s="743">
        <v>0</v>
      </c>
      <c r="DI153" s="744">
        <v>0</v>
      </c>
      <c r="DJ153" s="743">
        <v>0</v>
      </c>
      <c r="DK153" s="744">
        <v>0</v>
      </c>
      <c r="DL153" s="743">
        <v>0</v>
      </c>
      <c r="DM153" s="744">
        <v>0</v>
      </c>
      <c r="DN153" s="743">
        <v>0</v>
      </c>
      <c r="DO153" s="744">
        <v>0</v>
      </c>
      <c r="DP153" s="745">
        <v>0</v>
      </c>
      <c r="DQ153" s="715"/>
      <c r="DR153" s="955"/>
      <c r="DS153" s="715"/>
      <c r="DT153" s="957"/>
    </row>
    <row r="154" spans="2:124" outlineLevel="1">
      <c r="B154" s="782">
        <v>144</v>
      </c>
      <c r="C154" s="825" t="s">
        <v>504</v>
      </c>
      <c r="D154" s="784" t="s">
        <v>815</v>
      </c>
      <c r="F154" s="852">
        <v>0</v>
      </c>
      <c r="G154" s="864">
        <v>0</v>
      </c>
      <c r="H154" s="854">
        <v>0</v>
      </c>
      <c r="I154" s="853">
        <v>0</v>
      </c>
      <c r="J154" s="854">
        <v>0</v>
      </c>
      <c r="K154" s="853">
        <v>0</v>
      </c>
      <c r="L154" s="854">
        <v>0</v>
      </c>
      <c r="M154" s="853">
        <v>0</v>
      </c>
      <c r="N154" s="854">
        <v>0</v>
      </c>
      <c r="O154" s="853">
        <v>0</v>
      </c>
      <c r="P154" s="854">
        <v>0</v>
      </c>
      <c r="Q154" s="853">
        <v>0</v>
      </c>
      <c r="R154" s="854">
        <v>0</v>
      </c>
      <c r="S154" s="853">
        <v>0</v>
      </c>
      <c r="T154" s="854">
        <v>0</v>
      </c>
      <c r="U154" s="853">
        <v>0</v>
      </c>
      <c r="V154" s="854">
        <v>0</v>
      </c>
      <c r="W154" s="853">
        <v>0</v>
      </c>
      <c r="X154" s="854">
        <v>0</v>
      </c>
      <c r="Y154" s="853">
        <v>0</v>
      </c>
      <c r="Z154" s="854">
        <v>0</v>
      </c>
      <c r="AA154" s="853">
        <v>0</v>
      </c>
      <c r="AB154" s="854">
        <v>0</v>
      </c>
      <c r="AC154" s="853">
        <v>0</v>
      </c>
      <c r="AD154" s="854">
        <v>0</v>
      </c>
      <c r="AE154" s="855">
        <v>0</v>
      </c>
      <c r="AF154" s="715"/>
      <c r="AG154" s="963"/>
      <c r="AH154" s="715"/>
      <c r="AI154" s="852">
        <v>0</v>
      </c>
      <c r="AJ154" s="864">
        <v>0</v>
      </c>
      <c r="AK154" s="854">
        <v>0</v>
      </c>
      <c r="AL154" s="853">
        <v>0</v>
      </c>
      <c r="AM154" s="854">
        <v>0</v>
      </c>
      <c r="AN154" s="853">
        <v>0</v>
      </c>
      <c r="AO154" s="854">
        <v>0</v>
      </c>
      <c r="AP154" s="853">
        <v>0</v>
      </c>
      <c r="AQ154" s="854">
        <v>0</v>
      </c>
      <c r="AR154" s="853">
        <v>0</v>
      </c>
      <c r="AS154" s="854">
        <v>0</v>
      </c>
      <c r="AT154" s="853">
        <v>0</v>
      </c>
      <c r="AU154" s="854">
        <v>0</v>
      </c>
      <c r="AV154" s="853">
        <v>0</v>
      </c>
      <c r="AW154" s="854">
        <v>0</v>
      </c>
      <c r="AX154" s="853">
        <v>0</v>
      </c>
      <c r="AY154" s="854">
        <v>0</v>
      </c>
      <c r="AZ154" s="853">
        <v>0</v>
      </c>
      <c r="BA154" s="854">
        <v>0</v>
      </c>
      <c r="BB154" s="853">
        <v>0</v>
      </c>
      <c r="BC154" s="854">
        <v>0</v>
      </c>
      <c r="BD154" s="853">
        <v>0</v>
      </c>
      <c r="BE154" s="854">
        <v>0</v>
      </c>
      <c r="BF154" s="853">
        <v>0</v>
      </c>
      <c r="BG154" s="854">
        <v>0</v>
      </c>
      <c r="BH154" s="855">
        <v>0</v>
      </c>
      <c r="BI154" s="715"/>
      <c r="BJ154" s="965"/>
      <c r="BK154" s="715"/>
      <c r="BL154" s="951"/>
      <c r="BM154" s="715"/>
      <c r="BN154" s="852">
        <v>0</v>
      </c>
      <c r="BO154" s="864">
        <v>0</v>
      </c>
      <c r="BP154" s="854">
        <v>0</v>
      </c>
      <c r="BQ154" s="853">
        <v>0</v>
      </c>
      <c r="BR154" s="854">
        <v>0</v>
      </c>
      <c r="BS154" s="853">
        <v>0</v>
      </c>
      <c r="BT154" s="854">
        <v>0</v>
      </c>
      <c r="BU154" s="853">
        <v>0</v>
      </c>
      <c r="BV154" s="854">
        <v>0</v>
      </c>
      <c r="BW154" s="853">
        <v>0</v>
      </c>
      <c r="BX154" s="854">
        <v>0</v>
      </c>
      <c r="BY154" s="853">
        <v>0</v>
      </c>
      <c r="BZ154" s="854">
        <v>0</v>
      </c>
      <c r="CA154" s="853">
        <v>0</v>
      </c>
      <c r="CB154" s="854">
        <v>0</v>
      </c>
      <c r="CC154" s="853">
        <v>0</v>
      </c>
      <c r="CD154" s="854">
        <v>0</v>
      </c>
      <c r="CE154" s="853">
        <v>0</v>
      </c>
      <c r="CF154" s="854">
        <v>0</v>
      </c>
      <c r="CG154" s="853">
        <v>0</v>
      </c>
      <c r="CH154" s="854">
        <v>0</v>
      </c>
      <c r="CI154" s="853">
        <v>0</v>
      </c>
      <c r="CJ154" s="854">
        <v>0</v>
      </c>
      <c r="CK154" s="853">
        <v>0</v>
      </c>
      <c r="CL154" s="854">
        <v>0</v>
      </c>
      <c r="CM154" s="855">
        <v>0</v>
      </c>
      <c r="CN154" s="715"/>
      <c r="CO154" s="953"/>
      <c r="CP154" s="715"/>
      <c r="CQ154" s="852">
        <v>0</v>
      </c>
      <c r="CR154" s="864">
        <v>0</v>
      </c>
      <c r="CS154" s="854">
        <v>0</v>
      </c>
      <c r="CT154" s="853">
        <v>0</v>
      </c>
      <c r="CU154" s="854">
        <v>0</v>
      </c>
      <c r="CV154" s="853">
        <v>0</v>
      </c>
      <c r="CW154" s="854">
        <v>0</v>
      </c>
      <c r="CX154" s="853">
        <v>0</v>
      </c>
      <c r="CY154" s="854">
        <v>0</v>
      </c>
      <c r="CZ154" s="853">
        <v>0</v>
      </c>
      <c r="DA154" s="854">
        <v>0</v>
      </c>
      <c r="DB154" s="853">
        <v>0</v>
      </c>
      <c r="DC154" s="854">
        <v>0</v>
      </c>
      <c r="DD154" s="853">
        <v>0</v>
      </c>
      <c r="DE154" s="854">
        <v>0</v>
      </c>
      <c r="DF154" s="853">
        <v>0</v>
      </c>
      <c r="DG154" s="854">
        <v>0</v>
      </c>
      <c r="DH154" s="853">
        <v>0</v>
      </c>
      <c r="DI154" s="854">
        <v>0</v>
      </c>
      <c r="DJ154" s="853">
        <v>0</v>
      </c>
      <c r="DK154" s="854">
        <v>0</v>
      </c>
      <c r="DL154" s="853">
        <v>0</v>
      </c>
      <c r="DM154" s="854">
        <v>0</v>
      </c>
      <c r="DN154" s="853">
        <v>0</v>
      </c>
      <c r="DO154" s="854">
        <v>0</v>
      </c>
      <c r="DP154" s="855">
        <v>0</v>
      </c>
      <c r="DQ154" s="715"/>
      <c r="DR154" s="955"/>
      <c r="DS154" s="715"/>
      <c r="DT154" s="957"/>
    </row>
    <row r="155" spans="2:124">
      <c r="B155" s="733" t="s">
        <v>816</v>
      </c>
      <c r="C155" s="734"/>
      <c r="D155" s="735"/>
      <c r="F155" s="856">
        <v>9909028</v>
      </c>
      <c r="G155" s="856">
        <v>9724762</v>
      </c>
      <c r="H155" s="856">
        <v>9689985</v>
      </c>
      <c r="I155" s="856">
        <v>9650382</v>
      </c>
      <c r="J155" s="856">
        <v>10231158</v>
      </c>
      <c r="K155" s="856">
        <v>10231158</v>
      </c>
      <c r="L155" s="856">
        <v>9948381</v>
      </c>
      <c r="M155" s="856">
        <v>9948164</v>
      </c>
      <c r="N155" s="856">
        <v>9923820</v>
      </c>
      <c r="O155" s="856">
        <v>8991614</v>
      </c>
      <c r="P155" s="856">
        <v>6616165</v>
      </c>
      <c r="Q155" s="856">
        <v>6465127</v>
      </c>
      <c r="R155" s="856">
        <v>5928474</v>
      </c>
      <c r="S155" s="856">
        <v>5608403</v>
      </c>
      <c r="T155" s="856">
        <v>3968510</v>
      </c>
      <c r="U155" s="856">
        <v>2943500</v>
      </c>
      <c r="V155" s="856">
        <v>889499</v>
      </c>
      <c r="W155" s="856">
        <v>889499</v>
      </c>
      <c r="X155" s="856">
        <v>876445</v>
      </c>
      <c r="Y155" s="856">
        <v>546531</v>
      </c>
      <c r="Z155" s="856">
        <v>394417</v>
      </c>
      <c r="AA155" s="856">
        <v>392500</v>
      </c>
      <c r="AB155" s="856">
        <v>392500</v>
      </c>
      <c r="AC155" s="856">
        <v>0</v>
      </c>
      <c r="AD155" s="856">
        <v>0</v>
      </c>
      <c r="AE155" s="856">
        <v>0</v>
      </c>
      <c r="AF155" s="715"/>
      <c r="AG155" s="963"/>
      <c r="AH155" s="715"/>
      <c r="AI155" s="856">
        <v>1968</v>
      </c>
      <c r="AJ155" s="856">
        <v>1913</v>
      </c>
      <c r="AK155" s="856">
        <v>1902</v>
      </c>
      <c r="AL155" s="856">
        <v>1889</v>
      </c>
      <c r="AM155" s="856">
        <v>2013</v>
      </c>
      <c r="AN155" s="856">
        <v>2013</v>
      </c>
      <c r="AO155" s="856">
        <v>1971</v>
      </c>
      <c r="AP155" s="856">
        <v>1971</v>
      </c>
      <c r="AQ155" s="856">
        <v>1965</v>
      </c>
      <c r="AR155" s="856">
        <v>1826</v>
      </c>
      <c r="AS155" s="856">
        <v>1440</v>
      </c>
      <c r="AT155" s="856">
        <v>1399</v>
      </c>
      <c r="AU155" s="856">
        <v>1328</v>
      </c>
      <c r="AV155" s="856">
        <v>1258</v>
      </c>
      <c r="AW155" s="856">
        <v>730</v>
      </c>
      <c r="AX155" s="856">
        <v>399</v>
      </c>
      <c r="AY155" s="856">
        <v>216</v>
      </c>
      <c r="AZ155" s="856">
        <v>216</v>
      </c>
      <c r="BA155" s="856">
        <v>201</v>
      </c>
      <c r="BB155" s="856">
        <v>37</v>
      </c>
      <c r="BC155" s="856">
        <v>19</v>
      </c>
      <c r="BD155" s="856">
        <v>19</v>
      </c>
      <c r="BE155" s="856">
        <v>19</v>
      </c>
      <c r="BF155" s="856">
        <v>0</v>
      </c>
      <c r="BG155" s="856">
        <v>0</v>
      </c>
      <c r="BH155" s="856">
        <v>0</v>
      </c>
      <c r="BI155" s="715"/>
      <c r="BJ155" s="965"/>
      <c r="BK155" s="715"/>
      <c r="BL155" s="951"/>
      <c r="BM155" s="715"/>
      <c r="BN155" s="856">
        <v>6407199</v>
      </c>
      <c r="BO155" s="856">
        <v>6260452</v>
      </c>
      <c r="BP155" s="856">
        <v>6233341</v>
      </c>
      <c r="BQ155" s="856">
        <v>6204111</v>
      </c>
      <c r="BR155" s="856">
        <v>6703610</v>
      </c>
      <c r="BS155" s="856">
        <v>6703610</v>
      </c>
      <c r="BT155" s="856">
        <v>6531529</v>
      </c>
      <c r="BU155" s="856">
        <v>6531170</v>
      </c>
      <c r="BV155" s="856">
        <v>6511295</v>
      </c>
      <c r="BW155" s="856">
        <v>5940040</v>
      </c>
      <c r="BX155" s="856">
        <v>4433383</v>
      </c>
      <c r="BY155" s="856">
        <v>4320146</v>
      </c>
      <c r="BZ155" s="856">
        <v>3902004</v>
      </c>
      <c r="CA155" s="856">
        <v>3625701</v>
      </c>
      <c r="CB155" s="856">
        <v>2481187</v>
      </c>
      <c r="CC155" s="856">
        <v>1875230</v>
      </c>
      <c r="CD155" s="856">
        <v>611752</v>
      </c>
      <c r="CE155" s="856">
        <v>611752</v>
      </c>
      <c r="CF155" s="856">
        <v>603741</v>
      </c>
      <c r="CG155" s="856">
        <v>401338</v>
      </c>
      <c r="CH155" s="856">
        <v>194242</v>
      </c>
      <c r="CI155" s="856">
        <v>192325</v>
      </c>
      <c r="CJ155" s="856">
        <v>192325</v>
      </c>
      <c r="CK155" s="856">
        <v>0</v>
      </c>
      <c r="CL155" s="856">
        <v>0</v>
      </c>
      <c r="CM155" s="856">
        <v>0</v>
      </c>
      <c r="CN155" s="715"/>
      <c r="CO155" s="953"/>
      <c r="CP155" s="715"/>
      <c r="CQ155" s="856">
        <v>1245</v>
      </c>
      <c r="CR155" s="856">
        <v>1202</v>
      </c>
      <c r="CS155" s="856">
        <v>1194</v>
      </c>
      <c r="CT155" s="856">
        <v>1185</v>
      </c>
      <c r="CU155" s="856">
        <v>1301</v>
      </c>
      <c r="CV155" s="856">
        <v>1301</v>
      </c>
      <c r="CW155" s="856">
        <v>1276</v>
      </c>
      <c r="CX155" s="856">
        <v>1276</v>
      </c>
      <c r="CY155" s="856">
        <v>1271</v>
      </c>
      <c r="CZ155" s="856">
        <v>1187</v>
      </c>
      <c r="DA155" s="856">
        <v>941</v>
      </c>
      <c r="DB155" s="856">
        <v>910</v>
      </c>
      <c r="DC155" s="856">
        <v>854</v>
      </c>
      <c r="DD155" s="856">
        <v>792</v>
      </c>
      <c r="DE155" s="856">
        <v>443</v>
      </c>
      <c r="DF155" s="856">
        <v>253</v>
      </c>
      <c r="DG155" s="856">
        <v>138</v>
      </c>
      <c r="DH155" s="856">
        <v>138</v>
      </c>
      <c r="DI155" s="856">
        <v>129</v>
      </c>
      <c r="DJ155" s="856">
        <v>28</v>
      </c>
      <c r="DK155" s="856">
        <v>9</v>
      </c>
      <c r="DL155" s="856">
        <v>9</v>
      </c>
      <c r="DM155" s="856">
        <v>9</v>
      </c>
      <c r="DN155" s="856">
        <v>0</v>
      </c>
      <c r="DO155" s="856">
        <v>0</v>
      </c>
      <c r="DP155" s="856">
        <v>0</v>
      </c>
      <c r="DQ155" s="715"/>
      <c r="DR155" s="955"/>
      <c r="DS155" s="715"/>
      <c r="DT155" s="957"/>
    </row>
    <row r="156" spans="2:124" ht="5.0999999999999996" customHeight="1">
      <c r="B156" s="857"/>
      <c r="C156" s="857"/>
      <c r="D156" s="858"/>
      <c r="F156" s="859"/>
      <c r="G156" s="859"/>
      <c r="H156" s="859"/>
      <c r="I156" s="859"/>
      <c r="J156" s="859"/>
      <c r="K156" s="859"/>
      <c r="L156" s="859"/>
      <c r="M156" s="859"/>
      <c r="N156" s="859"/>
      <c r="O156" s="859"/>
      <c r="P156" s="859"/>
      <c r="Q156" s="859"/>
      <c r="R156" s="859"/>
      <c r="S156" s="859"/>
      <c r="T156" s="859"/>
      <c r="U156" s="859"/>
      <c r="V156" s="859"/>
      <c r="W156" s="859"/>
      <c r="X156" s="859"/>
      <c r="Y156" s="859"/>
      <c r="Z156" s="859"/>
      <c r="AA156" s="859"/>
      <c r="AB156" s="859"/>
      <c r="AC156" s="859"/>
      <c r="AD156" s="859"/>
      <c r="AE156" s="859"/>
      <c r="AF156" s="715"/>
      <c r="AG156" s="963"/>
      <c r="AH156" s="715"/>
      <c r="AI156" s="859"/>
      <c r="AJ156" s="859"/>
      <c r="AK156" s="859"/>
      <c r="AL156" s="859"/>
      <c r="AM156" s="859"/>
      <c r="AN156" s="859"/>
      <c r="AO156" s="859"/>
      <c r="AP156" s="859"/>
      <c r="AQ156" s="859"/>
      <c r="AR156" s="859"/>
      <c r="AS156" s="859"/>
      <c r="AT156" s="859"/>
      <c r="AU156" s="859"/>
      <c r="AV156" s="859"/>
      <c r="AW156" s="859"/>
      <c r="AX156" s="859"/>
      <c r="AY156" s="859"/>
      <c r="AZ156" s="859"/>
      <c r="BA156" s="859"/>
      <c r="BB156" s="859"/>
      <c r="BC156" s="859"/>
      <c r="BD156" s="859"/>
      <c r="BE156" s="859"/>
      <c r="BF156" s="859"/>
      <c r="BG156" s="859"/>
      <c r="BH156" s="859"/>
      <c r="BI156" s="715"/>
      <c r="BJ156" s="965"/>
      <c r="BK156" s="715"/>
      <c r="BL156" s="951"/>
      <c r="BM156" s="715"/>
      <c r="BN156" s="859"/>
      <c r="BO156" s="859"/>
      <c r="BP156" s="859"/>
      <c r="BQ156" s="859"/>
      <c r="BR156" s="859"/>
      <c r="BS156" s="859"/>
      <c r="BT156" s="859"/>
      <c r="BU156" s="859"/>
      <c r="BV156" s="859"/>
      <c r="BW156" s="859"/>
      <c r="BX156" s="859"/>
      <c r="BY156" s="859"/>
      <c r="BZ156" s="859"/>
      <c r="CA156" s="859"/>
      <c r="CB156" s="859"/>
      <c r="CC156" s="859"/>
      <c r="CD156" s="859"/>
      <c r="CE156" s="859"/>
      <c r="CF156" s="859"/>
      <c r="CG156" s="859"/>
      <c r="CH156" s="859"/>
      <c r="CI156" s="859"/>
      <c r="CJ156" s="859"/>
      <c r="CK156" s="859"/>
      <c r="CL156" s="859"/>
      <c r="CM156" s="859"/>
      <c r="CN156" s="715"/>
      <c r="CO156" s="953"/>
      <c r="CP156" s="715"/>
      <c r="CQ156" s="859"/>
      <c r="CR156" s="859"/>
      <c r="CS156" s="859"/>
      <c r="CT156" s="859"/>
      <c r="CU156" s="859"/>
      <c r="CV156" s="859"/>
      <c r="CW156" s="859"/>
      <c r="CX156" s="859"/>
      <c r="CY156" s="859"/>
      <c r="CZ156" s="859"/>
      <c r="DA156" s="859"/>
      <c r="DB156" s="859"/>
      <c r="DC156" s="859"/>
      <c r="DD156" s="859"/>
      <c r="DE156" s="859"/>
      <c r="DF156" s="859"/>
      <c r="DG156" s="859"/>
      <c r="DH156" s="859"/>
      <c r="DI156" s="859"/>
      <c r="DJ156" s="859"/>
      <c r="DK156" s="859"/>
      <c r="DL156" s="859"/>
      <c r="DM156" s="859"/>
      <c r="DN156" s="859"/>
      <c r="DO156" s="859"/>
      <c r="DP156" s="859"/>
      <c r="DQ156" s="715"/>
      <c r="DR156" s="955"/>
      <c r="DS156" s="715"/>
      <c r="DT156" s="957"/>
    </row>
    <row r="157" spans="2:124" outlineLevel="1">
      <c r="B157" s="733" t="s">
        <v>817</v>
      </c>
      <c r="C157" s="734"/>
      <c r="D157" s="735"/>
      <c r="F157" s="736"/>
      <c r="G157" s="737"/>
      <c r="H157" s="737"/>
      <c r="I157" s="737"/>
      <c r="J157" s="737"/>
      <c r="K157" s="737"/>
      <c r="L157" s="737"/>
      <c r="M157" s="737"/>
      <c r="N157" s="737"/>
      <c r="O157" s="737"/>
      <c r="P157" s="737"/>
      <c r="Q157" s="737"/>
      <c r="R157" s="737"/>
      <c r="S157" s="737"/>
      <c r="T157" s="737"/>
      <c r="U157" s="737"/>
      <c r="V157" s="737"/>
      <c r="W157" s="737"/>
      <c r="X157" s="737"/>
      <c r="Y157" s="737"/>
      <c r="Z157" s="737"/>
      <c r="AA157" s="737"/>
      <c r="AB157" s="737"/>
      <c r="AC157" s="737"/>
      <c r="AD157" s="737"/>
      <c r="AE157" s="738"/>
      <c r="AF157" s="715"/>
      <c r="AG157" s="963"/>
      <c r="AH157" s="715"/>
      <c r="AI157" s="736"/>
      <c r="AJ157" s="737"/>
      <c r="AK157" s="737"/>
      <c r="AL157" s="737"/>
      <c r="AM157" s="737"/>
      <c r="AN157" s="737"/>
      <c r="AO157" s="737"/>
      <c r="AP157" s="737"/>
      <c r="AQ157" s="737"/>
      <c r="AR157" s="737"/>
      <c r="AS157" s="737"/>
      <c r="AT157" s="737"/>
      <c r="AU157" s="737"/>
      <c r="AV157" s="737"/>
      <c r="AW157" s="737"/>
      <c r="AX157" s="737"/>
      <c r="AY157" s="737"/>
      <c r="AZ157" s="737"/>
      <c r="BA157" s="737"/>
      <c r="BB157" s="737"/>
      <c r="BC157" s="737"/>
      <c r="BD157" s="737"/>
      <c r="BE157" s="737"/>
      <c r="BF157" s="737"/>
      <c r="BG157" s="737"/>
      <c r="BH157" s="738"/>
      <c r="BI157" s="715"/>
      <c r="BJ157" s="965"/>
      <c r="BK157" s="715"/>
      <c r="BL157" s="951"/>
      <c r="BM157" s="715"/>
      <c r="BN157" s="736"/>
      <c r="BO157" s="737"/>
      <c r="BP157" s="737"/>
      <c r="BQ157" s="737"/>
      <c r="BR157" s="737"/>
      <c r="BS157" s="737"/>
      <c r="BT157" s="737"/>
      <c r="BU157" s="737"/>
      <c r="BV157" s="737"/>
      <c r="BW157" s="737"/>
      <c r="BX157" s="737"/>
      <c r="BY157" s="737"/>
      <c r="BZ157" s="737"/>
      <c r="CA157" s="737"/>
      <c r="CB157" s="737"/>
      <c r="CC157" s="737"/>
      <c r="CD157" s="737"/>
      <c r="CE157" s="737"/>
      <c r="CF157" s="737"/>
      <c r="CG157" s="737"/>
      <c r="CH157" s="737"/>
      <c r="CI157" s="737"/>
      <c r="CJ157" s="737"/>
      <c r="CK157" s="737"/>
      <c r="CL157" s="737"/>
      <c r="CM157" s="738"/>
      <c r="CN157" s="715"/>
      <c r="CO157" s="953"/>
      <c r="CP157" s="715"/>
      <c r="CQ157" s="736"/>
      <c r="CR157" s="737"/>
      <c r="CS157" s="737"/>
      <c r="CT157" s="737"/>
      <c r="CU157" s="737"/>
      <c r="CV157" s="737"/>
      <c r="CW157" s="737"/>
      <c r="CX157" s="737"/>
      <c r="CY157" s="737"/>
      <c r="CZ157" s="737"/>
      <c r="DA157" s="737"/>
      <c r="DB157" s="737"/>
      <c r="DC157" s="737"/>
      <c r="DD157" s="737"/>
      <c r="DE157" s="737"/>
      <c r="DF157" s="737"/>
      <c r="DG157" s="737"/>
      <c r="DH157" s="737"/>
      <c r="DI157" s="737"/>
      <c r="DJ157" s="737"/>
      <c r="DK157" s="737"/>
      <c r="DL157" s="737"/>
      <c r="DM157" s="737"/>
      <c r="DN157" s="737"/>
      <c r="DO157" s="737"/>
      <c r="DP157" s="738"/>
      <c r="DQ157" s="715"/>
      <c r="DR157" s="955"/>
      <c r="DS157" s="715"/>
      <c r="DT157" s="957"/>
    </row>
    <row r="158" spans="2:124" outlineLevel="1">
      <c r="B158" s="739">
        <v>145</v>
      </c>
      <c r="C158" s="740" t="s">
        <v>114</v>
      </c>
      <c r="D158" s="741">
        <v>2016</v>
      </c>
      <c r="F158" s="778">
        <v>0</v>
      </c>
      <c r="G158" s="743">
        <v>10730975</v>
      </c>
      <c r="H158" s="744">
        <v>10730975</v>
      </c>
      <c r="I158" s="743">
        <v>10730975</v>
      </c>
      <c r="J158" s="744">
        <v>10730975</v>
      </c>
      <c r="K158" s="743">
        <v>10730975</v>
      </c>
      <c r="L158" s="744">
        <v>10730975</v>
      </c>
      <c r="M158" s="743">
        <v>10730975</v>
      </c>
      <c r="N158" s="744">
        <v>10729334</v>
      </c>
      <c r="O158" s="743">
        <v>10729334</v>
      </c>
      <c r="P158" s="744">
        <v>10681534</v>
      </c>
      <c r="Q158" s="743">
        <v>10532044</v>
      </c>
      <c r="R158" s="744">
        <v>10525767</v>
      </c>
      <c r="S158" s="743">
        <v>10525767</v>
      </c>
      <c r="T158" s="744">
        <v>10469815</v>
      </c>
      <c r="U158" s="743">
        <v>9067816</v>
      </c>
      <c r="V158" s="744">
        <v>9067816</v>
      </c>
      <c r="W158" s="743">
        <v>3982794</v>
      </c>
      <c r="X158" s="744">
        <v>0</v>
      </c>
      <c r="Y158" s="743">
        <v>0</v>
      </c>
      <c r="Z158" s="744">
        <v>0</v>
      </c>
      <c r="AA158" s="743">
        <v>0</v>
      </c>
      <c r="AB158" s="744">
        <v>0</v>
      </c>
      <c r="AC158" s="743">
        <v>0</v>
      </c>
      <c r="AD158" s="744">
        <v>0</v>
      </c>
      <c r="AE158" s="745">
        <v>0</v>
      </c>
      <c r="AF158" s="715"/>
      <c r="AG158" s="963"/>
      <c r="AH158" s="715"/>
      <c r="AI158" s="778">
        <v>0</v>
      </c>
      <c r="AJ158" s="743">
        <v>701</v>
      </c>
      <c r="AK158" s="744">
        <v>701</v>
      </c>
      <c r="AL158" s="743">
        <v>701</v>
      </c>
      <c r="AM158" s="744">
        <v>701</v>
      </c>
      <c r="AN158" s="743">
        <v>701</v>
      </c>
      <c r="AO158" s="744">
        <v>701</v>
      </c>
      <c r="AP158" s="743">
        <v>701</v>
      </c>
      <c r="AQ158" s="744">
        <v>701</v>
      </c>
      <c r="AR158" s="743">
        <v>701</v>
      </c>
      <c r="AS158" s="744">
        <v>698</v>
      </c>
      <c r="AT158" s="743">
        <v>669</v>
      </c>
      <c r="AU158" s="744">
        <v>669</v>
      </c>
      <c r="AV158" s="743">
        <v>669</v>
      </c>
      <c r="AW158" s="744">
        <v>668</v>
      </c>
      <c r="AX158" s="743">
        <v>580</v>
      </c>
      <c r="AY158" s="744">
        <v>580</v>
      </c>
      <c r="AZ158" s="743">
        <v>250</v>
      </c>
      <c r="BA158" s="744">
        <v>0</v>
      </c>
      <c r="BB158" s="743">
        <v>0</v>
      </c>
      <c r="BC158" s="744">
        <v>0</v>
      </c>
      <c r="BD158" s="743">
        <v>0</v>
      </c>
      <c r="BE158" s="744">
        <v>0</v>
      </c>
      <c r="BF158" s="743">
        <v>0</v>
      </c>
      <c r="BG158" s="744">
        <v>0</v>
      </c>
      <c r="BH158" s="745">
        <v>0</v>
      </c>
      <c r="BI158" s="715"/>
      <c r="BJ158" s="965"/>
      <c r="BK158" s="715"/>
      <c r="BL158" s="951"/>
      <c r="BM158" s="715"/>
      <c r="BN158" s="778">
        <v>0</v>
      </c>
      <c r="BO158" s="743">
        <v>15788572</v>
      </c>
      <c r="BP158" s="744">
        <v>15788572</v>
      </c>
      <c r="BQ158" s="743">
        <v>15788572</v>
      </c>
      <c r="BR158" s="744">
        <v>15788572</v>
      </c>
      <c r="BS158" s="743">
        <v>15788572</v>
      </c>
      <c r="BT158" s="744">
        <v>15788572</v>
      </c>
      <c r="BU158" s="743">
        <v>15788572</v>
      </c>
      <c r="BV158" s="744">
        <v>15786158</v>
      </c>
      <c r="BW158" s="743">
        <v>15786158</v>
      </c>
      <c r="BX158" s="744">
        <v>15715829</v>
      </c>
      <c r="BY158" s="743">
        <v>15495884</v>
      </c>
      <c r="BZ158" s="744">
        <v>15486648</v>
      </c>
      <c r="CA158" s="743">
        <v>15486648</v>
      </c>
      <c r="CB158" s="744">
        <v>15404325</v>
      </c>
      <c r="CC158" s="743">
        <v>13341553</v>
      </c>
      <c r="CD158" s="744">
        <v>13341553</v>
      </c>
      <c r="CE158" s="743">
        <v>5859918</v>
      </c>
      <c r="CF158" s="744">
        <v>0</v>
      </c>
      <c r="CG158" s="743">
        <v>0</v>
      </c>
      <c r="CH158" s="744">
        <v>0</v>
      </c>
      <c r="CI158" s="743">
        <v>0</v>
      </c>
      <c r="CJ158" s="744">
        <v>0</v>
      </c>
      <c r="CK158" s="743">
        <v>0</v>
      </c>
      <c r="CL158" s="744">
        <v>0</v>
      </c>
      <c r="CM158" s="745">
        <v>0</v>
      </c>
      <c r="CN158" s="715"/>
      <c r="CO158" s="953"/>
      <c r="CP158" s="715"/>
      <c r="CQ158" s="778">
        <v>0</v>
      </c>
      <c r="CR158" s="743">
        <v>1031</v>
      </c>
      <c r="CS158" s="744">
        <v>1031</v>
      </c>
      <c r="CT158" s="743">
        <v>1031</v>
      </c>
      <c r="CU158" s="744">
        <v>1031</v>
      </c>
      <c r="CV158" s="743">
        <v>1031</v>
      </c>
      <c r="CW158" s="744">
        <v>1031</v>
      </c>
      <c r="CX158" s="743">
        <v>1031</v>
      </c>
      <c r="CY158" s="744">
        <v>1031</v>
      </c>
      <c r="CZ158" s="743">
        <v>1031</v>
      </c>
      <c r="DA158" s="744">
        <v>1027</v>
      </c>
      <c r="DB158" s="743">
        <v>984</v>
      </c>
      <c r="DC158" s="744">
        <v>984</v>
      </c>
      <c r="DD158" s="743">
        <v>984</v>
      </c>
      <c r="DE158" s="744">
        <v>983</v>
      </c>
      <c r="DF158" s="743">
        <v>853</v>
      </c>
      <c r="DG158" s="744">
        <v>853</v>
      </c>
      <c r="DH158" s="743">
        <v>368</v>
      </c>
      <c r="DI158" s="744">
        <v>0</v>
      </c>
      <c r="DJ158" s="743">
        <v>0</v>
      </c>
      <c r="DK158" s="744">
        <v>0</v>
      </c>
      <c r="DL158" s="743">
        <v>0</v>
      </c>
      <c r="DM158" s="744">
        <v>0</v>
      </c>
      <c r="DN158" s="743">
        <v>0</v>
      </c>
      <c r="DO158" s="744">
        <v>0</v>
      </c>
      <c r="DP158" s="745">
        <v>0</v>
      </c>
      <c r="DQ158" s="715"/>
      <c r="DR158" s="955"/>
      <c r="DS158" s="715"/>
      <c r="DT158" s="957"/>
    </row>
    <row r="159" spans="2:124" outlineLevel="1">
      <c r="B159" s="746">
        <v>146</v>
      </c>
      <c r="C159" s="747" t="s">
        <v>770</v>
      </c>
      <c r="D159" s="748">
        <v>2016</v>
      </c>
      <c r="F159" s="766">
        <v>0</v>
      </c>
      <c r="G159" s="750">
        <v>5380280</v>
      </c>
      <c r="H159" s="751">
        <v>5380280</v>
      </c>
      <c r="I159" s="750">
        <v>5380280</v>
      </c>
      <c r="J159" s="751">
        <v>5380280</v>
      </c>
      <c r="K159" s="750">
        <v>5380280</v>
      </c>
      <c r="L159" s="751">
        <v>5380280</v>
      </c>
      <c r="M159" s="750">
        <v>5380280</v>
      </c>
      <c r="N159" s="751">
        <v>5380280</v>
      </c>
      <c r="O159" s="750">
        <v>5380280</v>
      </c>
      <c r="P159" s="751">
        <v>5380280</v>
      </c>
      <c r="Q159" s="750">
        <v>5380280</v>
      </c>
      <c r="R159" s="751">
        <v>5380280</v>
      </c>
      <c r="S159" s="750">
        <v>5380280</v>
      </c>
      <c r="T159" s="751">
        <v>5380280</v>
      </c>
      <c r="U159" s="750">
        <v>5380280</v>
      </c>
      <c r="V159" s="751">
        <v>5380280</v>
      </c>
      <c r="W159" s="750">
        <v>5380280</v>
      </c>
      <c r="X159" s="751">
        <v>5380280</v>
      </c>
      <c r="Y159" s="750">
        <v>5273114</v>
      </c>
      <c r="Z159" s="751">
        <v>0</v>
      </c>
      <c r="AA159" s="750">
        <v>0</v>
      </c>
      <c r="AB159" s="751">
        <v>0</v>
      </c>
      <c r="AC159" s="750">
        <v>0</v>
      </c>
      <c r="AD159" s="751">
        <v>0</v>
      </c>
      <c r="AE159" s="752">
        <v>0</v>
      </c>
      <c r="AF159" s="715"/>
      <c r="AG159" s="963"/>
      <c r="AH159" s="715"/>
      <c r="AI159" s="766">
        <v>0</v>
      </c>
      <c r="AJ159" s="750">
        <v>1574</v>
      </c>
      <c r="AK159" s="751">
        <v>1574</v>
      </c>
      <c r="AL159" s="750">
        <v>1574</v>
      </c>
      <c r="AM159" s="751">
        <v>1574</v>
      </c>
      <c r="AN159" s="750">
        <v>1574</v>
      </c>
      <c r="AO159" s="751">
        <v>1574</v>
      </c>
      <c r="AP159" s="750">
        <v>1574</v>
      </c>
      <c r="AQ159" s="751">
        <v>1574</v>
      </c>
      <c r="AR159" s="750">
        <v>1574</v>
      </c>
      <c r="AS159" s="751">
        <v>1574</v>
      </c>
      <c r="AT159" s="750">
        <v>1574</v>
      </c>
      <c r="AU159" s="751">
        <v>1574</v>
      </c>
      <c r="AV159" s="750">
        <v>1574</v>
      </c>
      <c r="AW159" s="751">
        <v>1574</v>
      </c>
      <c r="AX159" s="750">
        <v>1574</v>
      </c>
      <c r="AY159" s="751">
        <v>1574</v>
      </c>
      <c r="AZ159" s="750">
        <v>1574</v>
      </c>
      <c r="BA159" s="751">
        <v>1574</v>
      </c>
      <c r="BB159" s="750">
        <v>1454</v>
      </c>
      <c r="BC159" s="751">
        <v>0</v>
      </c>
      <c r="BD159" s="750">
        <v>0</v>
      </c>
      <c r="BE159" s="751">
        <v>0</v>
      </c>
      <c r="BF159" s="750">
        <v>0</v>
      </c>
      <c r="BG159" s="751">
        <v>0</v>
      </c>
      <c r="BH159" s="752">
        <v>0</v>
      </c>
      <c r="BI159" s="715"/>
      <c r="BJ159" s="965"/>
      <c r="BK159" s="715"/>
      <c r="BL159" s="951"/>
      <c r="BM159" s="715"/>
      <c r="BN159" s="766">
        <v>0</v>
      </c>
      <c r="BO159" s="750">
        <v>3798500</v>
      </c>
      <c r="BP159" s="751">
        <v>3798500</v>
      </c>
      <c r="BQ159" s="750">
        <v>3798500</v>
      </c>
      <c r="BR159" s="751">
        <v>3798500</v>
      </c>
      <c r="BS159" s="750">
        <v>3798500</v>
      </c>
      <c r="BT159" s="751">
        <v>3798500</v>
      </c>
      <c r="BU159" s="750">
        <v>3798500</v>
      </c>
      <c r="BV159" s="751">
        <v>3798500</v>
      </c>
      <c r="BW159" s="750">
        <v>3798500</v>
      </c>
      <c r="BX159" s="751">
        <v>3798500</v>
      </c>
      <c r="BY159" s="750">
        <v>3798500</v>
      </c>
      <c r="BZ159" s="751">
        <v>3798500</v>
      </c>
      <c r="CA159" s="750">
        <v>3798500</v>
      </c>
      <c r="CB159" s="751">
        <v>3798500</v>
      </c>
      <c r="CC159" s="750">
        <v>3798500</v>
      </c>
      <c r="CD159" s="751">
        <v>3798500</v>
      </c>
      <c r="CE159" s="750">
        <v>3798500</v>
      </c>
      <c r="CF159" s="751">
        <v>3798500</v>
      </c>
      <c r="CG159" s="750">
        <v>3691334</v>
      </c>
      <c r="CH159" s="751">
        <v>0</v>
      </c>
      <c r="CI159" s="750">
        <v>0</v>
      </c>
      <c r="CJ159" s="751">
        <v>0</v>
      </c>
      <c r="CK159" s="750">
        <v>0</v>
      </c>
      <c r="CL159" s="751">
        <v>0</v>
      </c>
      <c r="CM159" s="752">
        <v>0</v>
      </c>
      <c r="CN159" s="715"/>
      <c r="CO159" s="953"/>
      <c r="CP159" s="715"/>
      <c r="CQ159" s="766">
        <v>0</v>
      </c>
      <c r="CR159" s="750">
        <v>1138</v>
      </c>
      <c r="CS159" s="751">
        <v>1138</v>
      </c>
      <c r="CT159" s="750">
        <v>1138</v>
      </c>
      <c r="CU159" s="751">
        <v>1138</v>
      </c>
      <c r="CV159" s="750">
        <v>1138</v>
      </c>
      <c r="CW159" s="751">
        <v>1138</v>
      </c>
      <c r="CX159" s="750">
        <v>1138</v>
      </c>
      <c r="CY159" s="751">
        <v>1138</v>
      </c>
      <c r="CZ159" s="750">
        <v>1138</v>
      </c>
      <c r="DA159" s="751">
        <v>1138</v>
      </c>
      <c r="DB159" s="750">
        <v>1138</v>
      </c>
      <c r="DC159" s="751">
        <v>1138</v>
      </c>
      <c r="DD159" s="750">
        <v>1138</v>
      </c>
      <c r="DE159" s="751">
        <v>1138</v>
      </c>
      <c r="DF159" s="750">
        <v>1138</v>
      </c>
      <c r="DG159" s="751">
        <v>1138</v>
      </c>
      <c r="DH159" s="750">
        <v>1138</v>
      </c>
      <c r="DI159" s="751">
        <v>1138</v>
      </c>
      <c r="DJ159" s="750">
        <v>1018</v>
      </c>
      <c r="DK159" s="751">
        <v>0</v>
      </c>
      <c r="DL159" s="750">
        <v>0</v>
      </c>
      <c r="DM159" s="751">
        <v>0</v>
      </c>
      <c r="DN159" s="750">
        <v>0</v>
      </c>
      <c r="DO159" s="751">
        <v>0</v>
      </c>
      <c r="DP159" s="752">
        <v>0</v>
      </c>
      <c r="DQ159" s="715"/>
      <c r="DR159" s="955"/>
      <c r="DS159" s="715"/>
      <c r="DT159" s="957"/>
    </row>
    <row r="160" spans="2:124" outlineLevel="1">
      <c r="B160" s="753">
        <v>147</v>
      </c>
      <c r="C160" s="754" t="s">
        <v>116</v>
      </c>
      <c r="D160" s="755">
        <v>2016</v>
      </c>
      <c r="F160" s="756">
        <v>0</v>
      </c>
      <c r="G160" s="761">
        <v>22430</v>
      </c>
      <c r="H160" s="762">
        <v>22430</v>
      </c>
      <c r="I160" s="761">
        <v>22430</v>
      </c>
      <c r="J160" s="762">
        <v>22430</v>
      </c>
      <c r="K160" s="761">
        <v>22430</v>
      </c>
      <c r="L160" s="762">
        <v>22430</v>
      </c>
      <c r="M160" s="761">
        <v>22430</v>
      </c>
      <c r="N160" s="762">
        <v>22430</v>
      </c>
      <c r="O160" s="761">
        <v>22430</v>
      </c>
      <c r="P160" s="762">
        <v>22430</v>
      </c>
      <c r="Q160" s="761">
        <v>21669</v>
      </c>
      <c r="R160" s="762">
        <v>21669</v>
      </c>
      <c r="S160" s="761">
        <v>21669</v>
      </c>
      <c r="T160" s="762">
        <v>21669</v>
      </c>
      <c r="U160" s="761">
        <v>21669</v>
      </c>
      <c r="V160" s="762">
        <v>6279</v>
      </c>
      <c r="W160" s="761">
        <v>0</v>
      </c>
      <c r="X160" s="762">
        <v>0</v>
      </c>
      <c r="Y160" s="761">
        <v>0</v>
      </c>
      <c r="Z160" s="762">
        <v>0</v>
      </c>
      <c r="AA160" s="761">
        <v>0</v>
      </c>
      <c r="AB160" s="762">
        <v>0</v>
      </c>
      <c r="AC160" s="761">
        <v>0</v>
      </c>
      <c r="AD160" s="762">
        <v>0</v>
      </c>
      <c r="AE160" s="763">
        <v>0</v>
      </c>
      <c r="AF160" s="715"/>
      <c r="AG160" s="963"/>
      <c r="AH160" s="715"/>
      <c r="AI160" s="756">
        <v>0</v>
      </c>
      <c r="AJ160" s="761">
        <v>5</v>
      </c>
      <c r="AK160" s="762">
        <v>5</v>
      </c>
      <c r="AL160" s="761">
        <v>5</v>
      </c>
      <c r="AM160" s="762">
        <v>5</v>
      </c>
      <c r="AN160" s="761">
        <v>5</v>
      </c>
      <c r="AO160" s="762">
        <v>5</v>
      </c>
      <c r="AP160" s="761">
        <v>5</v>
      </c>
      <c r="AQ160" s="762">
        <v>5</v>
      </c>
      <c r="AR160" s="761">
        <v>5</v>
      </c>
      <c r="AS160" s="762">
        <v>5</v>
      </c>
      <c r="AT160" s="761">
        <v>5</v>
      </c>
      <c r="AU160" s="762">
        <v>5</v>
      </c>
      <c r="AV160" s="761">
        <v>5</v>
      </c>
      <c r="AW160" s="762">
        <v>5</v>
      </c>
      <c r="AX160" s="761">
        <v>5</v>
      </c>
      <c r="AY160" s="762">
        <v>0</v>
      </c>
      <c r="AZ160" s="761">
        <v>0</v>
      </c>
      <c r="BA160" s="762">
        <v>0</v>
      </c>
      <c r="BB160" s="761">
        <v>0</v>
      </c>
      <c r="BC160" s="762">
        <v>0</v>
      </c>
      <c r="BD160" s="761">
        <v>0</v>
      </c>
      <c r="BE160" s="762">
        <v>0</v>
      </c>
      <c r="BF160" s="761">
        <v>0</v>
      </c>
      <c r="BG160" s="762">
        <v>0</v>
      </c>
      <c r="BH160" s="763">
        <v>0</v>
      </c>
      <c r="BI160" s="715"/>
      <c r="BJ160" s="965"/>
      <c r="BK160" s="715"/>
      <c r="BL160" s="951"/>
      <c r="BM160" s="715"/>
      <c r="BN160" s="756">
        <v>0</v>
      </c>
      <c r="BO160" s="761">
        <v>18591</v>
      </c>
      <c r="BP160" s="762">
        <v>18591</v>
      </c>
      <c r="BQ160" s="761">
        <v>18591</v>
      </c>
      <c r="BR160" s="762">
        <v>18591</v>
      </c>
      <c r="BS160" s="761">
        <v>18591</v>
      </c>
      <c r="BT160" s="762">
        <v>18591</v>
      </c>
      <c r="BU160" s="761">
        <v>18591</v>
      </c>
      <c r="BV160" s="762">
        <v>18591</v>
      </c>
      <c r="BW160" s="761">
        <v>18591</v>
      </c>
      <c r="BX160" s="762">
        <v>18591</v>
      </c>
      <c r="BY160" s="761">
        <v>17929</v>
      </c>
      <c r="BZ160" s="762">
        <v>17929</v>
      </c>
      <c r="CA160" s="761">
        <v>17929</v>
      </c>
      <c r="CB160" s="762">
        <v>17929</v>
      </c>
      <c r="CC160" s="761">
        <v>17929</v>
      </c>
      <c r="CD160" s="762">
        <v>5463</v>
      </c>
      <c r="CE160" s="761">
        <v>0</v>
      </c>
      <c r="CF160" s="762">
        <v>0</v>
      </c>
      <c r="CG160" s="761">
        <v>0</v>
      </c>
      <c r="CH160" s="762">
        <v>0</v>
      </c>
      <c r="CI160" s="761">
        <v>0</v>
      </c>
      <c r="CJ160" s="762">
        <v>0</v>
      </c>
      <c r="CK160" s="761">
        <v>0</v>
      </c>
      <c r="CL160" s="762">
        <v>0</v>
      </c>
      <c r="CM160" s="763">
        <v>0</v>
      </c>
      <c r="CN160" s="715"/>
      <c r="CO160" s="953"/>
      <c r="CP160" s="715"/>
      <c r="CQ160" s="756">
        <v>0</v>
      </c>
      <c r="CR160" s="761">
        <v>4</v>
      </c>
      <c r="CS160" s="762">
        <v>4</v>
      </c>
      <c r="CT160" s="761">
        <v>4</v>
      </c>
      <c r="CU160" s="762">
        <v>4</v>
      </c>
      <c r="CV160" s="761">
        <v>4</v>
      </c>
      <c r="CW160" s="762">
        <v>4</v>
      </c>
      <c r="CX160" s="761">
        <v>4</v>
      </c>
      <c r="CY160" s="762">
        <v>4</v>
      </c>
      <c r="CZ160" s="761">
        <v>4</v>
      </c>
      <c r="DA160" s="762">
        <v>4</v>
      </c>
      <c r="DB160" s="761">
        <v>4</v>
      </c>
      <c r="DC160" s="762">
        <v>4</v>
      </c>
      <c r="DD160" s="761">
        <v>4</v>
      </c>
      <c r="DE160" s="762">
        <v>4</v>
      </c>
      <c r="DF160" s="761">
        <v>4</v>
      </c>
      <c r="DG160" s="762">
        <v>0</v>
      </c>
      <c r="DH160" s="761">
        <v>0</v>
      </c>
      <c r="DI160" s="762">
        <v>0</v>
      </c>
      <c r="DJ160" s="761">
        <v>0</v>
      </c>
      <c r="DK160" s="762">
        <v>0</v>
      </c>
      <c r="DL160" s="761">
        <v>0</v>
      </c>
      <c r="DM160" s="762">
        <v>0</v>
      </c>
      <c r="DN160" s="761">
        <v>0</v>
      </c>
      <c r="DO160" s="762">
        <v>0</v>
      </c>
      <c r="DP160" s="763">
        <v>0</v>
      </c>
      <c r="DQ160" s="715"/>
      <c r="DR160" s="955"/>
      <c r="DS160" s="715"/>
      <c r="DT160" s="957"/>
    </row>
    <row r="161" spans="2:124" outlineLevel="1">
      <c r="B161" s="746">
        <v>148</v>
      </c>
      <c r="C161" s="747" t="s">
        <v>117</v>
      </c>
      <c r="D161" s="748">
        <v>2016</v>
      </c>
      <c r="F161" s="766">
        <v>0</v>
      </c>
      <c r="G161" s="750">
        <v>747287</v>
      </c>
      <c r="H161" s="751">
        <v>747287</v>
      </c>
      <c r="I161" s="750">
        <v>747287</v>
      </c>
      <c r="J161" s="751">
        <v>747287</v>
      </c>
      <c r="K161" s="750">
        <v>747287</v>
      </c>
      <c r="L161" s="751">
        <v>745739</v>
      </c>
      <c r="M161" s="750">
        <v>745739</v>
      </c>
      <c r="N161" s="751">
        <v>745739</v>
      </c>
      <c r="O161" s="750">
        <v>745739</v>
      </c>
      <c r="P161" s="751">
        <v>656028</v>
      </c>
      <c r="Q161" s="750">
        <v>636258</v>
      </c>
      <c r="R161" s="751">
        <v>636258</v>
      </c>
      <c r="S161" s="750">
        <v>630946</v>
      </c>
      <c r="T161" s="751">
        <v>630946</v>
      </c>
      <c r="U161" s="750">
        <v>630946</v>
      </c>
      <c r="V161" s="751">
        <v>630946</v>
      </c>
      <c r="W161" s="750">
        <v>630946</v>
      </c>
      <c r="X161" s="751">
        <v>630946</v>
      </c>
      <c r="Y161" s="750">
        <v>630946</v>
      </c>
      <c r="Z161" s="751">
        <v>630946</v>
      </c>
      <c r="AA161" s="750">
        <v>0</v>
      </c>
      <c r="AB161" s="751">
        <v>0</v>
      </c>
      <c r="AC161" s="750">
        <v>0</v>
      </c>
      <c r="AD161" s="751">
        <v>0</v>
      </c>
      <c r="AE161" s="752">
        <v>0</v>
      </c>
      <c r="AF161" s="715"/>
      <c r="AG161" s="963"/>
      <c r="AH161" s="715"/>
      <c r="AI161" s="766">
        <v>0</v>
      </c>
      <c r="AJ161" s="750">
        <v>58</v>
      </c>
      <c r="AK161" s="751">
        <v>58</v>
      </c>
      <c r="AL161" s="750">
        <v>58</v>
      </c>
      <c r="AM161" s="751">
        <v>58</v>
      </c>
      <c r="AN161" s="750">
        <v>58</v>
      </c>
      <c r="AO161" s="751">
        <v>58</v>
      </c>
      <c r="AP161" s="750">
        <v>57</v>
      </c>
      <c r="AQ161" s="751">
        <v>57</v>
      </c>
      <c r="AR161" s="750">
        <v>57</v>
      </c>
      <c r="AS161" s="751">
        <v>57</v>
      </c>
      <c r="AT161" s="750">
        <v>45</v>
      </c>
      <c r="AU161" s="751">
        <v>44</v>
      </c>
      <c r="AV161" s="750">
        <v>44</v>
      </c>
      <c r="AW161" s="751">
        <v>43</v>
      </c>
      <c r="AX161" s="750">
        <v>43</v>
      </c>
      <c r="AY161" s="751">
        <v>43</v>
      </c>
      <c r="AZ161" s="750">
        <v>43</v>
      </c>
      <c r="BA161" s="751">
        <v>43</v>
      </c>
      <c r="BB161" s="750">
        <v>43</v>
      </c>
      <c r="BC161" s="751">
        <v>43</v>
      </c>
      <c r="BD161" s="750">
        <v>43</v>
      </c>
      <c r="BE161" s="751">
        <v>0</v>
      </c>
      <c r="BF161" s="750">
        <v>0</v>
      </c>
      <c r="BG161" s="751">
        <v>0</v>
      </c>
      <c r="BH161" s="752">
        <v>0</v>
      </c>
      <c r="BI161" s="715"/>
      <c r="BJ161" s="965"/>
      <c r="BK161" s="715"/>
      <c r="BL161" s="951"/>
      <c r="BM161" s="715"/>
      <c r="BN161" s="766">
        <v>0</v>
      </c>
      <c r="BO161" s="750">
        <v>747287</v>
      </c>
      <c r="BP161" s="751">
        <v>747287</v>
      </c>
      <c r="BQ161" s="750">
        <v>747287</v>
      </c>
      <c r="BR161" s="751">
        <v>747287</v>
      </c>
      <c r="BS161" s="750">
        <v>747287</v>
      </c>
      <c r="BT161" s="751">
        <v>745739</v>
      </c>
      <c r="BU161" s="750">
        <v>745739</v>
      </c>
      <c r="BV161" s="751">
        <v>745739</v>
      </c>
      <c r="BW161" s="750">
        <v>745739</v>
      </c>
      <c r="BX161" s="751">
        <v>656028</v>
      </c>
      <c r="BY161" s="750">
        <v>636258</v>
      </c>
      <c r="BZ161" s="751">
        <v>636258</v>
      </c>
      <c r="CA161" s="750">
        <v>630946</v>
      </c>
      <c r="CB161" s="751">
        <v>630946</v>
      </c>
      <c r="CC161" s="750">
        <v>630946</v>
      </c>
      <c r="CD161" s="751">
        <v>630946</v>
      </c>
      <c r="CE161" s="750">
        <v>630946</v>
      </c>
      <c r="CF161" s="751">
        <v>630946</v>
      </c>
      <c r="CG161" s="750">
        <v>630946</v>
      </c>
      <c r="CH161" s="751">
        <v>630946</v>
      </c>
      <c r="CI161" s="750">
        <v>0</v>
      </c>
      <c r="CJ161" s="751">
        <v>0</v>
      </c>
      <c r="CK161" s="750">
        <v>0</v>
      </c>
      <c r="CL161" s="751">
        <v>0</v>
      </c>
      <c r="CM161" s="752">
        <v>0</v>
      </c>
      <c r="CN161" s="715"/>
      <c r="CO161" s="953"/>
      <c r="CP161" s="715"/>
      <c r="CQ161" s="766">
        <v>0</v>
      </c>
      <c r="CR161" s="750">
        <v>58</v>
      </c>
      <c r="CS161" s="751">
        <v>58</v>
      </c>
      <c r="CT161" s="750">
        <v>58</v>
      </c>
      <c r="CU161" s="751">
        <v>58</v>
      </c>
      <c r="CV161" s="750">
        <v>58</v>
      </c>
      <c r="CW161" s="751">
        <v>57</v>
      </c>
      <c r="CX161" s="750">
        <v>57</v>
      </c>
      <c r="CY161" s="751">
        <v>57</v>
      </c>
      <c r="CZ161" s="750">
        <v>57</v>
      </c>
      <c r="DA161" s="751">
        <v>45</v>
      </c>
      <c r="DB161" s="750">
        <v>44</v>
      </c>
      <c r="DC161" s="751">
        <v>44</v>
      </c>
      <c r="DD161" s="750">
        <v>43</v>
      </c>
      <c r="DE161" s="751">
        <v>43</v>
      </c>
      <c r="DF161" s="750">
        <v>43</v>
      </c>
      <c r="DG161" s="751">
        <v>43</v>
      </c>
      <c r="DH161" s="750">
        <v>43</v>
      </c>
      <c r="DI161" s="751">
        <v>43</v>
      </c>
      <c r="DJ161" s="750">
        <v>43</v>
      </c>
      <c r="DK161" s="751">
        <v>43</v>
      </c>
      <c r="DL161" s="750">
        <v>0</v>
      </c>
      <c r="DM161" s="751">
        <v>0</v>
      </c>
      <c r="DN161" s="750">
        <v>0</v>
      </c>
      <c r="DO161" s="751">
        <v>0</v>
      </c>
      <c r="DP161" s="752">
        <v>0</v>
      </c>
      <c r="DQ161" s="715"/>
      <c r="DR161" s="955"/>
      <c r="DS161" s="715"/>
      <c r="DT161" s="957"/>
    </row>
    <row r="162" spans="2:124" outlineLevel="1">
      <c r="B162" s="753">
        <v>149</v>
      </c>
      <c r="C162" s="754" t="s">
        <v>118</v>
      </c>
      <c r="D162" s="755">
        <v>2016</v>
      </c>
      <c r="F162" s="756">
        <v>0</v>
      </c>
      <c r="G162" s="761">
        <v>229836</v>
      </c>
      <c r="H162" s="762">
        <v>229836</v>
      </c>
      <c r="I162" s="761">
        <v>229836</v>
      </c>
      <c r="J162" s="762">
        <v>229836</v>
      </c>
      <c r="K162" s="761">
        <v>229836</v>
      </c>
      <c r="L162" s="762">
        <v>229836</v>
      </c>
      <c r="M162" s="761">
        <v>229836</v>
      </c>
      <c r="N162" s="762">
        <v>229836</v>
      </c>
      <c r="O162" s="761">
        <v>229836</v>
      </c>
      <c r="P162" s="762">
        <v>229836</v>
      </c>
      <c r="Q162" s="761">
        <v>56744</v>
      </c>
      <c r="R162" s="762">
        <v>0</v>
      </c>
      <c r="S162" s="761">
        <v>0</v>
      </c>
      <c r="T162" s="762">
        <v>0</v>
      </c>
      <c r="U162" s="761">
        <v>0</v>
      </c>
      <c r="V162" s="762">
        <v>0</v>
      </c>
      <c r="W162" s="761">
        <v>0</v>
      </c>
      <c r="X162" s="762">
        <v>0</v>
      </c>
      <c r="Y162" s="761">
        <v>0</v>
      </c>
      <c r="Z162" s="762">
        <v>0</v>
      </c>
      <c r="AA162" s="761">
        <v>0</v>
      </c>
      <c r="AB162" s="762">
        <v>0</v>
      </c>
      <c r="AC162" s="761">
        <v>0</v>
      </c>
      <c r="AD162" s="762">
        <v>0</v>
      </c>
      <c r="AE162" s="763">
        <v>0</v>
      </c>
      <c r="AF162" s="715"/>
      <c r="AG162" s="963"/>
      <c r="AH162" s="715"/>
      <c r="AI162" s="756">
        <v>0</v>
      </c>
      <c r="AJ162" s="761">
        <v>30</v>
      </c>
      <c r="AK162" s="762">
        <v>30</v>
      </c>
      <c r="AL162" s="761">
        <v>30</v>
      </c>
      <c r="AM162" s="762">
        <v>30</v>
      </c>
      <c r="AN162" s="761">
        <v>30</v>
      </c>
      <c r="AO162" s="762">
        <v>30</v>
      </c>
      <c r="AP162" s="761">
        <v>30</v>
      </c>
      <c r="AQ162" s="762">
        <v>30</v>
      </c>
      <c r="AR162" s="761">
        <v>30</v>
      </c>
      <c r="AS162" s="762">
        <v>30</v>
      </c>
      <c r="AT162" s="761">
        <v>7</v>
      </c>
      <c r="AU162" s="762">
        <v>0</v>
      </c>
      <c r="AV162" s="761">
        <v>0</v>
      </c>
      <c r="AW162" s="762">
        <v>0</v>
      </c>
      <c r="AX162" s="761">
        <v>0</v>
      </c>
      <c r="AY162" s="762">
        <v>0</v>
      </c>
      <c r="AZ162" s="761">
        <v>0</v>
      </c>
      <c r="BA162" s="762">
        <v>0</v>
      </c>
      <c r="BB162" s="761">
        <v>0</v>
      </c>
      <c r="BC162" s="762">
        <v>0</v>
      </c>
      <c r="BD162" s="761">
        <v>0</v>
      </c>
      <c r="BE162" s="762">
        <v>0</v>
      </c>
      <c r="BF162" s="761">
        <v>0</v>
      </c>
      <c r="BG162" s="762">
        <v>0</v>
      </c>
      <c r="BH162" s="763">
        <v>0</v>
      </c>
      <c r="BI162" s="715"/>
      <c r="BJ162" s="965"/>
      <c r="BK162" s="715"/>
      <c r="BL162" s="951"/>
      <c r="BM162" s="715"/>
      <c r="BN162" s="756">
        <v>0</v>
      </c>
      <c r="BO162" s="761">
        <v>157712</v>
      </c>
      <c r="BP162" s="762">
        <v>157712</v>
      </c>
      <c r="BQ162" s="761">
        <v>157712</v>
      </c>
      <c r="BR162" s="762">
        <v>157712</v>
      </c>
      <c r="BS162" s="761">
        <v>157712</v>
      </c>
      <c r="BT162" s="762">
        <v>157712</v>
      </c>
      <c r="BU162" s="761">
        <v>157712</v>
      </c>
      <c r="BV162" s="762">
        <v>157712</v>
      </c>
      <c r="BW162" s="761">
        <v>157712</v>
      </c>
      <c r="BX162" s="762">
        <v>157712</v>
      </c>
      <c r="BY162" s="761">
        <v>38937</v>
      </c>
      <c r="BZ162" s="762">
        <v>0</v>
      </c>
      <c r="CA162" s="761">
        <v>0</v>
      </c>
      <c r="CB162" s="762">
        <v>0</v>
      </c>
      <c r="CC162" s="761">
        <v>0</v>
      </c>
      <c r="CD162" s="762">
        <v>0</v>
      </c>
      <c r="CE162" s="761">
        <v>0</v>
      </c>
      <c r="CF162" s="762">
        <v>0</v>
      </c>
      <c r="CG162" s="761">
        <v>0</v>
      </c>
      <c r="CH162" s="762">
        <v>0</v>
      </c>
      <c r="CI162" s="761">
        <v>0</v>
      </c>
      <c r="CJ162" s="762">
        <v>0</v>
      </c>
      <c r="CK162" s="761">
        <v>0</v>
      </c>
      <c r="CL162" s="762">
        <v>0</v>
      </c>
      <c r="CM162" s="763">
        <v>0</v>
      </c>
      <c r="CN162" s="715"/>
      <c r="CO162" s="953"/>
      <c r="CP162" s="715"/>
      <c r="CQ162" s="756">
        <v>0</v>
      </c>
      <c r="CR162" s="761">
        <v>21</v>
      </c>
      <c r="CS162" s="762">
        <v>21</v>
      </c>
      <c r="CT162" s="761">
        <v>21</v>
      </c>
      <c r="CU162" s="762">
        <v>21</v>
      </c>
      <c r="CV162" s="761">
        <v>21</v>
      </c>
      <c r="CW162" s="762">
        <v>21</v>
      </c>
      <c r="CX162" s="761">
        <v>21</v>
      </c>
      <c r="CY162" s="762">
        <v>21</v>
      </c>
      <c r="CZ162" s="761">
        <v>21</v>
      </c>
      <c r="DA162" s="762">
        <v>21</v>
      </c>
      <c r="DB162" s="761">
        <v>5</v>
      </c>
      <c r="DC162" s="762">
        <v>0</v>
      </c>
      <c r="DD162" s="761">
        <v>0</v>
      </c>
      <c r="DE162" s="762">
        <v>0</v>
      </c>
      <c r="DF162" s="761">
        <v>0</v>
      </c>
      <c r="DG162" s="762">
        <v>0</v>
      </c>
      <c r="DH162" s="761">
        <v>0</v>
      </c>
      <c r="DI162" s="762">
        <v>0</v>
      </c>
      <c r="DJ162" s="761">
        <v>0</v>
      </c>
      <c r="DK162" s="762">
        <v>0</v>
      </c>
      <c r="DL162" s="761">
        <v>0</v>
      </c>
      <c r="DM162" s="762">
        <v>0</v>
      </c>
      <c r="DN162" s="761">
        <v>0</v>
      </c>
      <c r="DO162" s="762">
        <v>0</v>
      </c>
      <c r="DP162" s="763">
        <v>0</v>
      </c>
      <c r="DQ162" s="715"/>
      <c r="DR162" s="955"/>
      <c r="DS162" s="715"/>
      <c r="DT162" s="957"/>
    </row>
    <row r="163" spans="2:124" outlineLevel="1">
      <c r="B163" s="746">
        <v>150</v>
      </c>
      <c r="C163" s="764" t="s">
        <v>119</v>
      </c>
      <c r="D163" s="748">
        <v>2016</v>
      </c>
      <c r="F163" s="766">
        <v>0</v>
      </c>
      <c r="G163" s="750">
        <v>33343646</v>
      </c>
      <c r="H163" s="751">
        <v>32313602</v>
      </c>
      <c r="I163" s="750">
        <v>32313602</v>
      </c>
      <c r="J163" s="751">
        <v>32313602</v>
      </c>
      <c r="K163" s="750">
        <v>32313602</v>
      </c>
      <c r="L163" s="751">
        <v>32148849</v>
      </c>
      <c r="M163" s="750">
        <v>32148849</v>
      </c>
      <c r="N163" s="751">
        <v>32148849</v>
      </c>
      <c r="O163" s="750">
        <v>32073122</v>
      </c>
      <c r="P163" s="751">
        <v>32073122</v>
      </c>
      <c r="Q163" s="750">
        <v>31767251</v>
      </c>
      <c r="R163" s="751">
        <v>24005085</v>
      </c>
      <c r="S163" s="750">
        <v>5839373</v>
      </c>
      <c r="T163" s="751">
        <v>5839373</v>
      </c>
      <c r="U163" s="750">
        <v>1974483</v>
      </c>
      <c r="V163" s="751">
        <v>99422</v>
      </c>
      <c r="W163" s="750">
        <v>99422</v>
      </c>
      <c r="X163" s="751">
        <v>99422</v>
      </c>
      <c r="Y163" s="750">
        <v>99422</v>
      </c>
      <c r="Z163" s="751">
        <v>99422</v>
      </c>
      <c r="AA163" s="750">
        <v>0</v>
      </c>
      <c r="AB163" s="751">
        <v>0</v>
      </c>
      <c r="AC163" s="750">
        <v>0</v>
      </c>
      <c r="AD163" s="751">
        <v>0</v>
      </c>
      <c r="AE163" s="752">
        <v>0</v>
      </c>
      <c r="AF163" s="715"/>
      <c r="AG163" s="963"/>
      <c r="AH163" s="715"/>
      <c r="AI163" s="766">
        <v>0</v>
      </c>
      <c r="AJ163" s="750">
        <v>4478</v>
      </c>
      <c r="AK163" s="751">
        <v>4292</v>
      </c>
      <c r="AL163" s="750">
        <v>4292</v>
      </c>
      <c r="AM163" s="751">
        <v>4292</v>
      </c>
      <c r="AN163" s="750">
        <v>4292</v>
      </c>
      <c r="AO163" s="751">
        <v>4267</v>
      </c>
      <c r="AP163" s="750">
        <v>4267</v>
      </c>
      <c r="AQ163" s="751">
        <v>4267</v>
      </c>
      <c r="AR163" s="750">
        <v>4248</v>
      </c>
      <c r="AS163" s="751">
        <v>4248</v>
      </c>
      <c r="AT163" s="750">
        <v>4209</v>
      </c>
      <c r="AU163" s="751">
        <v>2923</v>
      </c>
      <c r="AV163" s="750">
        <v>782</v>
      </c>
      <c r="AW163" s="751">
        <v>782</v>
      </c>
      <c r="AX163" s="750">
        <v>403</v>
      </c>
      <c r="AY163" s="751">
        <v>118</v>
      </c>
      <c r="AZ163" s="750">
        <v>118</v>
      </c>
      <c r="BA163" s="751">
        <v>118</v>
      </c>
      <c r="BB163" s="750">
        <v>118</v>
      </c>
      <c r="BC163" s="751">
        <v>118</v>
      </c>
      <c r="BD163" s="750">
        <v>0</v>
      </c>
      <c r="BE163" s="751">
        <v>0</v>
      </c>
      <c r="BF163" s="750">
        <v>0</v>
      </c>
      <c r="BG163" s="751">
        <v>0</v>
      </c>
      <c r="BH163" s="752">
        <v>0</v>
      </c>
      <c r="BI163" s="715"/>
      <c r="BJ163" s="965"/>
      <c r="BK163" s="715"/>
      <c r="BL163" s="951"/>
      <c r="BM163" s="715"/>
      <c r="BN163" s="766">
        <v>0</v>
      </c>
      <c r="BO163" s="750">
        <v>24740964</v>
      </c>
      <c r="BP163" s="751">
        <v>23977370</v>
      </c>
      <c r="BQ163" s="750">
        <v>23977370</v>
      </c>
      <c r="BR163" s="751">
        <v>23977370</v>
      </c>
      <c r="BS163" s="750">
        <v>23977370</v>
      </c>
      <c r="BT163" s="751">
        <v>23855235</v>
      </c>
      <c r="BU163" s="750">
        <v>23855235</v>
      </c>
      <c r="BV163" s="751">
        <v>23855235</v>
      </c>
      <c r="BW163" s="750">
        <v>23799097</v>
      </c>
      <c r="BX163" s="751">
        <v>23799097</v>
      </c>
      <c r="BY163" s="750">
        <v>23572348</v>
      </c>
      <c r="BZ163" s="751">
        <v>17818087</v>
      </c>
      <c r="CA163" s="750">
        <v>4351452</v>
      </c>
      <c r="CB163" s="751">
        <v>4351452</v>
      </c>
      <c r="CC163" s="750">
        <v>1486326</v>
      </c>
      <c r="CD163" s="751">
        <v>96302</v>
      </c>
      <c r="CE163" s="750">
        <v>96302</v>
      </c>
      <c r="CF163" s="751">
        <v>96302</v>
      </c>
      <c r="CG163" s="750">
        <v>96302</v>
      </c>
      <c r="CH163" s="751">
        <v>96302</v>
      </c>
      <c r="CI163" s="750">
        <v>0</v>
      </c>
      <c r="CJ163" s="751">
        <v>0</v>
      </c>
      <c r="CK163" s="750">
        <v>0</v>
      </c>
      <c r="CL163" s="751">
        <v>0</v>
      </c>
      <c r="CM163" s="752">
        <v>0</v>
      </c>
      <c r="CN163" s="715"/>
      <c r="CO163" s="953"/>
      <c r="CP163" s="715"/>
      <c r="CQ163" s="766">
        <v>0</v>
      </c>
      <c r="CR163" s="750">
        <v>3341</v>
      </c>
      <c r="CS163" s="751">
        <v>3203</v>
      </c>
      <c r="CT163" s="750">
        <v>3203</v>
      </c>
      <c r="CU163" s="751">
        <v>3203</v>
      </c>
      <c r="CV163" s="750">
        <v>3203</v>
      </c>
      <c r="CW163" s="751">
        <v>3185</v>
      </c>
      <c r="CX163" s="750">
        <v>3185</v>
      </c>
      <c r="CY163" s="751">
        <v>3185</v>
      </c>
      <c r="CZ163" s="750">
        <v>3172</v>
      </c>
      <c r="DA163" s="751">
        <v>3172</v>
      </c>
      <c r="DB163" s="750">
        <v>3142</v>
      </c>
      <c r="DC163" s="751">
        <v>2190</v>
      </c>
      <c r="DD163" s="750">
        <v>605</v>
      </c>
      <c r="DE163" s="751">
        <v>605</v>
      </c>
      <c r="DF163" s="750">
        <v>324</v>
      </c>
      <c r="DG163" s="751">
        <v>113</v>
      </c>
      <c r="DH163" s="750">
        <v>113</v>
      </c>
      <c r="DI163" s="751">
        <v>113</v>
      </c>
      <c r="DJ163" s="750">
        <v>113</v>
      </c>
      <c r="DK163" s="751">
        <v>113</v>
      </c>
      <c r="DL163" s="750">
        <v>0</v>
      </c>
      <c r="DM163" s="751">
        <v>0</v>
      </c>
      <c r="DN163" s="750">
        <v>0</v>
      </c>
      <c r="DO163" s="751">
        <v>0</v>
      </c>
      <c r="DP163" s="752">
        <v>0</v>
      </c>
      <c r="DQ163" s="715"/>
      <c r="DR163" s="955"/>
      <c r="DS163" s="715"/>
      <c r="DT163" s="957"/>
    </row>
    <row r="164" spans="2:124" outlineLevel="1">
      <c r="B164" s="753">
        <v>151</v>
      </c>
      <c r="C164" s="765" t="s">
        <v>120</v>
      </c>
      <c r="D164" s="755">
        <v>2016</v>
      </c>
      <c r="F164" s="756">
        <v>0</v>
      </c>
      <c r="G164" s="761">
        <v>69567</v>
      </c>
      <c r="H164" s="762">
        <v>69567</v>
      </c>
      <c r="I164" s="761">
        <v>65706</v>
      </c>
      <c r="J164" s="762">
        <v>59899</v>
      </c>
      <c r="K164" s="761">
        <v>56559</v>
      </c>
      <c r="L164" s="762">
        <v>47396</v>
      </c>
      <c r="M164" s="761">
        <v>44423</v>
      </c>
      <c r="N164" s="762">
        <v>35522</v>
      </c>
      <c r="O164" s="761">
        <v>28825</v>
      </c>
      <c r="P164" s="762">
        <v>23622</v>
      </c>
      <c r="Q164" s="761">
        <v>14416</v>
      </c>
      <c r="R164" s="762">
        <v>10448</v>
      </c>
      <c r="S164" s="761">
        <v>5582</v>
      </c>
      <c r="T164" s="762">
        <v>4060</v>
      </c>
      <c r="U164" s="761">
        <v>4060</v>
      </c>
      <c r="V164" s="762">
        <v>4060</v>
      </c>
      <c r="W164" s="761">
        <v>0</v>
      </c>
      <c r="X164" s="762">
        <v>0</v>
      </c>
      <c r="Y164" s="761">
        <v>0</v>
      </c>
      <c r="Z164" s="762">
        <v>0</v>
      </c>
      <c r="AA164" s="761">
        <v>0</v>
      </c>
      <c r="AB164" s="762">
        <v>0</v>
      </c>
      <c r="AC164" s="761">
        <v>0</v>
      </c>
      <c r="AD164" s="762">
        <v>0</v>
      </c>
      <c r="AE164" s="763">
        <v>0</v>
      </c>
      <c r="AF164" s="715"/>
      <c r="AG164" s="963"/>
      <c r="AH164" s="715"/>
      <c r="AI164" s="756">
        <v>0</v>
      </c>
      <c r="AJ164" s="761">
        <v>13</v>
      </c>
      <c r="AK164" s="762">
        <v>13</v>
      </c>
      <c r="AL164" s="761">
        <v>12</v>
      </c>
      <c r="AM164" s="762">
        <v>12</v>
      </c>
      <c r="AN164" s="761">
        <v>11</v>
      </c>
      <c r="AO164" s="762">
        <v>10</v>
      </c>
      <c r="AP164" s="761">
        <v>10</v>
      </c>
      <c r="AQ164" s="762">
        <v>9</v>
      </c>
      <c r="AR164" s="761">
        <v>7</v>
      </c>
      <c r="AS164" s="762">
        <v>6</v>
      </c>
      <c r="AT164" s="761">
        <v>4</v>
      </c>
      <c r="AU164" s="762">
        <v>3</v>
      </c>
      <c r="AV164" s="761">
        <v>2</v>
      </c>
      <c r="AW164" s="762">
        <v>1</v>
      </c>
      <c r="AX164" s="761">
        <v>1</v>
      </c>
      <c r="AY164" s="762">
        <v>1</v>
      </c>
      <c r="AZ164" s="761">
        <v>0</v>
      </c>
      <c r="BA164" s="762">
        <v>0</v>
      </c>
      <c r="BB164" s="761">
        <v>0</v>
      </c>
      <c r="BC164" s="762">
        <v>0</v>
      </c>
      <c r="BD164" s="761">
        <v>0</v>
      </c>
      <c r="BE164" s="762">
        <v>0</v>
      </c>
      <c r="BF164" s="761">
        <v>0</v>
      </c>
      <c r="BG164" s="762">
        <v>0</v>
      </c>
      <c r="BH164" s="763">
        <v>0</v>
      </c>
      <c r="BI164" s="715"/>
      <c r="BJ164" s="965"/>
      <c r="BK164" s="715"/>
      <c r="BL164" s="951"/>
      <c r="BM164" s="715"/>
      <c r="BN164" s="756">
        <v>0</v>
      </c>
      <c r="BO164" s="761">
        <v>65908</v>
      </c>
      <c r="BP164" s="762">
        <v>65908</v>
      </c>
      <c r="BQ164" s="761">
        <v>62249</v>
      </c>
      <c r="BR164" s="762">
        <v>56749</v>
      </c>
      <c r="BS164" s="761">
        <v>53584</v>
      </c>
      <c r="BT164" s="762">
        <v>44903</v>
      </c>
      <c r="BU164" s="761">
        <v>42087</v>
      </c>
      <c r="BV164" s="762">
        <v>33654</v>
      </c>
      <c r="BW164" s="761">
        <v>27309</v>
      </c>
      <c r="BX164" s="762">
        <v>22379</v>
      </c>
      <c r="BY164" s="761">
        <v>13657</v>
      </c>
      <c r="BZ164" s="762">
        <v>9898</v>
      </c>
      <c r="CA164" s="761">
        <v>5288</v>
      </c>
      <c r="CB164" s="762">
        <v>3846</v>
      </c>
      <c r="CC164" s="761">
        <v>3846</v>
      </c>
      <c r="CD164" s="762">
        <v>3846</v>
      </c>
      <c r="CE164" s="761">
        <v>0</v>
      </c>
      <c r="CF164" s="762">
        <v>0</v>
      </c>
      <c r="CG164" s="761">
        <v>0</v>
      </c>
      <c r="CH164" s="762">
        <v>0</v>
      </c>
      <c r="CI164" s="761">
        <v>0</v>
      </c>
      <c r="CJ164" s="762">
        <v>0</v>
      </c>
      <c r="CK164" s="761">
        <v>0</v>
      </c>
      <c r="CL164" s="762">
        <v>0</v>
      </c>
      <c r="CM164" s="763">
        <v>0</v>
      </c>
      <c r="CN164" s="715"/>
      <c r="CO164" s="953"/>
      <c r="CP164" s="715"/>
      <c r="CQ164" s="756">
        <v>0</v>
      </c>
      <c r="CR164" s="761">
        <v>12</v>
      </c>
      <c r="CS164" s="762">
        <v>12</v>
      </c>
      <c r="CT164" s="761">
        <v>12</v>
      </c>
      <c r="CU164" s="762">
        <v>11</v>
      </c>
      <c r="CV164" s="761">
        <v>11</v>
      </c>
      <c r="CW164" s="762">
        <v>10</v>
      </c>
      <c r="CX164" s="761">
        <v>9</v>
      </c>
      <c r="CY164" s="762">
        <v>8</v>
      </c>
      <c r="CZ164" s="761">
        <v>7</v>
      </c>
      <c r="DA164" s="762">
        <v>6</v>
      </c>
      <c r="DB164" s="761">
        <v>4</v>
      </c>
      <c r="DC164" s="762">
        <v>3</v>
      </c>
      <c r="DD164" s="761">
        <v>1</v>
      </c>
      <c r="DE164" s="762">
        <v>1</v>
      </c>
      <c r="DF164" s="761">
        <v>1</v>
      </c>
      <c r="DG164" s="762">
        <v>1</v>
      </c>
      <c r="DH164" s="761">
        <v>0</v>
      </c>
      <c r="DI164" s="762">
        <v>0</v>
      </c>
      <c r="DJ164" s="761">
        <v>0</v>
      </c>
      <c r="DK164" s="762">
        <v>0</v>
      </c>
      <c r="DL164" s="761">
        <v>0</v>
      </c>
      <c r="DM164" s="762">
        <v>0</v>
      </c>
      <c r="DN164" s="761">
        <v>0</v>
      </c>
      <c r="DO164" s="762">
        <v>0</v>
      </c>
      <c r="DP164" s="763">
        <v>0</v>
      </c>
      <c r="DQ164" s="715"/>
      <c r="DR164" s="955"/>
      <c r="DS164" s="715"/>
      <c r="DT164" s="957"/>
    </row>
    <row r="165" spans="2:124" outlineLevel="1">
      <c r="B165" s="746">
        <v>152</v>
      </c>
      <c r="C165" s="764" t="s">
        <v>121</v>
      </c>
      <c r="D165" s="748">
        <v>2016</v>
      </c>
      <c r="F165" s="766">
        <v>0</v>
      </c>
      <c r="G165" s="750">
        <v>529499</v>
      </c>
      <c r="H165" s="751">
        <v>529499</v>
      </c>
      <c r="I165" s="750">
        <v>529499</v>
      </c>
      <c r="J165" s="751">
        <v>529499</v>
      </c>
      <c r="K165" s="750">
        <v>529499</v>
      </c>
      <c r="L165" s="751">
        <v>529499</v>
      </c>
      <c r="M165" s="750">
        <v>529499</v>
      </c>
      <c r="N165" s="751">
        <v>529499</v>
      </c>
      <c r="O165" s="750">
        <v>529499</v>
      </c>
      <c r="P165" s="751">
        <v>529499</v>
      </c>
      <c r="Q165" s="750">
        <v>529499</v>
      </c>
      <c r="R165" s="751">
        <v>529499</v>
      </c>
      <c r="S165" s="750">
        <v>529499</v>
      </c>
      <c r="T165" s="751">
        <v>529499</v>
      </c>
      <c r="U165" s="750">
        <v>529499</v>
      </c>
      <c r="V165" s="751">
        <v>190253</v>
      </c>
      <c r="W165" s="750">
        <v>0</v>
      </c>
      <c r="X165" s="751">
        <v>0</v>
      </c>
      <c r="Y165" s="750">
        <v>0</v>
      </c>
      <c r="Z165" s="751">
        <v>0</v>
      </c>
      <c r="AA165" s="750">
        <v>0</v>
      </c>
      <c r="AB165" s="751">
        <v>0</v>
      </c>
      <c r="AC165" s="750">
        <v>0</v>
      </c>
      <c r="AD165" s="751">
        <v>0</v>
      </c>
      <c r="AE165" s="752">
        <v>0</v>
      </c>
      <c r="AF165" s="715"/>
      <c r="AG165" s="963"/>
      <c r="AH165" s="715"/>
      <c r="AI165" s="766">
        <v>0</v>
      </c>
      <c r="AJ165" s="750">
        <v>100</v>
      </c>
      <c r="AK165" s="751">
        <v>100</v>
      </c>
      <c r="AL165" s="750">
        <v>100</v>
      </c>
      <c r="AM165" s="751">
        <v>100</v>
      </c>
      <c r="AN165" s="750">
        <v>100</v>
      </c>
      <c r="AO165" s="751">
        <v>100</v>
      </c>
      <c r="AP165" s="750">
        <v>100</v>
      </c>
      <c r="AQ165" s="751">
        <v>100</v>
      </c>
      <c r="AR165" s="750">
        <v>100</v>
      </c>
      <c r="AS165" s="751">
        <v>100</v>
      </c>
      <c r="AT165" s="750">
        <v>100</v>
      </c>
      <c r="AU165" s="751">
        <v>100</v>
      </c>
      <c r="AV165" s="750">
        <v>100</v>
      </c>
      <c r="AW165" s="751">
        <v>100</v>
      </c>
      <c r="AX165" s="750">
        <v>100</v>
      </c>
      <c r="AY165" s="751">
        <v>36</v>
      </c>
      <c r="AZ165" s="750">
        <v>0</v>
      </c>
      <c r="BA165" s="751">
        <v>0</v>
      </c>
      <c r="BB165" s="750">
        <v>0</v>
      </c>
      <c r="BC165" s="751">
        <v>0</v>
      </c>
      <c r="BD165" s="750">
        <v>0</v>
      </c>
      <c r="BE165" s="751">
        <v>0</v>
      </c>
      <c r="BF165" s="750">
        <v>0</v>
      </c>
      <c r="BG165" s="751">
        <v>0</v>
      </c>
      <c r="BH165" s="752">
        <v>0</v>
      </c>
      <c r="BI165" s="715"/>
      <c r="BJ165" s="965"/>
      <c r="BK165" s="715"/>
      <c r="BL165" s="951"/>
      <c r="BM165" s="715"/>
      <c r="BN165" s="766">
        <v>0</v>
      </c>
      <c r="BO165" s="750">
        <v>339878</v>
      </c>
      <c r="BP165" s="751">
        <v>339878</v>
      </c>
      <c r="BQ165" s="750">
        <v>339878</v>
      </c>
      <c r="BR165" s="751">
        <v>339878</v>
      </c>
      <c r="BS165" s="750">
        <v>339878</v>
      </c>
      <c r="BT165" s="751">
        <v>339878</v>
      </c>
      <c r="BU165" s="750">
        <v>339878</v>
      </c>
      <c r="BV165" s="751">
        <v>339878</v>
      </c>
      <c r="BW165" s="750">
        <v>339878</v>
      </c>
      <c r="BX165" s="751">
        <v>339878</v>
      </c>
      <c r="BY165" s="750">
        <v>339878</v>
      </c>
      <c r="BZ165" s="751">
        <v>339878</v>
      </c>
      <c r="CA165" s="750">
        <v>339878</v>
      </c>
      <c r="CB165" s="751">
        <v>339878</v>
      </c>
      <c r="CC165" s="750">
        <v>339878</v>
      </c>
      <c r="CD165" s="751">
        <v>122121</v>
      </c>
      <c r="CE165" s="750">
        <v>0</v>
      </c>
      <c r="CF165" s="751">
        <v>0</v>
      </c>
      <c r="CG165" s="750">
        <v>0</v>
      </c>
      <c r="CH165" s="751">
        <v>0</v>
      </c>
      <c r="CI165" s="750">
        <v>0</v>
      </c>
      <c r="CJ165" s="751">
        <v>0</v>
      </c>
      <c r="CK165" s="750">
        <v>0</v>
      </c>
      <c r="CL165" s="751">
        <v>0</v>
      </c>
      <c r="CM165" s="752">
        <v>0</v>
      </c>
      <c r="CN165" s="715"/>
      <c r="CO165" s="953"/>
      <c r="CP165" s="715"/>
      <c r="CQ165" s="766">
        <v>0</v>
      </c>
      <c r="CR165" s="750">
        <v>64</v>
      </c>
      <c r="CS165" s="751">
        <v>64</v>
      </c>
      <c r="CT165" s="750">
        <v>64</v>
      </c>
      <c r="CU165" s="751">
        <v>64</v>
      </c>
      <c r="CV165" s="750">
        <v>64</v>
      </c>
      <c r="CW165" s="751">
        <v>64</v>
      </c>
      <c r="CX165" s="750">
        <v>64</v>
      </c>
      <c r="CY165" s="751">
        <v>64</v>
      </c>
      <c r="CZ165" s="750">
        <v>64</v>
      </c>
      <c r="DA165" s="751">
        <v>64</v>
      </c>
      <c r="DB165" s="750">
        <v>64</v>
      </c>
      <c r="DC165" s="751">
        <v>64</v>
      </c>
      <c r="DD165" s="750">
        <v>64</v>
      </c>
      <c r="DE165" s="751">
        <v>64</v>
      </c>
      <c r="DF165" s="750">
        <v>64</v>
      </c>
      <c r="DG165" s="751">
        <v>23</v>
      </c>
      <c r="DH165" s="750">
        <v>0</v>
      </c>
      <c r="DI165" s="751">
        <v>0</v>
      </c>
      <c r="DJ165" s="750">
        <v>0</v>
      </c>
      <c r="DK165" s="751">
        <v>0</v>
      </c>
      <c r="DL165" s="750">
        <v>0</v>
      </c>
      <c r="DM165" s="751">
        <v>0</v>
      </c>
      <c r="DN165" s="750">
        <v>0</v>
      </c>
      <c r="DO165" s="751">
        <v>0</v>
      </c>
      <c r="DP165" s="752">
        <v>0</v>
      </c>
      <c r="DQ165" s="715"/>
      <c r="DR165" s="955"/>
      <c r="DS165" s="715"/>
      <c r="DT165" s="957"/>
    </row>
    <row r="166" spans="2:124" outlineLevel="1">
      <c r="B166" s="753">
        <v>153</v>
      </c>
      <c r="C166" s="765" t="s">
        <v>122</v>
      </c>
      <c r="D166" s="755">
        <v>2016</v>
      </c>
      <c r="F166" s="756">
        <v>0</v>
      </c>
      <c r="G166" s="761">
        <v>0</v>
      </c>
      <c r="H166" s="762">
        <v>0</v>
      </c>
      <c r="I166" s="761">
        <v>0</v>
      </c>
      <c r="J166" s="762">
        <v>0</v>
      </c>
      <c r="K166" s="761">
        <v>0</v>
      </c>
      <c r="L166" s="762">
        <v>0</v>
      </c>
      <c r="M166" s="761">
        <v>0</v>
      </c>
      <c r="N166" s="762">
        <v>0</v>
      </c>
      <c r="O166" s="761">
        <v>0</v>
      </c>
      <c r="P166" s="762">
        <v>0</v>
      </c>
      <c r="Q166" s="761">
        <v>0</v>
      </c>
      <c r="R166" s="762">
        <v>0</v>
      </c>
      <c r="S166" s="761">
        <v>0</v>
      </c>
      <c r="T166" s="762">
        <v>0</v>
      </c>
      <c r="U166" s="761">
        <v>0</v>
      </c>
      <c r="V166" s="762">
        <v>0</v>
      </c>
      <c r="W166" s="761">
        <v>0</v>
      </c>
      <c r="X166" s="762">
        <v>0</v>
      </c>
      <c r="Y166" s="761">
        <v>0</v>
      </c>
      <c r="Z166" s="762">
        <v>0</v>
      </c>
      <c r="AA166" s="761">
        <v>0</v>
      </c>
      <c r="AB166" s="762">
        <v>0</v>
      </c>
      <c r="AC166" s="761">
        <v>0</v>
      </c>
      <c r="AD166" s="762">
        <v>0</v>
      </c>
      <c r="AE166" s="763">
        <v>0</v>
      </c>
      <c r="AF166" s="715"/>
      <c r="AG166" s="963"/>
      <c r="AH166" s="715"/>
      <c r="AI166" s="756">
        <v>0</v>
      </c>
      <c r="AJ166" s="761">
        <v>0</v>
      </c>
      <c r="AK166" s="762">
        <v>0</v>
      </c>
      <c r="AL166" s="761">
        <v>0</v>
      </c>
      <c r="AM166" s="762">
        <v>0</v>
      </c>
      <c r="AN166" s="761">
        <v>0</v>
      </c>
      <c r="AO166" s="762">
        <v>0</v>
      </c>
      <c r="AP166" s="761">
        <v>0</v>
      </c>
      <c r="AQ166" s="762">
        <v>0</v>
      </c>
      <c r="AR166" s="761">
        <v>0</v>
      </c>
      <c r="AS166" s="762">
        <v>0</v>
      </c>
      <c r="AT166" s="761">
        <v>0</v>
      </c>
      <c r="AU166" s="762">
        <v>0</v>
      </c>
      <c r="AV166" s="761">
        <v>0</v>
      </c>
      <c r="AW166" s="762">
        <v>0</v>
      </c>
      <c r="AX166" s="761">
        <v>0</v>
      </c>
      <c r="AY166" s="762">
        <v>0</v>
      </c>
      <c r="AZ166" s="761">
        <v>0</v>
      </c>
      <c r="BA166" s="762">
        <v>0</v>
      </c>
      <c r="BB166" s="761">
        <v>0</v>
      </c>
      <c r="BC166" s="762">
        <v>0</v>
      </c>
      <c r="BD166" s="761">
        <v>0</v>
      </c>
      <c r="BE166" s="762">
        <v>0</v>
      </c>
      <c r="BF166" s="761">
        <v>0</v>
      </c>
      <c r="BG166" s="762">
        <v>0</v>
      </c>
      <c r="BH166" s="763">
        <v>0</v>
      </c>
      <c r="BI166" s="715"/>
      <c r="BJ166" s="965"/>
      <c r="BK166" s="715"/>
      <c r="BL166" s="951"/>
      <c r="BM166" s="715"/>
      <c r="BN166" s="756">
        <v>0</v>
      </c>
      <c r="BO166" s="761">
        <v>0</v>
      </c>
      <c r="BP166" s="762">
        <v>0</v>
      </c>
      <c r="BQ166" s="761">
        <v>0</v>
      </c>
      <c r="BR166" s="762">
        <v>0</v>
      </c>
      <c r="BS166" s="761">
        <v>0</v>
      </c>
      <c r="BT166" s="762">
        <v>0</v>
      </c>
      <c r="BU166" s="761">
        <v>0</v>
      </c>
      <c r="BV166" s="762">
        <v>0</v>
      </c>
      <c r="BW166" s="761">
        <v>0</v>
      </c>
      <c r="BX166" s="762">
        <v>0</v>
      </c>
      <c r="BY166" s="761">
        <v>0</v>
      </c>
      <c r="BZ166" s="762">
        <v>0</v>
      </c>
      <c r="CA166" s="761">
        <v>0</v>
      </c>
      <c r="CB166" s="762">
        <v>0</v>
      </c>
      <c r="CC166" s="761">
        <v>0</v>
      </c>
      <c r="CD166" s="762">
        <v>0</v>
      </c>
      <c r="CE166" s="761">
        <v>0</v>
      </c>
      <c r="CF166" s="762">
        <v>0</v>
      </c>
      <c r="CG166" s="761">
        <v>0</v>
      </c>
      <c r="CH166" s="762">
        <v>0</v>
      </c>
      <c r="CI166" s="761">
        <v>0</v>
      </c>
      <c r="CJ166" s="762">
        <v>0</v>
      </c>
      <c r="CK166" s="761">
        <v>0</v>
      </c>
      <c r="CL166" s="762">
        <v>0</v>
      </c>
      <c r="CM166" s="763">
        <v>0</v>
      </c>
      <c r="CN166" s="715"/>
      <c r="CO166" s="953"/>
      <c r="CP166" s="715"/>
      <c r="CQ166" s="756">
        <v>0</v>
      </c>
      <c r="CR166" s="761">
        <v>0</v>
      </c>
      <c r="CS166" s="762">
        <v>0</v>
      </c>
      <c r="CT166" s="761">
        <v>0</v>
      </c>
      <c r="CU166" s="762">
        <v>0</v>
      </c>
      <c r="CV166" s="761">
        <v>0</v>
      </c>
      <c r="CW166" s="762">
        <v>0</v>
      </c>
      <c r="CX166" s="761">
        <v>0</v>
      </c>
      <c r="CY166" s="762">
        <v>0</v>
      </c>
      <c r="CZ166" s="761">
        <v>0</v>
      </c>
      <c r="DA166" s="762">
        <v>0</v>
      </c>
      <c r="DB166" s="761">
        <v>0</v>
      </c>
      <c r="DC166" s="762">
        <v>0</v>
      </c>
      <c r="DD166" s="761">
        <v>0</v>
      </c>
      <c r="DE166" s="762">
        <v>0</v>
      </c>
      <c r="DF166" s="761">
        <v>0</v>
      </c>
      <c r="DG166" s="762">
        <v>0</v>
      </c>
      <c r="DH166" s="761">
        <v>0</v>
      </c>
      <c r="DI166" s="762">
        <v>0</v>
      </c>
      <c r="DJ166" s="761">
        <v>0</v>
      </c>
      <c r="DK166" s="762">
        <v>0</v>
      </c>
      <c r="DL166" s="761">
        <v>0</v>
      </c>
      <c r="DM166" s="762">
        <v>0</v>
      </c>
      <c r="DN166" s="761">
        <v>0</v>
      </c>
      <c r="DO166" s="762">
        <v>0</v>
      </c>
      <c r="DP166" s="763">
        <v>0</v>
      </c>
      <c r="DQ166" s="715"/>
      <c r="DR166" s="955"/>
      <c r="DS166" s="715"/>
      <c r="DT166" s="957"/>
    </row>
    <row r="167" spans="2:124" outlineLevel="1">
      <c r="B167" s="746">
        <v>154</v>
      </c>
      <c r="C167" s="764" t="s">
        <v>123</v>
      </c>
      <c r="D167" s="748">
        <v>2016</v>
      </c>
      <c r="F167" s="766">
        <v>0</v>
      </c>
      <c r="G167" s="750">
        <v>0</v>
      </c>
      <c r="H167" s="751">
        <v>0</v>
      </c>
      <c r="I167" s="750">
        <v>0</v>
      </c>
      <c r="J167" s="751">
        <v>0</v>
      </c>
      <c r="K167" s="750">
        <v>0</v>
      </c>
      <c r="L167" s="751">
        <v>0</v>
      </c>
      <c r="M167" s="750">
        <v>0</v>
      </c>
      <c r="N167" s="751">
        <v>0</v>
      </c>
      <c r="O167" s="750">
        <v>0</v>
      </c>
      <c r="P167" s="751">
        <v>0</v>
      </c>
      <c r="Q167" s="750">
        <v>0</v>
      </c>
      <c r="R167" s="751">
        <v>0</v>
      </c>
      <c r="S167" s="750">
        <v>0</v>
      </c>
      <c r="T167" s="751">
        <v>0</v>
      </c>
      <c r="U167" s="750">
        <v>0</v>
      </c>
      <c r="V167" s="751">
        <v>0</v>
      </c>
      <c r="W167" s="750">
        <v>0</v>
      </c>
      <c r="X167" s="751">
        <v>0</v>
      </c>
      <c r="Y167" s="750">
        <v>0</v>
      </c>
      <c r="Z167" s="751">
        <v>0</v>
      </c>
      <c r="AA167" s="750">
        <v>0</v>
      </c>
      <c r="AB167" s="751">
        <v>0</v>
      </c>
      <c r="AC167" s="750">
        <v>0</v>
      </c>
      <c r="AD167" s="751">
        <v>0</v>
      </c>
      <c r="AE167" s="752">
        <v>0</v>
      </c>
      <c r="AF167" s="715"/>
      <c r="AG167" s="963"/>
      <c r="AH167" s="715"/>
      <c r="AI167" s="766">
        <v>0</v>
      </c>
      <c r="AJ167" s="750">
        <v>0</v>
      </c>
      <c r="AK167" s="751">
        <v>0</v>
      </c>
      <c r="AL167" s="750">
        <v>0</v>
      </c>
      <c r="AM167" s="751">
        <v>0</v>
      </c>
      <c r="AN167" s="750">
        <v>0</v>
      </c>
      <c r="AO167" s="751">
        <v>0</v>
      </c>
      <c r="AP167" s="750">
        <v>0</v>
      </c>
      <c r="AQ167" s="751">
        <v>0</v>
      </c>
      <c r="AR167" s="750">
        <v>0</v>
      </c>
      <c r="AS167" s="751">
        <v>0</v>
      </c>
      <c r="AT167" s="750">
        <v>0</v>
      </c>
      <c r="AU167" s="751">
        <v>0</v>
      </c>
      <c r="AV167" s="750">
        <v>0</v>
      </c>
      <c r="AW167" s="751">
        <v>0</v>
      </c>
      <c r="AX167" s="750">
        <v>0</v>
      </c>
      <c r="AY167" s="751">
        <v>0</v>
      </c>
      <c r="AZ167" s="750">
        <v>0</v>
      </c>
      <c r="BA167" s="751">
        <v>0</v>
      </c>
      <c r="BB167" s="750">
        <v>0</v>
      </c>
      <c r="BC167" s="751">
        <v>0</v>
      </c>
      <c r="BD167" s="750">
        <v>0</v>
      </c>
      <c r="BE167" s="751">
        <v>0</v>
      </c>
      <c r="BF167" s="750">
        <v>0</v>
      </c>
      <c r="BG167" s="751">
        <v>0</v>
      </c>
      <c r="BH167" s="752">
        <v>0</v>
      </c>
      <c r="BI167" s="715"/>
      <c r="BJ167" s="965"/>
      <c r="BK167" s="715"/>
      <c r="BL167" s="951"/>
      <c r="BM167" s="715"/>
      <c r="BN167" s="766">
        <v>0</v>
      </c>
      <c r="BO167" s="750">
        <v>0</v>
      </c>
      <c r="BP167" s="751">
        <v>0</v>
      </c>
      <c r="BQ167" s="750">
        <v>0</v>
      </c>
      <c r="BR167" s="751">
        <v>0</v>
      </c>
      <c r="BS167" s="750">
        <v>0</v>
      </c>
      <c r="BT167" s="751">
        <v>0</v>
      </c>
      <c r="BU167" s="750">
        <v>0</v>
      </c>
      <c r="BV167" s="751">
        <v>0</v>
      </c>
      <c r="BW167" s="750">
        <v>0</v>
      </c>
      <c r="BX167" s="751">
        <v>0</v>
      </c>
      <c r="BY167" s="750">
        <v>0</v>
      </c>
      <c r="BZ167" s="751">
        <v>0</v>
      </c>
      <c r="CA167" s="750">
        <v>0</v>
      </c>
      <c r="CB167" s="751">
        <v>0</v>
      </c>
      <c r="CC167" s="750">
        <v>0</v>
      </c>
      <c r="CD167" s="751">
        <v>0</v>
      </c>
      <c r="CE167" s="750">
        <v>0</v>
      </c>
      <c r="CF167" s="751">
        <v>0</v>
      </c>
      <c r="CG167" s="750">
        <v>0</v>
      </c>
      <c r="CH167" s="751">
        <v>0</v>
      </c>
      <c r="CI167" s="750">
        <v>0</v>
      </c>
      <c r="CJ167" s="751">
        <v>0</v>
      </c>
      <c r="CK167" s="750">
        <v>0</v>
      </c>
      <c r="CL167" s="751">
        <v>0</v>
      </c>
      <c r="CM167" s="752">
        <v>0</v>
      </c>
      <c r="CN167" s="715"/>
      <c r="CO167" s="953"/>
      <c r="CP167" s="715"/>
      <c r="CQ167" s="766">
        <v>0</v>
      </c>
      <c r="CR167" s="750">
        <v>0</v>
      </c>
      <c r="CS167" s="751">
        <v>0</v>
      </c>
      <c r="CT167" s="750">
        <v>0</v>
      </c>
      <c r="CU167" s="751">
        <v>0</v>
      </c>
      <c r="CV167" s="750">
        <v>0</v>
      </c>
      <c r="CW167" s="751">
        <v>0</v>
      </c>
      <c r="CX167" s="750">
        <v>0</v>
      </c>
      <c r="CY167" s="751">
        <v>0</v>
      </c>
      <c r="CZ167" s="750">
        <v>0</v>
      </c>
      <c r="DA167" s="751">
        <v>0</v>
      </c>
      <c r="DB167" s="750">
        <v>0</v>
      </c>
      <c r="DC167" s="751">
        <v>0</v>
      </c>
      <c r="DD167" s="750">
        <v>0</v>
      </c>
      <c r="DE167" s="751">
        <v>0</v>
      </c>
      <c r="DF167" s="750">
        <v>0</v>
      </c>
      <c r="DG167" s="751">
        <v>0</v>
      </c>
      <c r="DH167" s="750">
        <v>0</v>
      </c>
      <c r="DI167" s="751">
        <v>0</v>
      </c>
      <c r="DJ167" s="750">
        <v>0</v>
      </c>
      <c r="DK167" s="751">
        <v>0</v>
      </c>
      <c r="DL167" s="750">
        <v>0</v>
      </c>
      <c r="DM167" s="751">
        <v>0</v>
      </c>
      <c r="DN167" s="750">
        <v>0</v>
      </c>
      <c r="DO167" s="751">
        <v>0</v>
      </c>
      <c r="DP167" s="752">
        <v>0</v>
      </c>
      <c r="DQ167" s="715"/>
      <c r="DR167" s="955"/>
      <c r="DS167" s="715"/>
      <c r="DT167" s="957"/>
    </row>
    <row r="168" spans="2:124" outlineLevel="1">
      <c r="B168" s="753">
        <v>155</v>
      </c>
      <c r="C168" s="765" t="s">
        <v>125</v>
      </c>
      <c r="D168" s="755">
        <v>2016</v>
      </c>
      <c r="F168" s="756">
        <v>0</v>
      </c>
      <c r="G168" s="761">
        <v>0</v>
      </c>
      <c r="H168" s="762">
        <v>0</v>
      </c>
      <c r="I168" s="761">
        <v>0</v>
      </c>
      <c r="J168" s="762">
        <v>0</v>
      </c>
      <c r="K168" s="761">
        <v>0</v>
      </c>
      <c r="L168" s="762">
        <v>0</v>
      </c>
      <c r="M168" s="761">
        <v>0</v>
      </c>
      <c r="N168" s="762">
        <v>0</v>
      </c>
      <c r="O168" s="761">
        <v>0</v>
      </c>
      <c r="P168" s="762">
        <v>0</v>
      </c>
      <c r="Q168" s="761">
        <v>0</v>
      </c>
      <c r="R168" s="762">
        <v>0</v>
      </c>
      <c r="S168" s="761">
        <v>0</v>
      </c>
      <c r="T168" s="762">
        <v>0</v>
      </c>
      <c r="U168" s="761">
        <v>0</v>
      </c>
      <c r="V168" s="762">
        <v>0</v>
      </c>
      <c r="W168" s="761">
        <v>0</v>
      </c>
      <c r="X168" s="762">
        <v>0</v>
      </c>
      <c r="Y168" s="761">
        <v>0</v>
      </c>
      <c r="Z168" s="762">
        <v>0</v>
      </c>
      <c r="AA168" s="761">
        <v>0</v>
      </c>
      <c r="AB168" s="762">
        <v>0</v>
      </c>
      <c r="AC168" s="761">
        <v>0</v>
      </c>
      <c r="AD168" s="762">
        <v>0</v>
      </c>
      <c r="AE168" s="763">
        <v>0</v>
      </c>
      <c r="AF168" s="715"/>
      <c r="AG168" s="963"/>
      <c r="AH168" s="715"/>
      <c r="AI168" s="756">
        <v>0</v>
      </c>
      <c r="AJ168" s="761">
        <v>0</v>
      </c>
      <c r="AK168" s="762">
        <v>0</v>
      </c>
      <c r="AL168" s="761">
        <v>0</v>
      </c>
      <c r="AM168" s="762">
        <v>0</v>
      </c>
      <c r="AN168" s="761">
        <v>0</v>
      </c>
      <c r="AO168" s="762">
        <v>0</v>
      </c>
      <c r="AP168" s="761">
        <v>0</v>
      </c>
      <c r="AQ168" s="762">
        <v>0</v>
      </c>
      <c r="AR168" s="761">
        <v>0</v>
      </c>
      <c r="AS168" s="762">
        <v>0</v>
      </c>
      <c r="AT168" s="761">
        <v>0</v>
      </c>
      <c r="AU168" s="762">
        <v>0</v>
      </c>
      <c r="AV168" s="761">
        <v>0</v>
      </c>
      <c r="AW168" s="762">
        <v>0</v>
      </c>
      <c r="AX168" s="761">
        <v>0</v>
      </c>
      <c r="AY168" s="762">
        <v>0</v>
      </c>
      <c r="AZ168" s="761">
        <v>0</v>
      </c>
      <c r="BA168" s="762">
        <v>0</v>
      </c>
      <c r="BB168" s="761">
        <v>0</v>
      </c>
      <c r="BC168" s="762">
        <v>0</v>
      </c>
      <c r="BD168" s="761">
        <v>0</v>
      </c>
      <c r="BE168" s="762">
        <v>0</v>
      </c>
      <c r="BF168" s="761">
        <v>0</v>
      </c>
      <c r="BG168" s="762">
        <v>0</v>
      </c>
      <c r="BH168" s="763">
        <v>0</v>
      </c>
      <c r="BI168" s="715"/>
      <c r="BJ168" s="965"/>
      <c r="BK168" s="715"/>
      <c r="BL168" s="951"/>
      <c r="BM168" s="715"/>
      <c r="BN168" s="756">
        <v>0</v>
      </c>
      <c r="BO168" s="761">
        <v>0</v>
      </c>
      <c r="BP168" s="762">
        <v>0</v>
      </c>
      <c r="BQ168" s="761">
        <v>0</v>
      </c>
      <c r="BR168" s="762">
        <v>0</v>
      </c>
      <c r="BS168" s="761">
        <v>0</v>
      </c>
      <c r="BT168" s="762">
        <v>0</v>
      </c>
      <c r="BU168" s="761">
        <v>0</v>
      </c>
      <c r="BV168" s="762">
        <v>0</v>
      </c>
      <c r="BW168" s="761">
        <v>0</v>
      </c>
      <c r="BX168" s="762">
        <v>0</v>
      </c>
      <c r="BY168" s="761">
        <v>0</v>
      </c>
      <c r="BZ168" s="762">
        <v>0</v>
      </c>
      <c r="CA168" s="761">
        <v>0</v>
      </c>
      <c r="CB168" s="762">
        <v>0</v>
      </c>
      <c r="CC168" s="761">
        <v>0</v>
      </c>
      <c r="CD168" s="762">
        <v>0</v>
      </c>
      <c r="CE168" s="761">
        <v>0</v>
      </c>
      <c r="CF168" s="762">
        <v>0</v>
      </c>
      <c r="CG168" s="761">
        <v>0</v>
      </c>
      <c r="CH168" s="762">
        <v>0</v>
      </c>
      <c r="CI168" s="761">
        <v>0</v>
      </c>
      <c r="CJ168" s="762">
        <v>0</v>
      </c>
      <c r="CK168" s="761">
        <v>0</v>
      </c>
      <c r="CL168" s="762">
        <v>0</v>
      </c>
      <c r="CM168" s="763">
        <v>0</v>
      </c>
      <c r="CN168" s="715"/>
      <c r="CO168" s="953"/>
      <c r="CP168" s="715"/>
      <c r="CQ168" s="756">
        <v>0</v>
      </c>
      <c r="CR168" s="761">
        <v>0</v>
      </c>
      <c r="CS168" s="762">
        <v>0</v>
      </c>
      <c r="CT168" s="761">
        <v>0</v>
      </c>
      <c r="CU168" s="762">
        <v>0</v>
      </c>
      <c r="CV168" s="761">
        <v>0</v>
      </c>
      <c r="CW168" s="762">
        <v>0</v>
      </c>
      <c r="CX168" s="761">
        <v>0</v>
      </c>
      <c r="CY168" s="762">
        <v>0</v>
      </c>
      <c r="CZ168" s="761">
        <v>0</v>
      </c>
      <c r="DA168" s="762">
        <v>0</v>
      </c>
      <c r="DB168" s="761">
        <v>0</v>
      </c>
      <c r="DC168" s="762">
        <v>0</v>
      </c>
      <c r="DD168" s="761">
        <v>0</v>
      </c>
      <c r="DE168" s="762">
        <v>0</v>
      </c>
      <c r="DF168" s="761">
        <v>0</v>
      </c>
      <c r="DG168" s="762">
        <v>0</v>
      </c>
      <c r="DH168" s="761">
        <v>0</v>
      </c>
      <c r="DI168" s="762">
        <v>0</v>
      </c>
      <c r="DJ168" s="761">
        <v>0</v>
      </c>
      <c r="DK168" s="762">
        <v>0</v>
      </c>
      <c r="DL168" s="761">
        <v>0</v>
      </c>
      <c r="DM168" s="762">
        <v>0</v>
      </c>
      <c r="DN168" s="761">
        <v>0</v>
      </c>
      <c r="DO168" s="762">
        <v>0</v>
      </c>
      <c r="DP168" s="763">
        <v>0</v>
      </c>
      <c r="DQ168" s="715"/>
      <c r="DR168" s="955"/>
      <c r="DS168" s="715"/>
      <c r="DT168" s="957"/>
    </row>
    <row r="169" spans="2:124" outlineLevel="1">
      <c r="B169" s="770">
        <v>156</v>
      </c>
      <c r="C169" s="771" t="s">
        <v>124</v>
      </c>
      <c r="D169" s="772">
        <v>2016</v>
      </c>
      <c r="F169" s="773">
        <v>0</v>
      </c>
      <c r="G169" s="832">
        <v>0</v>
      </c>
      <c r="H169" s="833">
        <v>0</v>
      </c>
      <c r="I169" s="832">
        <v>0</v>
      </c>
      <c r="J169" s="833">
        <v>0</v>
      </c>
      <c r="K169" s="832">
        <v>0</v>
      </c>
      <c r="L169" s="833">
        <v>0</v>
      </c>
      <c r="M169" s="832">
        <v>0</v>
      </c>
      <c r="N169" s="833">
        <v>0</v>
      </c>
      <c r="O169" s="832">
        <v>0</v>
      </c>
      <c r="P169" s="833">
        <v>0</v>
      </c>
      <c r="Q169" s="832">
        <v>0</v>
      </c>
      <c r="R169" s="833">
        <v>0</v>
      </c>
      <c r="S169" s="832">
        <v>0</v>
      </c>
      <c r="T169" s="833">
        <v>0</v>
      </c>
      <c r="U169" s="832">
        <v>0</v>
      </c>
      <c r="V169" s="833">
        <v>0</v>
      </c>
      <c r="W169" s="832">
        <v>0</v>
      </c>
      <c r="X169" s="833">
        <v>0</v>
      </c>
      <c r="Y169" s="832">
        <v>0</v>
      </c>
      <c r="Z169" s="833">
        <v>0</v>
      </c>
      <c r="AA169" s="832">
        <v>0</v>
      </c>
      <c r="AB169" s="833">
        <v>0</v>
      </c>
      <c r="AC169" s="832">
        <v>0</v>
      </c>
      <c r="AD169" s="833">
        <v>0</v>
      </c>
      <c r="AE169" s="834">
        <v>0</v>
      </c>
      <c r="AF169" s="715"/>
      <c r="AG169" s="963"/>
      <c r="AH169" s="715"/>
      <c r="AI169" s="773">
        <v>0</v>
      </c>
      <c r="AJ169" s="832">
        <v>0</v>
      </c>
      <c r="AK169" s="833">
        <v>0</v>
      </c>
      <c r="AL169" s="832">
        <v>0</v>
      </c>
      <c r="AM169" s="833">
        <v>0</v>
      </c>
      <c r="AN169" s="832">
        <v>0</v>
      </c>
      <c r="AO169" s="833">
        <v>0</v>
      </c>
      <c r="AP169" s="832">
        <v>0</v>
      </c>
      <c r="AQ169" s="833">
        <v>0</v>
      </c>
      <c r="AR169" s="832">
        <v>0</v>
      </c>
      <c r="AS169" s="833">
        <v>0</v>
      </c>
      <c r="AT169" s="832">
        <v>0</v>
      </c>
      <c r="AU169" s="833">
        <v>0</v>
      </c>
      <c r="AV169" s="832">
        <v>0</v>
      </c>
      <c r="AW169" s="833">
        <v>0</v>
      </c>
      <c r="AX169" s="832">
        <v>0</v>
      </c>
      <c r="AY169" s="833">
        <v>0</v>
      </c>
      <c r="AZ169" s="832">
        <v>0</v>
      </c>
      <c r="BA169" s="833">
        <v>0</v>
      </c>
      <c r="BB169" s="832">
        <v>0</v>
      </c>
      <c r="BC169" s="833">
        <v>0</v>
      </c>
      <c r="BD169" s="832">
        <v>0</v>
      </c>
      <c r="BE169" s="833">
        <v>0</v>
      </c>
      <c r="BF169" s="832">
        <v>0</v>
      </c>
      <c r="BG169" s="833">
        <v>0</v>
      </c>
      <c r="BH169" s="834">
        <v>0</v>
      </c>
      <c r="BI169" s="715"/>
      <c r="BJ169" s="965"/>
      <c r="BK169" s="715"/>
      <c r="BL169" s="951"/>
      <c r="BM169" s="715"/>
      <c r="BN169" s="773">
        <v>0</v>
      </c>
      <c r="BO169" s="832">
        <v>0</v>
      </c>
      <c r="BP169" s="833">
        <v>0</v>
      </c>
      <c r="BQ169" s="832">
        <v>0</v>
      </c>
      <c r="BR169" s="833">
        <v>0</v>
      </c>
      <c r="BS169" s="832">
        <v>0</v>
      </c>
      <c r="BT169" s="833">
        <v>0</v>
      </c>
      <c r="BU169" s="832">
        <v>0</v>
      </c>
      <c r="BV169" s="833">
        <v>0</v>
      </c>
      <c r="BW169" s="832">
        <v>0</v>
      </c>
      <c r="BX169" s="833">
        <v>0</v>
      </c>
      <c r="BY169" s="832">
        <v>0</v>
      </c>
      <c r="BZ169" s="833">
        <v>0</v>
      </c>
      <c r="CA169" s="832">
        <v>0</v>
      </c>
      <c r="CB169" s="833">
        <v>0</v>
      </c>
      <c r="CC169" s="832">
        <v>0</v>
      </c>
      <c r="CD169" s="833">
        <v>0</v>
      </c>
      <c r="CE169" s="832">
        <v>0</v>
      </c>
      <c r="CF169" s="833">
        <v>0</v>
      </c>
      <c r="CG169" s="832">
        <v>0</v>
      </c>
      <c r="CH169" s="833">
        <v>0</v>
      </c>
      <c r="CI169" s="832">
        <v>0</v>
      </c>
      <c r="CJ169" s="833">
        <v>0</v>
      </c>
      <c r="CK169" s="832">
        <v>0</v>
      </c>
      <c r="CL169" s="833">
        <v>0</v>
      </c>
      <c r="CM169" s="834">
        <v>0</v>
      </c>
      <c r="CN169" s="715"/>
      <c r="CO169" s="953"/>
      <c r="CP169" s="715"/>
      <c r="CQ169" s="773">
        <v>0</v>
      </c>
      <c r="CR169" s="832">
        <v>0</v>
      </c>
      <c r="CS169" s="833">
        <v>0</v>
      </c>
      <c r="CT169" s="832">
        <v>0</v>
      </c>
      <c r="CU169" s="833">
        <v>0</v>
      </c>
      <c r="CV169" s="832">
        <v>0</v>
      </c>
      <c r="CW169" s="833">
        <v>0</v>
      </c>
      <c r="CX169" s="832">
        <v>0</v>
      </c>
      <c r="CY169" s="833">
        <v>0</v>
      </c>
      <c r="CZ169" s="832">
        <v>0</v>
      </c>
      <c r="DA169" s="833">
        <v>0</v>
      </c>
      <c r="DB169" s="832">
        <v>0</v>
      </c>
      <c r="DC169" s="833">
        <v>0</v>
      </c>
      <c r="DD169" s="832">
        <v>0</v>
      </c>
      <c r="DE169" s="833">
        <v>0</v>
      </c>
      <c r="DF169" s="832">
        <v>0</v>
      </c>
      <c r="DG169" s="833">
        <v>0</v>
      </c>
      <c r="DH169" s="832">
        <v>0</v>
      </c>
      <c r="DI169" s="833">
        <v>0</v>
      </c>
      <c r="DJ169" s="832">
        <v>0</v>
      </c>
      <c r="DK169" s="833">
        <v>0</v>
      </c>
      <c r="DL169" s="832">
        <v>0</v>
      </c>
      <c r="DM169" s="833">
        <v>0</v>
      </c>
      <c r="DN169" s="832">
        <v>0</v>
      </c>
      <c r="DO169" s="833">
        <v>0</v>
      </c>
      <c r="DP169" s="834">
        <v>0</v>
      </c>
      <c r="DQ169" s="715"/>
      <c r="DR169" s="955"/>
      <c r="DS169" s="715"/>
      <c r="DT169" s="957"/>
    </row>
    <row r="170" spans="2:124" outlineLevel="1">
      <c r="B170" s="739">
        <v>157</v>
      </c>
      <c r="C170" s="777" t="s">
        <v>771</v>
      </c>
      <c r="D170" s="741">
        <v>2016</v>
      </c>
      <c r="F170" s="778">
        <v>0</v>
      </c>
      <c r="G170" s="743">
        <v>0</v>
      </c>
      <c r="H170" s="744">
        <v>0</v>
      </c>
      <c r="I170" s="743">
        <v>0</v>
      </c>
      <c r="J170" s="744">
        <v>0</v>
      </c>
      <c r="K170" s="743">
        <v>0</v>
      </c>
      <c r="L170" s="744">
        <v>0</v>
      </c>
      <c r="M170" s="743">
        <v>0</v>
      </c>
      <c r="N170" s="744">
        <v>0</v>
      </c>
      <c r="O170" s="743">
        <v>0</v>
      </c>
      <c r="P170" s="744">
        <v>0</v>
      </c>
      <c r="Q170" s="743">
        <v>0</v>
      </c>
      <c r="R170" s="744">
        <v>0</v>
      </c>
      <c r="S170" s="743">
        <v>0</v>
      </c>
      <c r="T170" s="744">
        <v>0</v>
      </c>
      <c r="U170" s="743">
        <v>0</v>
      </c>
      <c r="V170" s="744">
        <v>0</v>
      </c>
      <c r="W170" s="743">
        <v>0</v>
      </c>
      <c r="X170" s="744">
        <v>0</v>
      </c>
      <c r="Y170" s="743">
        <v>0</v>
      </c>
      <c r="Z170" s="744">
        <v>0</v>
      </c>
      <c r="AA170" s="743">
        <v>0</v>
      </c>
      <c r="AB170" s="744">
        <v>0</v>
      </c>
      <c r="AC170" s="743">
        <v>0</v>
      </c>
      <c r="AD170" s="744">
        <v>0</v>
      </c>
      <c r="AE170" s="745">
        <v>0</v>
      </c>
      <c r="AF170" s="715"/>
      <c r="AG170" s="963"/>
      <c r="AH170" s="715"/>
      <c r="AI170" s="778">
        <v>0</v>
      </c>
      <c r="AJ170" s="743">
        <v>0</v>
      </c>
      <c r="AK170" s="744">
        <v>0</v>
      </c>
      <c r="AL170" s="743">
        <v>0</v>
      </c>
      <c r="AM170" s="744">
        <v>0</v>
      </c>
      <c r="AN170" s="743">
        <v>0</v>
      </c>
      <c r="AO170" s="744">
        <v>0</v>
      </c>
      <c r="AP170" s="743">
        <v>0</v>
      </c>
      <c r="AQ170" s="744">
        <v>0</v>
      </c>
      <c r="AR170" s="743">
        <v>0</v>
      </c>
      <c r="AS170" s="744">
        <v>0</v>
      </c>
      <c r="AT170" s="743">
        <v>0</v>
      </c>
      <c r="AU170" s="744">
        <v>0</v>
      </c>
      <c r="AV170" s="743">
        <v>0</v>
      </c>
      <c r="AW170" s="744">
        <v>0</v>
      </c>
      <c r="AX170" s="743">
        <v>0</v>
      </c>
      <c r="AY170" s="744">
        <v>0</v>
      </c>
      <c r="AZ170" s="743">
        <v>0</v>
      </c>
      <c r="BA170" s="744">
        <v>0</v>
      </c>
      <c r="BB170" s="743">
        <v>0</v>
      </c>
      <c r="BC170" s="744">
        <v>0</v>
      </c>
      <c r="BD170" s="743">
        <v>0</v>
      </c>
      <c r="BE170" s="744">
        <v>0</v>
      </c>
      <c r="BF170" s="743">
        <v>0</v>
      </c>
      <c r="BG170" s="744">
        <v>0</v>
      </c>
      <c r="BH170" s="745">
        <v>0</v>
      </c>
      <c r="BI170" s="715"/>
      <c r="BJ170" s="965"/>
      <c r="BK170" s="715"/>
      <c r="BL170" s="951"/>
      <c r="BM170" s="715"/>
      <c r="BN170" s="778">
        <v>0</v>
      </c>
      <c r="BO170" s="743">
        <v>0</v>
      </c>
      <c r="BP170" s="744">
        <v>0</v>
      </c>
      <c r="BQ170" s="743">
        <v>0</v>
      </c>
      <c r="BR170" s="744">
        <v>0</v>
      </c>
      <c r="BS170" s="743">
        <v>0</v>
      </c>
      <c r="BT170" s="744">
        <v>0</v>
      </c>
      <c r="BU170" s="743">
        <v>0</v>
      </c>
      <c r="BV170" s="744">
        <v>0</v>
      </c>
      <c r="BW170" s="743">
        <v>0</v>
      </c>
      <c r="BX170" s="744">
        <v>0</v>
      </c>
      <c r="BY170" s="743">
        <v>0</v>
      </c>
      <c r="BZ170" s="744">
        <v>0</v>
      </c>
      <c r="CA170" s="743">
        <v>0</v>
      </c>
      <c r="CB170" s="744">
        <v>0</v>
      </c>
      <c r="CC170" s="743">
        <v>0</v>
      </c>
      <c r="CD170" s="744">
        <v>0</v>
      </c>
      <c r="CE170" s="743">
        <v>0</v>
      </c>
      <c r="CF170" s="744">
        <v>0</v>
      </c>
      <c r="CG170" s="743">
        <v>0</v>
      </c>
      <c r="CH170" s="744">
        <v>0</v>
      </c>
      <c r="CI170" s="743">
        <v>0</v>
      </c>
      <c r="CJ170" s="744">
        <v>0</v>
      </c>
      <c r="CK170" s="743">
        <v>0</v>
      </c>
      <c r="CL170" s="744">
        <v>0</v>
      </c>
      <c r="CM170" s="745">
        <v>0</v>
      </c>
      <c r="CN170" s="715"/>
      <c r="CO170" s="953"/>
      <c r="CP170" s="715"/>
      <c r="CQ170" s="778">
        <v>0</v>
      </c>
      <c r="CR170" s="743">
        <v>0</v>
      </c>
      <c r="CS170" s="744">
        <v>0</v>
      </c>
      <c r="CT170" s="743">
        <v>0</v>
      </c>
      <c r="CU170" s="744">
        <v>0</v>
      </c>
      <c r="CV170" s="743">
        <v>0</v>
      </c>
      <c r="CW170" s="744">
        <v>0</v>
      </c>
      <c r="CX170" s="743">
        <v>0</v>
      </c>
      <c r="CY170" s="744">
        <v>0</v>
      </c>
      <c r="CZ170" s="743">
        <v>0</v>
      </c>
      <c r="DA170" s="744">
        <v>0</v>
      </c>
      <c r="DB170" s="743">
        <v>0</v>
      </c>
      <c r="DC170" s="744">
        <v>0</v>
      </c>
      <c r="DD170" s="743">
        <v>0</v>
      </c>
      <c r="DE170" s="744">
        <v>0</v>
      </c>
      <c r="DF170" s="743">
        <v>0</v>
      </c>
      <c r="DG170" s="744">
        <v>0</v>
      </c>
      <c r="DH170" s="743">
        <v>0</v>
      </c>
      <c r="DI170" s="744">
        <v>0</v>
      </c>
      <c r="DJ170" s="743">
        <v>0</v>
      </c>
      <c r="DK170" s="744">
        <v>0</v>
      </c>
      <c r="DL170" s="743">
        <v>0</v>
      </c>
      <c r="DM170" s="744">
        <v>0</v>
      </c>
      <c r="DN170" s="743">
        <v>0</v>
      </c>
      <c r="DO170" s="744">
        <v>0</v>
      </c>
      <c r="DP170" s="745">
        <v>0</v>
      </c>
      <c r="DQ170" s="715"/>
      <c r="DR170" s="955"/>
      <c r="DS170" s="715"/>
      <c r="DT170" s="957"/>
    </row>
    <row r="171" spans="2:124" outlineLevel="1">
      <c r="B171" s="782">
        <v>158</v>
      </c>
      <c r="C171" s="783" t="s">
        <v>772</v>
      </c>
      <c r="D171" s="784">
        <v>2016</v>
      </c>
      <c r="F171" s="785">
        <v>0</v>
      </c>
      <c r="G171" s="853">
        <v>0</v>
      </c>
      <c r="H171" s="854">
        <v>0</v>
      </c>
      <c r="I171" s="853">
        <v>0</v>
      </c>
      <c r="J171" s="854">
        <v>0</v>
      </c>
      <c r="K171" s="853">
        <v>0</v>
      </c>
      <c r="L171" s="854">
        <v>0</v>
      </c>
      <c r="M171" s="853">
        <v>0</v>
      </c>
      <c r="N171" s="854">
        <v>0</v>
      </c>
      <c r="O171" s="853">
        <v>0</v>
      </c>
      <c r="P171" s="854">
        <v>0</v>
      </c>
      <c r="Q171" s="853">
        <v>0</v>
      </c>
      <c r="R171" s="854">
        <v>0</v>
      </c>
      <c r="S171" s="853">
        <v>0</v>
      </c>
      <c r="T171" s="854">
        <v>0</v>
      </c>
      <c r="U171" s="853">
        <v>0</v>
      </c>
      <c r="V171" s="854">
        <v>0</v>
      </c>
      <c r="W171" s="853">
        <v>0</v>
      </c>
      <c r="X171" s="854">
        <v>0</v>
      </c>
      <c r="Y171" s="853">
        <v>0</v>
      </c>
      <c r="Z171" s="854">
        <v>0</v>
      </c>
      <c r="AA171" s="853">
        <v>0</v>
      </c>
      <c r="AB171" s="854">
        <v>0</v>
      </c>
      <c r="AC171" s="853">
        <v>0</v>
      </c>
      <c r="AD171" s="854">
        <v>0</v>
      </c>
      <c r="AE171" s="855">
        <v>0</v>
      </c>
      <c r="AF171" s="715"/>
      <c r="AG171" s="963"/>
      <c r="AH171" s="715"/>
      <c r="AI171" s="785">
        <v>0</v>
      </c>
      <c r="AJ171" s="853">
        <v>0</v>
      </c>
      <c r="AK171" s="854">
        <v>0</v>
      </c>
      <c r="AL171" s="853">
        <v>0</v>
      </c>
      <c r="AM171" s="854">
        <v>0</v>
      </c>
      <c r="AN171" s="853">
        <v>0</v>
      </c>
      <c r="AO171" s="854">
        <v>0</v>
      </c>
      <c r="AP171" s="853">
        <v>0</v>
      </c>
      <c r="AQ171" s="854">
        <v>0</v>
      </c>
      <c r="AR171" s="853">
        <v>0</v>
      </c>
      <c r="AS171" s="854">
        <v>0</v>
      </c>
      <c r="AT171" s="853">
        <v>0</v>
      </c>
      <c r="AU171" s="854">
        <v>0</v>
      </c>
      <c r="AV171" s="853">
        <v>0</v>
      </c>
      <c r="AW171" s="854">
        <v>0</v>
      </c>
      <c r="AX171" s="853">
        <v>0</v>
      </c>
      <c r="AY171" s="854">
        <v>0</v>
      </c>
      <c r="AZ171" s="853">
        <v>0</v>
      </c>
      <c r="BA171" s="854">
        <v>0</v>
      </c>
      <c r="BB171" s="853">
        <v>0</v>
      </c>
      <c r="BC171" s="854">
        <v>0</v>
      </c>
      <c r="BD171" s="853">
        <v>0</v>
      </c>
      <c r="BE171" s="854">
        <v>0</v>
      </c>
      <c r="BF171" s="853">
        <v>0</v>
      </c>
      <c r="BG171" s="854">
        <v>0</v>
      </c>
      <c r="BH171" s="855">
        <v>0</v>
      </c>
      <c r="BI171" s="715"/>
      <c r="BJ171" s="965"/>
      <c r="BK171" s="715"/>
      <c r="BL171" s="951"/>
      <c r="BM171" s="715"/>
      <c r="BN171" s="785">
        <v>0</v>
      </c>
      <c r="BO171" s="853">
        <v>0</v>
      </c>
      <c r="BP171" s="854">
        <v>0</v>
      </c>
      <c r="BQ171" s="853">
        <v>0</v>
      </c>
      <c r="BR171" s="854">
        <v>0</v>
      </c>
      <c r="BS171" s="853">
        <v>0</v>
      </c>
      <c r="BT171" s="854">
        <v>0</v>
      </c>
      <c r="BU171" s="853">
        <v>0</v>
      </c>
      <c r="BV171" s="854">
        <v>0</v>
      </c>
      <c r="BW171" s="853">
        <v>0</v>
      </c>
      <c r="BX171" s="854">
        <v>0</v>
      </c>
      <c r="BY171" s="853">
        <v>0</v>
      </c>
      <c r="BZ171" s="854">
        <v>0</v>
      </c>
      <c r="CA171" s="853">
        <v>0</v>
      </c>
      <c r="CB171" s="854">
        <v>0</v>
      </c>
      <c r="CC171" s="853">
        <v>0</v>
      </c>
      <c r="CD171" s="854">
        <v>0</v>
      </c>
      <c r="CE171" s="853">
        <v>0</v>
      </c>
      <c r="CF171" s="854">
        <v>0</v>
      </c>
      <c r="CG171" s="853">
        <v>0</v>
      </c>
      <c r="CH171" s="854">
        <v>0</v>
      </c>
      <c r="CI171" s="853">
        <v>0</v>
      </c>
      <c r="CJ171" s="854">
        <v>0</v>
      </c>
      <c r="CK171" s="853">
        <v>0</v>
      </c>
      <c r="CL171" s="854">
        <v>0</v>
      </c>
      <c r="CM171" s="855">
        <v>0</v>
      </c>
      <c r="CN171" s="715"/>
      <c r="CO171" s="953"/>
      <c r="CP171" s="715"/>
      <c r="CQ171" s="785">
        <v>0</v>
      </c>
      <c r="CR171" s="853">
        <v>0</v>
      </c>
      <c r="CS171" s="854">
        <v>0</v>
      </c>
      <c r="CT171" s="853">
        <v>0</v>
      </c>
      <c r="CU171" s="854">
        <v>0</v>
      </c>
      <c r="CV171" s="853">
        <v>0</v>
      </c>
      <c r="CW171" s="854">
        <v>0</v>
      </c>
      <c r="CX171" s="853">
        <v>0</v>
      </c>
      <c r="CY171" s="854">
        <v>0</v>
      </c>
      <c r="CZ171" s="853">
        <v>0</v>
      </c>
      <c r="DA171" s="854">
        <v>0</v>
      </c>
      <c r="DB171" s="853">
        <v>0</v>
      </c>
      <c r="DC171" s="854">
        <v>0</v>
      </c>
      <c r="DD171" s="853">
        <v>0</v>
      </c>
      <c r="DE171" s="854">
        <v>0</v>
      </c>
      <c r="DF171" s="853">
        <v>0</v>
      </c>
      <c r="DG171" s="854">
        <v>0</v>
      </c>
      <c r="DH171" s="853">
        <v>0</v>
      </c>
      <c r="DI171" s="854">
        <v>0</v>
      </c>
      <c r="DJ171" s="853">
        <v>0</v>
      </c>
      <c r="DK171" s="854">
        <v>0</v>
      </c>
      <c r="DL171" s="853">
        <v>0</v>
      </c>
      <c r="DM171" s="854">
        <v>0</v>
      </c>
      <c r="DN171" s="853">
        <v>0</v>
      </c>
      <c r="DO171" s="854">
        <v>0</v>
      </c>
      <c r="DP171" s="855">
        <v>0</v>
      </c>
      <c r="DQ171" s="715"/>
      <c r="DR171" s="955"/>
      <c r="DS171" s="715"/>
      <c r="DT171" s="957"/>
    </row>
    <row r="172" spans="2:124" outlineLevel="1">
      <c r="B172" s="789">
        <v>159</v>
      </c>
      <c r="C172" s="790" t="s">
        <v>773</v>
      </c>
      <c r="D172" s="791">
        <v>2016</v>
      </c>
      <c r="F172" s="792">
        <v>0</v>
      </c>
      <c r="G172" s="828">
        <v>0</v>
      </c>
      <c r="H172" s="829">
        <v>0</v>
      </c>
      <c r="I172" s="828">
        <v>0</v>
      </c>
      <c r="J172" s="829">
        <v>0</v>
      </c>
      <c r="K172" s="828">
        <v>0</v>
      </c>
      <c r="L172" s="829">
        <v>0</v>
      </c>
      <c r="M172" s="828">
        <v>0</v>
      </c>
      <c r="N172" s="829">
        <v>0</v>
      </c>
      <c r="O172" s="828">
        <v>0</v>
      </c>
      <c r="P172" s="829">
        <v>0</v>
      </c>
      <c r="Q172" s="828">
        <v>0</v>
      </c>
      <c r="R172" s="829">
        <v>0</v>
      </c>
      <c r="S172" s="828">
        <v>0</v>
      </c>
      <c r="T172" s="829">
        <v>0</v>
      </c>
      <c r="U172" s="828">
        <v>0</v>
      </c>
      <c r="V172" s="829">
        <v>0</v>
      </c>
      <c r="W172" s="828">
        <v>0</v>
      </c>
      <c r="X172" s="829">
        <v>0</v>
      </c>
      <c r="Y172" s="828">
        <v>0</v>
      </c>
      <c r="Z172" s="829">
        <v>0</v>
      </c>
      <c r="AA172" s="828">
        <v>0</v>
      </c>
      <c r="AB172" s="829">
        <v>0</v>
      </c>
      <c r="AC172" s="828">
        <v>0</v>
      </c>
      <c r="AD172" s="829">
        <v>0</v>
      </c>
      <c r="AE172" s="830">
        <v>0</v>
      </c>
      <c r="AF172" s="715"/>
      <c r="AG172" s="963"/>
      <c r="AH172" s="715"/>
      <c r="AI172" s="792">
        <v>0</v>
      </c>
      <c r="AJ172" s="828">
        <v>0</v>
      </c>
      <c r="AK172" s="829">
        <v>0</v>
      </c>
      <c r="AL172" s="828">
        <v>0</v>
      </c>
      <c r="AM172" s="829">
        <v>0</v>
      </c>
      <c r="AN172" s="828">
        <v>0</v>
      </c>
      <c r="AO172" s="829">
        <v>0</v>
      </c>
      <c r="AP172" s="828">
        <v>0</v>
      </c>
      <c r="AQ172" s="829">
        <v>0</v>
      </c>
      <c r="AR172" s="828">
        <v>0</v>
      </c>
      <c r="AS172" s="829">
        <v>0</v>
      </c>
      <c r="AT172" s="828">
        <v>0</v>
      </c>
      <c r="AU172" s="829">
        <v>0</v>
      </c>
      <c r="AV172" s="828">
        <v>0</v>
      </c>
      <c r="AW172" s="829">
        <v>0</v>
      </c>
      <c r="AX172" s="828">
        <v>0</v>
      </c>
      <c r="AY172" s="829">
        <v>0</v>
      </c>
      <c r="AZ172" s="828">
        <v>0</v>
      </c>
      <c r="BA172" s="829">
        <v>0</v>
      </c>
      <c r="BB172" s="828">
        <v>0</v>
      </c>
      <c r="BC172" s="829">
        <v>0</v>
      </c>
      <c r="BD172" s="828">
        <v>0</v>
      </c>
      <c r="BE172" s="829">
        <v>0</v>
      </c>
      <c r="BF172" s="828">
        <v>0</v>
      </c>
      <c r="BG172" s="829">
        <v>0</v>
      </c>
      <c r="BH172" s="830">
        <v>0</v>
      </c>
      <c r="BI172" s="715"/>
      <c r="BJ172" s="965"/>
      <c r="BK172" s="715"/>
      <c r="BL172" s="951"/>
      <c r="BM172" s="715"/>
      <c r="BN172" s="792">
        <v>0</v>
      </c>
      <c r="BO172" s="828">
        <v>0</v>
      </c>
      <c r="BP172" s="829">
        <v>0</v>
      </c>
      <c r="BQ172" s="828">
        <v>0</v>
      </c>
      <c r="BR172" s="829">
        <v>0</v>
      </c>
      <c r="BS172" s="828">
        <v>0</v>
      </c>
      <c r="BT172" s="829">
        <v>0</v>
      </c>
      <c r="BU172" s="828">
        <v>0</v>
      </c>
      <c r="BV172" s="829">
        <v>0</v>
      </c>
      <c r="BW172" s="828">
        <v>0</v>
      </c>
      <c r="BX172" s="829">
        <v>0</v>
      </c>
      <c r="BY172" s="828">
        <v>0</v>
      </c>
      <c r="BZ172" s="829">
        <v>0</v>
      </c>
      <c r="CA172" s="828">
        <v>0</v>
      </c>
      <c r="CB172" s="829">
        <v>0</v>
      </c>
      <c r="CC172" s="828">
        <v>0</v>
      </c>
      <c r="CD172" s="829">
        <v>0</v>
      </c>
      <c r="CE172" s="828">
        <v>0</v>
      </c>
      <c r="CF172" s="829">
        <v>0</v>
      </c>
      <c r="CG172" s="828">
        <v>0</v>
      </c>
      <c r="CH172" s="829">
        <v>0</v>
      </c>
      <c r="CI172" s="828">
        <v>0</v>
      </c>
      <c r="CJ172" s="829">
        <v>0</v>
      </c>
      <c r="CK172" s="828">
        <v>0</v>
      </c>
      <c r="CL172" s="829">
        <v>0</v>
      </c>
      <c r="CM172" s="830">
        <v>0</v>
      </c>
      <c r="CN172" s="715"/>
      <c r="CO172" s="953"/>
      <c r="CP172" s="715"/>
      <c r="CQ172" s="792">
        <v>0</v>
      </c>
      <c r="CR172" s="828">
        <v>0</v>
      </c>
      <c r="CS172" s="829">
        <v>0</v>
      </c>
      <c r="CT172" s="828">
        <v>0</v>
      </c>
      <c r="CU172" s="829">
        <v>0</v>
      </c>
      <c r="CV172" s="828">
        <v>0</v>
      </c>
      <c r="CW172" s="829">
        <v>0</v>
      </c>
      <c r="CX172" s="828">
        <v>0</v>
      </c>
      <c r="CY172" s="829">
        <v>0</v>
      </c>
      <c r="CZ172" s="828">
        <v>0</v>
      </c>
      <c r="DA172" s="829">
        <v>0</v>
      </c>
      <c r="DB172" s="828">
        <v>0</v>
      </c>
      <c r="DC172" s="829">
        <v>0</v>
      </c>
      <c r="DD172" s="828">
        <v>0</v>
      </c>
      <c r="DE172" s="829">
        <v>0</v>
      </c>
      <c r="DF172" s="828">
        <v>0</v>
      </c>
      <c r="DG172" s="829">
        <v>0</v>
      </c>
      <c r="DH172" s="828">
        <v>0</v>
      </c>
      <c r="DI172" s="829">
        <v>0</v>
      </c>
      <c r="DJ172" s="828">
        <v>0</v>
      </c>
      <c r="DK172" s="829">
        <v>0</v>
      </c>
      <c r="DL172" s="828">
        <v>0</v>
      </c>
      <c r="DM172" s="829">
        <v>0</v>
      </c>
      <c r="DN172" s="828">
        <v>0</v>
      </c>
      <c r="DO172" s="829">
        <v>0</v>
      </c>
      <c r="DP172" s="830">
        <v>0</v>
      </c>
      <c r="DQ172" s="715"/>
      <c r="DR172" s="955"/>
      <c r="DS172" s="715"/>
      <c r="DT172" s="957"/>
    </row>
    <row r="173" spans="2:124" outlineLevel="1">
      <c r="B173" s="746">
        <v>160</v>
      </c>
      <c r="C173" s="764" t="s">
        <v>774</v>
      </c>
      <c r="D173" s="748">
        <v>2016</v>
      </c>
      <c r="F173" s="766">
        <v>0</v>
      </c>
      <c r="G173" s="750">
        <v>0</v>
      </c>
      <c r="H173" s="751">
        <v>0</v>
      </c>
      <c r="I173" s="750">
        <v>0</v>
      </c>
      <c r="J173" s="751">
        <v>0</v>
      </c>
      <c r="K173" s="750">
        <v>0</v>
      </c>
      <c r="L173" s="751">
        <v>0</v>
      </c>
      <c r="M173" s="750">
        <v>0</v>
      </c>
      <c r="N173" s="751">
        <v>0</v>
      </c>
      <c r="O173" s="750">
        <v>0</v>
      </c>
      <c r="P173" s="751">
        <v>0</v>
      </c>
      <c r="Q173" s="750">
        <v>0</v>
      </c>
      <c r="R173" s="751">
        <v>0</v>
      </c>
      <c r="S173" s="750">
        <v>0</v>
      </c>
      <c r="T173" s="751">
        <v>0</v>
      </c>
      <c r="U173" s="750">
        <v>0</v>
      </c>
      <c r="V173" s="751">
        <v>0</v>
      </c>
      <c r="W173" s="750">
        <v>0</v>
      </c>
      <c r="X173" s="751">
        <v>0</v>
      </c>
      <c r="Y173" s="750">
        <v>0</v>
      </c>
      <c r="Z173" s="751">
        <v>0</v>
      </c>
      <c r="AA173" s="750">
        <v>0</v>
      </c>
      <c r="AB173" s="751">
        <v>0</v>
      </c>
      <c r="AC173" s="750">
        <v>0</v>
      </c>
      <c r="AD173" s="751">
        <v>0</v>
      </c>
      <c r="AE173" s="752">
        <v>0</v>
      </c>
      <c r="AF173" s="715"/>
      <c r="AG173" s="963"/>
      <c r="AH173" s="715"/>
      <c r="AI173" s="766">
        <v>0</v>
      </c>
      <c r="AJ173" s="750">
        <v>0</v>
      </c>
      <c r="AK173" s="751">
        <v>0</v>
      </c>
      <c r="AL173" s="750">
        <v>0</v>
      </c>
      <c r="AM173" s="751">
        <v>0</v>
      </c>
      <c r="AN173" s="750">
        <v>0</v>
      </c>
      <c r="AO173" s="751">
        <v>0</v>
      </c>
      <c r="AP173" s="750">
        <v>0</v>
      </c>
      <c r="AQ173" s="751">
        <v>0</v>
      </c>
      <c r="AR173" s="750">
        <v>0</v>
      </c>
      <c r="AS173" s="751">
        <v>0</v>
      </c>
      <c r="AT173" s="750">
        <v>0</v>
      </c>
      <c r="AU173" s="751">
        <v>0</v>
      </c>
      <c r="AV173" s="750">
        <v>0</v>
      </c>
      <c r="AW173" s="751">
        <v>0</v>
      </c>
      <c r="AX173" s="750">
        <v>0</v>
      </c>
      <c r="AY173" s="751">
        <v>0</v>
      </c>
      <c r="AZ173" s="750">
        <v>0</v>
      </c>
      <c r="BA173" s="751">
        <v>0</v>
      </c>
      <c r="BB173" s="750">
        <v>0</v>
      </c>
      <c r="BC173" s="751">
        <v>0</v>
      </c>
      <c r="BD173" s="750">
        <v>0</v>
      </c>
      <c r="BE173" s="751">
        <v>0</v>
      </c>
      <c r="BF173" s="750">
        <v>0</v>
      </c>
      <c r="BG173" s="751">
        <v>0</v>
      </c>
      <c r="BH173" s="752">
        <v>0</v>
      </c>
      <c r="BI173" s="715"/>
      <c r="BJ173" s="965"/>
      <c r="BK173" s="715"/>
      <c r="BL173" s="951"/>
      <c r="BM173" s="715"/>
      <c r="BN173" s="766">
        <v>0</v>
      </c>
      <c r="BO173" s="750">
        <v>0</v>
      </c>
      <c r="BP173" s="751">
        <v>0</v>
      </c>
      <c r="BQ173" s="750">
        <v>0</v>
      </c>
      <c r="BR173" s="751">
        <v>0</v>
      </c>
      <c r="BS173" s="750">
        <v>0</v>
      </c>
      <c r="BT173" s="751">
        <v>0</v>
      </c>
      <c r="BU173" s="750">
        <v>0</v>
      </c>
      <c r="BV173" s="751">
        <v>0</v>
      </c>
      <c r="BW173" s="750">
        <v>0</v>
      </c>
      <c r="BX173" s="751">
        <v>0</v>
      </c>
      <c r="BY173" s="750">
        <v>0</v>
      </c>
      <c r="BZ173" s="751">
        <v>0</v>
      </c>
      <c r="CA173" s="750">
        <v>0</v>
      </c>
      <c r="CB173" s="751">
        <v>0</v>
      </c>
      <c r="CC173" s="750">
        <v>0</v>
      </c>
      <c r="CD173" s="751">
        <v>0</v>
      </c>
      <c r="CE173" s="750">
        <v>0</v>
      </c>
      <c r="CF173" s="751">
        <v>0</v>
      </c>
      <c r="CG173" s="750">
        <v>0</v>
      </c>
      <c r="CH173" s="751">
        <v>0</v>
      </c>
      <c r="CI173" s="750">
        <v>0</v>
      </c>
      <c r="CJ173" s="751">
        <v>0</v>
      </c>
      <c r="CK173" s="750">
        <v>0</v>
      </c>
      <c r="CL173" s="751">
        <v>0</v>
      </c>
      <c r="CM173" s="752">
        <v>0</v>
      </c>
      <c r="CN173" s="715"/>
      <c r="CO173" s="953"/>
      <c r="CP173" s="715"/>
      <c r="CQ173" s="766">
        <v>0</v>
      </c>
      <c r="CR173" s="750">
        <v>0</v>
      </c>
      <c r="CS173" s="751">
        <v>0</v>
      </c>
      <c r="CT173" s="750">
        <v>0</v>
      </c>
      <c r="CU173" s="751">
        <v>0</v>
      </c>
      <c r="CV173" s="750">
        <v>0</v>
      </c>
      <c r="CW173" s="751">
        <v>0</v>
      </c>
      <c r="CX173" s="750">
        <v>0</v>
      </c>
      <c r="CY173" s="751">
        <v>0</v>
      </c>
      <c r="CZ173" s="750">
        <v>0</v>
      </c>
      <c r="DA173" s="751">
        <v>0</v>
      </c>
      <c r="DB173" s="750">
        <v>0</v>
      </c>
      <c r="DC173" s="751">
        <v>0</v>
      </c>
      <c r="DD173" s="750">
        <v>0</v>
      </c>
      <c r="DE173" s="751">
        <v>0</v>
      </c>
      <c r="DF173" s="750">
        <v>0</v>
      </c>
      <c r="DG173" s="751">
        <v>0</v>
      </c>
      <c r="DH173" s="750">
        <v>0</v>
      </c>
      <c r="DI173" s="751">
        <v>0</v>
      </c>
      <c r="DJ173" s="750">
        <v>0</v>
      </c>
      <c r="DK173" s="751">
        <v>0</v>
      </c>
      <c r="DL173" s="750">
        <v>0</v>
      </c>
      <c r="DM173" s="751">
        <v>0</v>
      </c>
      <c r="DN173" s="750">
        <v>0</v>
      </c>
      <c r="DO173" s="751">
        <v>0</v>
      </c>
      <c r="DP173" s="752">
        <v>0</v>
      </c>
      <c r="DQ173" s="715"/>
      <c r="DR173" s="955"/>
      <c r="DS173" s="715"/>
      <c r="DT173" s="957"/>
    </row>
    <row r="174" spans="2:124" outlineLevel="1">
      <c r="B174" s="753">
        <v>161</v>
      </c>
      <c r="C174" s="765" t="s">
        <v>775</v>
      </c>
      <c r="D174" s="755">
        <v>2016</v>
      </c>
      <c r="F174" s="756">
        <v>0</v>
      </c>
      <c r="G174" s="761">
        <v>0</v>
      </c>
      <c r="H174" s="762">
        <v>0</v>
      </c>
      <c r="I174" s="761">
        <v>0</v>
      </c>
      <c r="J174" s="762">
        <v>0</v>
      </c>
      <c r="K174" s="761">
        <v>0</v>
      </c>
      <c r="L174" s="762">
        <v>0</v>
      </c>
      <c r="M174" s="761">
        <v>0</v>
      </c>
      <c r="N174" s="762">
        <v>0</v>
      </c>
      <c r="O174" s="761">
        <v>0</v>
      </c>
      <c r="P174" s="762">
        <v>0</v>
      </c>
      <c r="Q174" s="761">
        <v>0</v>
      </c>
      <c r="R174" s="762">
        <v>0</v>
      </c>
      <c r="S174" s="761">
        <v>0</v>
      </c>
      <c r="T174" s="762">
        <v>0</v>
      </c>
      <c r="U174" s="761">
        <v>0</v>
      </c>
      <c r="V174" s="762">
        <v>0</v>
      </c>
      <c r="W174" s="761">
        <v>0</v>
      </c>
      <c r="X174" s="762">
        <v>0</v>
      </c>
      <c r="Y174" s="761">
        <v>0</v>
      </c>
      <c r="Z174" s="762">
        <v>0</v>
      </c>
      <c r="AA174" s="761">
        <v>0</v>
      </c>
      <c r="AB174" s="762">
        <v>0</v>
      </c>
      <c r="AC174" s="761">
        <v>0</v>
      </c>
      <c r="AD174" s="762">
        <v>0</v>
      </c>
      <c r="AE174" s="763">
        <v>0</v>
      </c>
      <c r="AF174" s="715"/>
      <c r="AG174" s="963"/>
      <c r="AH174" s="715"/>
      <c r="AI174" s="756">
        <v>0</v>
      </c>
      <c r="AJ174" s="761">
        <v>0</v>
      </c>
      <c r="AK174" s="762">
        <v>0</v>
      </c>
      <c r="AL174" s="761">
        <v>0</v>
      </c>
      <c r="AM174" s="762">
        <v>0</v>
      </c>
      <c r="AN174" s="761">
        <v>0</v>
      </c>
      <c r="AO174" s="762">
        <v>0</v>
      </c>
      <c r="AP174" s="761">
        <v>0</v>
      </c>
      <c r="AQ174" s="762">
        <v>0</v>
      </c>
      <c r="AR174" s="761">
        <v>0</v>
      </c>
      <c r="AS174" s="762">
        <v>0</v>
      </c>
      <c r="AT174" s="761">
        <v>0</v>
      </c>
      <c r="AU174" s="762">
        <v>0</v>
      </c>
      <c r="AV174" s="761">
        <v>0</v>
      </c>
      <c r="AW174" s="762">
        <v>0</v>
      </c>
      <c r="AX174" s="761">
        <v>0</v>
      </c>
      <c r="AY174" s="762">
        <v>0</v>
      </c>
      <c r="AZ174" s="761">
        <v>0</v>
      </c>
      <c r="BA174" s="762">
        <v>0</v>
      </c>
      <c r="BB174" s="761">
        <v>0</v>
      </c>
      <c r="BC174" s="762">
        <v>0</v>
      </c>
      <c r="BD174" s="761">
        <v>0</v>
      </c>
      <c r="BE174" s="762">
        <v>0</v>
      </c>
      <c r="BF174" s="761">
        <v>0</v>
      </c>
      <c r="BG174" s="762">
        <v>0</v>
      </c>
      <c r="BH174" s="763">
        <v>0</v>
      </c>
      <c r="BI174" s="715"/>
      <c r="BJ174" s="965"/>
      <c r="BK174" s="715"/>
      <c r="BL174" s="951"/>
      <c r="BM174" s="715"/>
      <c r="BN174" s="756">
        <v>0</v>
      </c>
      <c r="BO174" s="761">
        <v>0</v>
      </c>
      <c r="BP174" s="762">
        <v>0</v>
      </c>
      <c r="BQ174" s="761">
        <v>0</v>
      </c>
      <c r="BR174" s="762">
        <v>0</v>
      </c>
      <c r="BS174" s="761">
        <v>0</v>
      </c>
      <c r="BT174" s="762">
        <v>0</v>
      </c>
      <c r="BU174" s="761">
        <v>0</v>
      </c>
      <c r="BV174" s="762">
        <v>0</v>
      </c>
      <c r="BW174" s="761">
        <v>0</v>
      </c>
      <c r="BX174" s="762">
        <v>0</v>
      </c>
      <c r="BY174" s="761">
        <v>0</v>
      </c>
      <c r="BZ174" s="762">
        <v>0</v>
      </c>
      <c r="CA174" s="761">
        <v>0</v>
      </c>
      <c r="CB174" s="762">
        <v>0</v>
      </c>
      <c r="CC174" s="761">
        <v>0</v>
      </c>
      <c r="CD174" s="762">
        <v>0</v>
      </c>
      <c r="CE174" s="761">
        <v>0</v>
      </c>
      <c r="CF174" s="762">
        <v>0</v>
      </c>
      <c r="CG174" s="761">
        <v>0</v>
      </c>
      <c r="CH174" s="762">
        <v>0</v>
      </c>
      <c r="CI174" s="761">
        <v>0</v>
      </c>
      <c r="CJ174" s="762">
        <v>0</v>
      </c>
      <c r="CK174" s="761">
        <v>0</v>
      </c>
      <c r="CL174" s="762">
        <v>0</v>
      </c>
      <c r="CM174" s="763">
        <v>0</v>
      </c>
      <c r="CN174" s="715"/>
      <c r="CO174" s="953"/>
      <c r="CP174" s="715"/>
      <c r="CQ174" s="756">
        <v>0</v>
      </c>
      <c r="CR174" s="761">
        <v>0</v>
      </c>
      <c r="CS174" s="762">
        <v>0</v>
      </c>
      <c r="CT174" s="761">
        <v>0</v>
      </c>
      <c r="CU174" s="762">
        <v>0</v>
      </c>
      <c r="CV174" s="761">
        <v>0</v>
      </c>
      <c r="CW174" s="762">
        <v>0</v>
      </c>
      <c r="CX174" s="761">
        <v>0</v>
      </c>
      <c r="CY174" s="762">
        <v>0</v>
      </c>
      <c r="CZ174" s="761">
        <v>0</v>
      </c>
      <c r="DA174" s="762">
        <v>0</v>
      </c>
      <c r="DB174" s="761">
        <v>0</v>
      </c>
      <c r="DC174" s="762">
        <v>0</v>
      </c>
      <c r="DD174" s="761">
        <v>0</v>
      </c>
      <c r="DE174" s="762">
        <v>0</v>
      </c>
      <c r="DF174" s="761">
        <v>0</v>
      </c>
      <c r="DG174" s="762">
        <v>0</v>
      </c>
      <c r="DH174" s="761">
        <v>0</v>
      </c>
      <c r="DI174" s="762">
        <v>0</v>
      </c>
      <c r="DJ174" s="761">
        <v>0</v>
      </c>
      <c r="DK174" s="762">
        <v>0</v>
      </c>
      <c r="DL174" s="761">
        <v>0</v>
      </c>
      <c r="DM174" s="762">
        <v>0</v>
      </c>
      <c r="DN174" s="761">
        <v>0</v>
      </c>
      <c r="DO174" s="762">
        <v>0</v>
      </c>
      <c r="DP174" s="763">
        <v>0</v>
      </c>
      <c r="DQ174" s="715"/>
      <c r="DR174" s="955"/>
      <c r="DS174" s="715"/>
      <c r="DT174" s="957"/>
    </row>
    <row r="175" spans="2:124" outlineLevel="1">
      <c r="B175" s="746">
        <v>162</v>
      </c>
      <c r="C175" s="764" t="s">
        <v>776</v>
      </c>
      <c r="D175" s="748">
        <v>2016</v>
      </c>
      <c r="F175" s="766">
        <v>0</v>
      </c>
      <c r="G175" s="750">
        <v>0</v>
      </c>
      <c r="H175" s="751">
        <v>0</v>
      </c>
      <c r="I175" s="750">
        <v>0</v>
      </c>
      <c r="J175" s="751">
        <v>0</v>
      </c>
      <c r="K175" s="750">
        <v>0</v>
      </c>
      <c r="L175" s="751">
        <v>0</v>
      </c>
      <c r="M175" s="750">
        <v>0</v>
      </c>
      <c r="N175" s="751">
        <v>0</v>
      </c>
      <c r="O175" s="750">
        <v>0</v>
      </c>
      <c r="P175" s="751">
        <v>0</v>
      </c>
      <c r="Q175" s="750">
        <v>0</v>
      </c>
      <c r="R175" s="751">
        <v>0</v>
      </c>
      <c r="S175" s="750">
        <v>0</v>
      </c>
      <c r="T175" s="751">
        <v>0</v>
      </c>
      <c r="U175" s="750">
        <v>0</v>
      </c>
      <c r="V175" s="751">
        <v>0</v>
      </c>
      <c r="W175" s="750">
        <v>0</v>
      </c>
      <c r="X175" s="751">
        <v>0</v>
      </c>
      <c r="Y175" s="750">
        <v>0</v>
      </c>
      <c r="Z175" s="751">
        <v>0</v>
      </c>
      <c r="AA175" s="750">
        <v>0</v>
      </c>
      <c r="AB175" s="751">
        <v>0</v>
      </c>
      <c r="AC175" s="750">
        <v>0</v>
      </c>
      <c r="AD175" s="751">
        <v>0</v>
      </c>
      <c r="AE175" s="752">
        <v>0</v>
      </c>
      <c r="AF175" s="715"/>
      <c r="AG175" s="963"/>
      <c r="AH175" s="715"/>
      <c r="AI175" s="766">
        <v>0</v>
      </c>
      <c r="AJ175" s="750">
        <v>0</v>
      </c>
      <c r="AK175" s="751">
        <v>0</v>
      </c>
      <c r="AL175" s="750">
        <v>0</v>
      </c>
      <c r="AM175" s="751">
        <v>0</v>
      </c>
      <c r="AN175" s="750">
        <v>0</v>
      </c>
      <c r="AO175" s="751">
        <v>0</v>
      </c>
      <c r="AP175" s="750">
        <v>0</v>
      </c>
      <c r="AQ175" s="751">
        <v>0</v>
      </c>
      <c r="AR175" s="750">
        <v>0</v>
      </c>
      <c r="AS175" s="751">
        <v>0</v>
      </c>
      <c r="AT175" s="750">
        <v>0</v>
      </c>
      <c r="AU175" s="751">
        <v>0</v>
      </c>
      <c r="AV175" s="750">
        <v>0</v>
      </c>
      <c r="AW175" s="751">
        <v>0</v>
      </c>
      <c r="AX175" s="750">
        <v>0</v>
      </c>
      <c r="AY175" s="751">
        <v>0</v>
      </c>
      <c r="AZ175" s="750">
        <v>0</v>
      </c>
      <c r="BA175" s="751">
        <v>0</v>
      </c>
      <c r="BB175" s="750">
        <v>0</v>
      </c>
      <c r="BC175" s="751">
        <v>0</v>
      </c>
      <c r="BD175" s="750">
        <v>0</v>
      </c>
      <c r="BE175" s="751">
        <v>0</v>
      </c>
      <c r="BF175" s="750">
        <v>0</v>
      </c>
      <c r="BG175" s="751">
        <v>0</v>
      </c>
      <c r="BH175" s="752">
        <v>0</v>
      </c>
      <c r="BI175" s="715"/>
      <c r="BJ175" s="965"/>
      <c r="BK175" s="715"/>
      <c r="BL175" s="951"/>
      <c r="BM175" s="715"/>
      <c r="BN175" s="766">
        <v>0</v>
      </c>
      <c r="BO175" s="750">
        <v>0</v>
      </c>
      <c r="BP175" s="751">
        <v>0</v>
      </c>
      <c r="BQ175" s="750">
        <v>0</v>
      </c>
      <c r="BR175" s="751">
        <v>0</v>
      </c>
      <c r="BS175" s="750">
        <v>0</v>
      </c>
      <c r="BT175" s="751">
        <v>0</v>
      </c>
      <c r="BU175" s="750">
        <v>0</v>
      </c>
      <c r="BV175" s="751">
        <v>0</v>
      </c>
      <c r="BW175" s="750">
        <v>0</v>
      </c>
      <c r="BX175" s="751">
        <v>0</v>
      </c>
      <c r="BY175" s="750">
        <v>0</v>
      </c>
      <c r="BZ175" s="751">
        <v>0</v>
      </c>
      <c r="CA175" s="750">
        <v>0</v>
      </c>
      <c r="CB175" s="751">
        <v>0</v>
      </c>
      <c r="CC175" s="750">
        <v>0</v>
      </c>
      <c r="CD175" s="751">
        <v>0</v>
      </c>
      <c r="CE175" s="750">
        <v>0</v>
      </c>
      <c r="CF175" s="751">
        <v>0</v>
      </c>
      <c r="CG175" s="750">
        <v>0</v>
      </c>
      <c r="CH175" s="751">
        <v>0</v>
      </c>
      <c r="CI175" s="750">
        <v>0</v>
      </c>
      <c r="CJ175" s="751">
        <v>0</v>
      </c>
      <c r="CK175" s="750">
        <v>0</v>
      </c>
      <c r="CL175" s="751">
        <v>0</v>
      </c>
      <c r="CM175" s="752">
        <v>0</v>
      </c>
      <c r="CN175" s="715"/>
      <c r="CO175" s="953"/>
      <c r="CP175" s="715"/>
      <c r="CQ175" s="766">
        <v>0</v>
      </c>
      <c r="CR175" s="750">
        <v>0</v>
      </c>
      <c r="CS175" s="751">
        <v>0</v>
      </c>
      <c r="CT175" s="750">
        <v>0</v>
      </c>
      <c r="CU175" s="751">
        <v>0</v>
      </c>
      <c r="CV175" s="750">
        <v>0</v>
      </c>
      <c r="CW175" s="751">
        <v>0</v>
      </c>
      <c r="CX175" s="750">
        <v>0</v>
      </c>
      <c r="CY175" s="751">
        <v>0</v>
      </c>
      <c r="CZ175" s="750">
        <v>0</v>
      </c>
      <c r="DA175" s="751">
        <v>0</v>
      </c>
      <c r="DB175" s="750">
        <v>0</v>
      </c>
      <c r="DC175" s="751">
        <v>0</v>
      </c>
      <c r="DD175" s="750">
        <v>0</v>
      </c>
      <c r="DE175" s="751">
        <v>0</v>
      </c>
      <c r="DF175" s="750">
        <v>0</v>
      </c>
      <c r="DG175" s="751">
        <v>0</v>
      </c>
      <c r="DH175" s="750">
        <v>0</v>
      </c>
      <c r="DI175" s="751">
        <v>0</v>
      </c>
      <c r="DJ175" s="750">
        <v>0</v>
      </c>
      <c r="DK175" s="751">
        <v>0</v>
      </c>
      <c r="DL175" s="750">
        <v>0</v>
      </c>
      <c r="DM175" s="751">
        <v>0</v>
      </c>
      <c r="DN175" s="750">
        <v>0</v>
      </c>
      <c r="DO175" s="751">
        <v>0</v>
      </c>
      <c r="DP175" s="752">
        <v>0</v>
      </c>
      <c r="DQ175" s="715"/>
      <c r="DR175" s="955"/>
      <c r="DS175" s="715"/>
      <c r="DT175" s="957"/>
    </row>
    <row r="176" spans="2:124" outlineLevel="1">
      <c r="B176" s="753">
        <v>163</v>
      </c>
      <c r="C176" s="765" t="s">
        <v>777</v>
      </c>
      <c r="D176" s="755">
        <v>2016</v>
      </c>
      <c r="F176" s="756">
        <v>0</v>
      </c>
      <c r="G176" s="761">
        <v>0</v>
      </c>
      <c r="H176" s="762">
        <v>0</v>
      </c>
      <c r="I176" s="761">
        <v>0</v>
      </c>
      <c r="J176" s="762">
        <v>0</v>
      </c>
      <c r="K176" s="761">
        <v>0</v>
      </c>
      <c r="L176" s="762">
        <v>0</v>
      </c>
      <c r="M176" s="761">
        <v>0</v>
      </c>
      <c r="N176" s="762">
        <v>0</v>
      </c>
      <c r="O176" s="761">
        <v>0</v>
      </c>
      <c r="P176" s="762">
        <v>0</v>
      </c>
      <c r="Q176" s="761">
        <v>0</v>
      </c>
      <c r="R176" s="762">
        <v>0</v>
      </c>
      <c r="S176" s="761">
        <v>0</v>
      </c>
      <c r="T176" s="762">
        <v>0</v>
      </c>
      <c r="U176" s="761">
        <v>0</v>
      </c>
      <c r="V176" s="762">
        <v>0</v>
      </c>
      <c r="W176" s="761">
        <v>0</v>
      </c>
      <c r="X176" s="762">
        <v>0</v>
      </c>
      <c r="Y176" s="761">
        <v>0</v>
      </c>
      <c r="Z176" s="762">
        <v>0</v>
      </c>
      <c r="AA176" s="761">
        <v>0</v>
      </c>
      <c r="AB176" s="762">
        <v>0</v>
      </c>
      <c r="AC176" s="761">
        <v>0</v>
      </c>
      <c r="AD176" s="762">
        <v>0</v>
      </c>
      <c r="AE176" s="763">
        <v>0</v>
      </c>
      <c r="AF176" s="715"/>
      <c r="AG176" s="963"/>
      <c r="AH176" s="715"/>
      <c r="AI176" s="756">
        <v>0</v>
      </c>
      <c r="AJ176" s="761">
        <v>0</v>
      </c>
      <c r="AK176" s="762">
        <v>0</v>
      </c>
      <c r="AL176" s="761">
        <v>0</v>
      </c>
      <c r="AM176" s="762">
        <v>0</v>
      </c>
      <c r="AN176" s="761">
        <v>0</v>
      </c>
      <c r="AO176" s="762">
        <v>0</v>
      </c>
      <c r="AP176" s="761">
        <v>0</v>
      </c>
      <c r="AQ176" s="762">
        <v>0</v>
      </c>
      <c r="AR176" s="761">
        <v>0</v>
      </c>
      <c r="AS176" s="762">
        <v>0</v>
      </c>
      <c r="AT176" s="761">
        <v>0</v>
      </c>
      <c r="AU176" s="762">
        <v>0</v>
      </c>
      <c r="AV176" s="761">
        <v>0</v>
      </c>
      <c r="AW176" s="762">
        <v>0</v>
      </c>
      <c r="AX176" s="761">
        <v>0</v>
      </c>
      <c r="AY176" s="762">
        <v>0</v>
      </c>
      <c r="AZ176" s="761">
        <v>0</v>
      </c>
      <c r="BA176" s="762">
        <v>0</v>
      </c>
      <c r="BB176" s="761">
        <v>0</v>
      </c>
      <c r="BC176" s="762">
        <v>0</v>
      </c>
      <c r="BD176" s="761">
        <v>0</v>
      </c>
      <c r="BE176" s="762">
        <v>0</v>
      </c>
      <c r="BF176" s="761">
        <v>0</v>
      </c>
      <c r="BG176" s="762">
        <v>0</v>
      </c>
      <c r="BH176" s="763">
        <v>0</v>
      </c>
      <c r="BI176" s="715"/>
      <c r="BJ176" s="965"/>
      <c r="BK176" s="715"/>
      <c r="BL176" s="951"/>
      <c r="BM176" s="715"/>
      <c r="BN176" s="756">
        <v>0</v>
      </c>
      <c r="BO176" s="761">
        <v>0</v>
      </c>
      <c r="BP176" s="762">
        <v>0</v>
      </c>
      <c r="BQ176" s="761">
        <v>0</v>
      </c>
      <c r="BR176" s="762">
        <v>0</v>
      </c>
      <c r="BS176" s="761">
        <v>0</v>
      </c>
      <c r="BT176" s="762">
        <v>0</v>
      </c>
      <c r="BU176" s="761">
        <v>0</v>
      </c>
      <c r="BV176" s="762">
        <v>0</v>
      </c>
      <c r="BW176" s="761">
        <v>0</v>
      </c>
      <c r="BX176" s="762">
        <v>0</v>
      </c>
      <c r="BY176" s="761">
        <v>0</v>
      </c>
      <c r="BZ176" s="762">
        <v>0</v>
      </c>
      <c r="CA176" s="761">
        <v>0</v>
      </c>
      <c r="CB176" s="762">
        <v>0</v>
      </c>
      <c r="CC176" s="761">
        <v>0</v>
      </c>
      <c r="CD176" s="762">
        <v>0</v>
      </c>
      <c r="CE176" s="761">
        <v>0</v>
      </c>
      <c r="CF176" s="762">
        <v>0</v>
      </c>
      <c r="CG176" s="761">
        <v>0</v>
      </c>
      <c r="CH176" s="762">
        <v>0</v>
      </c>
      <c r="CI176" s="761">
        <v>0</v>
      </c>
      <c r="CJ176" s="762">
        <v>0</v>
      </c>
      <c r="CK176" s="761">
        <v>0</v>
      </c>
      <c r="CL176" s="762">
        <v>0</v>
      </c>
      <c r="CM176" s="763">
        <v>0</v>
      </c>
      <c r="CN176" s="715"/>
      <c r="CO176" s="953"/>
      <c r="CP176" s="715"/>
      <c r="CQ176" s="756">
        <v>0</v>
      </c>
      <c r="CR176" s="761">
        <v>0</v>
      </c>
      <c r="CS176" s="762">
        <v>0</v>
      </c>
      <c r="CT176" s="761">
        <v>0</v>
      </c>
      <c r="CU176" s="762">
        <v>0</v>
      </c>
      <c r="CV176" s="761">
        <v>0</v>
      </c>
      <c r="CW176" s="762">
        <v>0</v>
      </c>
      <c r="CX176" s="761">
        <v>0</v>
      </c>
      <c r="CY176" s="762">
        <v>0</v>
      </c>
      <c r="CZ176" s="761">
        <v>0</v>
      </c>
      <c r="DA176" s="762">
        <v>0</v>
      </c>
      <c r="DB176" s="761">
        <v>0</v>
      </c>
      <c r="DC176" s="762">
        <v>0</v>
      </c>
      <c r="DD176" s="761">
        <v>0</v>
      </c>
      <c r="DE176" s="762">
        <v>0</v>
      </c>
      <c r="DF176" s="761">
        <v>0</v>
      </c>
      <c r="DG176" s="762">
        <v>0</v>
      </c>
      <c r="DH176" s="761">
        <v>0</v>
      </c>
      <c r="DI176" s="762">
        <v>0</v>
      </c>
      <c r="DJ176" s="761">
        <v>0</v>
      </c>
      <c r="DK176" s="762">
        <v>0</v>
      </c>
      <c r="DL176" s="761">
        <v>0</v>
      </c>
      <c r="DM176" s="762">
        <v>0</v>
      </c>
      <c r="DN176" s="761">
        <v>0</v>
      </c>
      <c r="DO176" s="762">
        <v>0</v>
      </c>
      <c r="DP176" s="763">
        <v>0</v>
      </c>
      <c r="DQ176" s="715"/>
      <c r="DR176" s="955"/>
      <c r="DS176" s="715"/>
      <c r="DT176" s="957"/>
    </row>
    <row r="177" spans="2:124" outlineLevel="1">
      <c r="B177" s="746">
        <v>164</v>
      </c>
      <c r="C177" s="764" t="s">
        <v>778</v>
      </c>
      <c r="D177" s="748">
        <v>2016</v>
      </c>
      <c r="F177" s="766">
        <v>0</v>
      </c>
      <c r="G177" s="750">
        <v>0</v>
      </c>
      <c r="H177" s="751">
        <v>0</v>
      </c>
      <c r="I177" s="750">
        <v>0</v>
      </c>
      <c r="J177" s="751">
        <v>0</v>
      </c>
      <c r="K177" s="750">
        <v>0</v>
      </c>
      <c r="L177" s="751">
        <v>0</v>
      </c>
      <c r="M177" s="750">
        <v>0</v>
      </c>
      <c r="N177" s="751">
        <v>0</v>
      </c>
      <c r="O177" s="750">
        <v>0</v>
      </c>
      <c r="P177" s="751">
        <v>0</v>
      </c>
      <c r="Q177" s="750">
        <v>0</v>
      </c>
      <c r="R177" s="751">
        <v>0</v>
      </c>
      <c r="S177" s="750">
        <v>0</v>
      </c>
      <c r="T177" s="751">
        <v>0</v>
      </c>
      <c r="U177" s="750">
        <v>0</v>
      </c>
      <c r="V177" s="751">
        <v>0</v>
      </c>
      <c r="W177" s="750">
        <v>0</v>
      </c>
      <c r="X177" s="751">
        <v>0</v>
      </c>
      <c r="Y177" s="750">
        <v>0</v>
      </c>
      <c r="Z177" s="751">
        <v>0</v>
      </c>
      <c r="AA177" s="750">
        <v>0</v>
      </c>
      <c r="AB177" s="751">
        <v>0</v>
      </c>
      <c r="AC177" s="750">
        <v>0</v>
      </c>
      <c r="AD177" s="751">
        <v>0</v>
      </c>
      <c r="AE177" s="752">
        <v>0</v>
      </c>
      <c r="AF177" s="715"/>
      <c r="AG177" s="963"/>
      <c r="AH177" s="715"/>
      <c r="AI177" s="766">
        <v>0</v>
      </c>
      <c r="AJ177" s="750">
        <v>0</v>
      </c>
      <c r="AK177" s="751">
        <v>0</v>
      </c>
      <c r="AL177" s="750">
        <v>0</v>
      </c>
      <c r="AM177" s="751">
        <v>0</v>
      </c>
      <c r="AN177" s="750">
        <v>0</v>
      </c>
      <c r="AO177" s="751">
        <v>0</v>
      </c>
      <c r="AP177" s="750">
        <v>0</v>
      </c>
      <c r="AQ177" s="751">
        <v>0</v>
      </c>
      <c r="AR177" s="750">
        <v>0</v>
      </c>
      <c r="AS177" s="751">
        <v>0</v>
      </c>
      <c r="AT177" s="750">
        <v>0</v>
      </c>
      <c r="AU177" s="751">
        <v>0</v>
      </c>
      <c r="AV177" s="750">
        <v>0</v>
      </c>
      <c r="AW177" s="751">
        <v>0</v>
      </c>
      <c r="AX177" s="750">
        <v>0</v>
      </c>
      <c r="AY177" s="751">
        <v>0</v>
      </c>
      <c r="AZ177" s="750">
        <v>0</v>
      </c>
      <c r="BA177" s="751">
        <v>0</v>
      </c>
      <c r="BB177" s="750">
        <v>0</v>
      </c>
      <c r="BC177" s="751">
        <v>0</v>
      </c>
      <c r="BD177" s="750">
        <v>0</v>
      </c>
      <c r="BE177" s="751">
        <v>0</v>
      </c>
      <c r="BF177" s="750">
        <v>0</v>
      </c>
      <c r="BG177" s="751">
        <v>0</v>
      </c>
      <c r="BH177" s="752">
        <v>0</v>
      </c>
      <c r="BI177" s="715"/>
      <c r="BJ177" s="965"/>
      <c r="BK177" s="715"/>
      <c r="BL177" s="951"/>
      <c r="BM177" s="715"/>
      <c r="BN177" s="766">
        <v>0</v>
      </c>
      <c r="BO177" s="750">
        <v>0</v>
      </c>
      <c r="BP177" s="751">
        <v>0</v>
      </c>
      <c r="BQ177" s="750">
        <v>0</v>
      </c>
      <c r="BR177" s="751">
        <v>0</v>
      </c>
      <c r="BS177" s="750">
        <v>0</v>
      </c>
      <c r="BT177" s="751">
        <v>0</v>
      </c>
      <c r="BU177" s="750">
        <v>0</v>
      </c>
      <c r="BV177" s="751">
        <v>0</v>
      </c>
      <c r="BW177" s="750">
        <v>0</v>
      </c>
      <c r="BX177" s="751">
        <v>0</v>
      </c>
      <c r="BY177" s="750">
        <v>0</v>
      </c>
      <c r="BZ177" s="751">
        <v>0</v>
      </c>
      <c r="CA177" s="750">
        <v>0</v>
      </c>
      <c r="CB177" s="751">
        <v>0</v>
      </c>
      <c r="CC177" s="750">
        <v>0</v>
      </c>
      <c r="CD177" s="751">
        <v>0</v>
      </c>
      <c r="CE177" s="750">
        <v>0</v>
      </c>
      <c r="CF177" s="751">
        <v>0</v>
      </c>
      <c r="CG177" s="750">
        <v>0</v>
      </c>
      <c r="CH177" s="751">
        <v>0</v>
      </c>
      <c r="CI177" s="750">
        <v>0</v>
      </c>
      <c r="CJ177" s="751">
        <v>0</v>
      </c>
      <c r="CK177" s="750">
        <v>0</v>
      </c>
      <c r="CL177" s="751">
        <v>0</v>
      </c>
      <c r="CM177" s="752">
        <v>0</v>
      </c>
      <c r="CN177" s="715"/>
      <c r="CO177" s="953"/>
      <c r="CP177" s="715"/>
      <c r="CQ177" s="766">
        <v>0</v>
      </c>
      <c r="CR177" s="750">
        <v>0</v>
      </c>
      <c r="CS177" s="751">
        <v>0</v>
      </c>
      <c r="CT177" s="750">
        <v>0</v>
      </c>
      <c r="CU177" s="751">
        <v>0</v>
      </c>
      <c r="CV177" s="750">
        <v>0</v>
      </c>
      <c r="CW177" s="751">
        <v>0</v>
      </c>
      <c r="CX177" s="750">
        <v>0</v>
      </c>
      <c r="CY177" s="751">
        <v>0</v>
      </c>
      <c r="CZ177" s="750">
        <v>0</v>
      </c>
      <c r="DA177" s="751">
        <v>0</v>
      </c>
      <c r="DB177" s="750">
        <v>0</v>
      </c>
      <c r="DC177" s="751">
        <v>0</v>
      </c>
      <c r="DD177" s="750">
        <v>0</v>
      </c>
      <c r="DE177" s="751">
        <v>0</v>
      </c>
      <c r="DF177" s="750">
        <v>0</v>
      </c>
      <c r="DG177" s="751">
        <v>0</v>
      </c>
      <c r="DH177" s="750">
        <v>0</v>
      </c>
      <c r="DI177" s="751">
        <v>0</v>
      </c>
      <c r="DJ177" s="750">
        <v>0</v>
      </c>
      <c r="DK177" s="751">
        <v>0</v>
      </c>
      <c r="DL177" s="750">
        <v>0</v>
      </c>
      <c r="DM177" s="751">
        <v>0</v>
      </c>
      <c r="DN177" s="750">
        <v>0</v>
      </c>
      <c r="DO177" s="751">
        <v>0</v>
      </c>
      <c r="DP177" s="752">
        <v>0</v>
      </c>
      <c r="DQ177" s="715"/>
      <c r="DR177" s="955"/>
      <c r="DS177" s="715"/>
      <c r="DT177" s="957"/>
    </row>
    <row r="178" spans="2:124" outlineLevel="1">
      <c r="B178" s="753">
        <v>165</v>
      </c>
      <c r="C178" s="765" t="s">
        <v>779</v>
      </c>
      <c r="D178" s="755">
        <v>2016</v>
      </c>
      <c r="F178" s="756">
        <v>0</v>
      </c>
      <c r="G178" s="761">
        <v>0</v>
      </c>
      <c r="H178" s="762">
        <v>0</v>
      </c>
      <c r="I178" s="761">
        <v>0</v>
      </c>
      <c r="J178" s="762">
        <v>0</v>
      </c>
      <c r="K178" s="761">
        <v>0</v>
      </c>
      <c r="L178" s="762">
        <v>0</v>
      </c>
      <c r="M178" s="761">
        <v>0</v>
      </c>
      <c r="N178" s="762">
        <v>0</v>
      </c>
      <c r="O178" s="761">
        <v>0</v>
      </c>
      <c r="P178" s="762">
        <v>0</v>
      </c>
      <c r="Q178" s="761">
        <v>0</v>
      </c>
      <c r="R178" s="762">
        <v>0</v>
      </c>
      <c r="S178" s="761">
        <v>0</v>
      </c>
      <c r="T178" s="762">
        <v>0</v>
      </c>
      <c r="U178" s="761">
        <v>0</v>
      </c>
      <c r="V178" s="762">
        <v>0</v>
      </c>
      <c r="W178" s="761">
        <v>0</v>
      </c>
      <c r="X178" s="762">
        <v>0</v>
      </c>
      <c r="Y178" s="761">
        <v>0</v>
      </c>
      <c r="Z178" s="762">
        <v>0</v>
      </c>
      <c r="AA178" s="761">
        <v>0</v>
      </c>
      <c r="AB178" s="762">
        <v>0</v>
      </c>
      <c r="AC178" s="761">
        <v>0</v>
      </c>
      <c r="AD178" s="762">
        <v>0</v>
      </c>
      <c r="AE178" s="763">
        <v>0</v>
      </c>
      <c r="AF178" s="715"/>
      <c r="AG178" s="963"/>
      <c r="AH178" s="715"/>
      <c r="AI178" s="756">
        <v>0</v>
      </c>
      <c r="AJ178" s="761">
        <v>0</v>
      </c>
      <c r="AK178" s="762">
        <v>0</v>
      </c>
      <c r="AL178" s="761">
        <v>0</v>
      </c>
      <c r="AM178" s="762">
        <v>0</v>
      </c>
      <c r="AN178" s="761">
        <v>0</v>
      </c>
      <c r="AO178" s="762">
        <v>0</v>
      </c>
      <c r="AP178" s="761">
        <v>0</v>
      </c>
      <c r="AQ178" s="762">
        <v>0</v>
      </c>
      <c r="AR178" s="761">
        <v>0</v>
      </c>
      <c r="AS178" s="762">
        <v>0</v>
      </c>
      <c r="AT178" s="761">
        <v>0</v>
      </c>
      <c r="AU178" s="762">
        <v>0</v>
      </c>
      <c r="AV178" s="761">
        <v>0</v>
      </c>
      <c r="AW178" s="762">
        <v>0</v>
      </c>
      <c r="AX178" s="761">
        <v>0</v>
      </c>
      <c r="AY178" s="762">
        <v>0</v>
      </c>
      <c r="AZ178" s="761">
        <v>0</v>
      </c>
      <c r="BA178" s="762">
        <v>0</v>
      </c>
      <c r="BB178" s="761">
        <v>0</v>
      </c>
      <c r="BC178" s="762">
        <v>0</v>
      </c>
      <c r="BD178" s="761">
        <v>0</v>
      </c>
      <c r="BE178" s="762">
        <v>0</v>
      </c>
      <c r="BF178" s="761">
        <v>0</v>
      </c>
      <c r="BG178" s="762">
        <v>0</v>
      </c>
      <c r="BH178" s="763">
        <v>0</v>
      </c>
      <c r="BI178" s="715"/>
      <c r="BJ178" s="965"/>
      <c r="BK178" s="715"/>
      <c r="BL178" s="951"/>
      <c r="BM178" s="715"/>
      <c r="BN178" s="756">
        <v>0</v>
      </c>
      <c r="BO178" s="761">
        <v>0</v>
      </c>
      <c r="BP178" s="762">
        <v>0</v>
      </c>
      <c r="BQ178" s="761">
        <v>0</v>
      </c>
      <c r="BR178" s="762">
        <v>0</v>
      </c>
      <c r="BS178" s="761">
        <v>0</v>
      </c>
      <c r="BT178" s="762">
        <v>0</v>
      </c>
      <c r="BU178" s="761">
        <v>0</v>
      </c>
      <c r="BV178" s="762">
        <v>0</v>
      </c>
      <c r="BW178" s="761">
        <v>0</v>
      </c>
      <c r="BX178" s="762">
        <v>0</v>
      </c>
      <c r="BY178" s="761">
        <v>0</v>
      </c>
      <c r="BZ178" s="762">
        <v>0</v>
      </c>
      <c r="CA178" s="761">
        <v>0</v>
      </c>
      <c r="CB178" s="762">
        <v>0</v>
      </c>
      <c r="CC178" s="761">
        <v>0</v>
      </c>
      <c r="CD178" s="762">
        <v>0</v>
      </c>
      <c r="CE178" s="761">
        <v>0</v>
      </c>
      <c r="CF178" s="762">
        <v>0</v>
      </c>
      <c r="CG178" s="761">
        <v>0</v>
      </c>
      <c r="CH178" s="762">
        <v>0</v>
      </c>
      <c r="CI178" s="761">
        <v>0</v>
      </c>
      <c r="CJ178" s="762">
        <v>0</v>
      </c>
      <c r="CK178" s="761">
        <v>0</v>
      </c>
      <c r="CL178" s="762">
        <v>0</v>
      </c>
      <c r="CM178" s="763">
        <v>0</v>
      </c>
      <c r="CN178" s="715"/>
      <c r="CO178" s="953"/>
      <c r="CP178" s="715"/>
      <c r="CQ178" s="756">
        <v>0</v>
      </c>
      <c r="CR178" s="761">
        <v>0</v>
      </c>
      <c r="CS178" s="762">
        <v>0</v>
      </c>
      <c r="CT178" s="761">
        <v>0</v>
      </c>
      <c r="CU178" s="762">
        <v>0</v>
      </c>
      <c r="CV178" s="761">
        <v>0</v>
      </c>
      <c r="CW178" s="762">
        <v>0</v>
      </c>
      <c r="CX178" s="761">
        <v>0</v>
      </c>
      <c r="CY178" s="762">
        <v>0</v>
      </c>
      <c r="CZ178" s="761">
        <v>0</v>
      </c>
      <c r="DA178" s="762">
        <v>0</v>
      </c>
      <c r="DB178" s="761">
        <v>0</v>
      </c>
      <c r="DC178" s="762">
        <v>0</v>
      </c>
      <c r="DD178" s="761">
        <v>0</v>
      </c>
      <c r="DE178" s="762">
        <v>0</v>
      </c>
      <c r="DF178" s="761">
        <v>0</v>
      </c>
      <c r="DG178" s="762">
        <v>0</v>
      </c>
      <c r="DH178" s="761">
        <v>0</v>
      </c>
      <c r="DI178" s="762">
        <v>0</v>
      </c>
      <c r="DJ178" s="761">
        <v>0</v>
      </c>
      <c r="DK178" s="762">
        <v>0</v>
      </c>
      <c r="DL178" s="761">
        <v>0</v>
      </c>
      <c r="DM178" s="762">
        <v>0</v>
      </c>
      <c r="DN178" s="761">
        <v>0</v>
      </c>
      <c r="DO178" s="762">
        <v>0</v>
      </c>
      <c r="DP178" s="763">
        <v>0</v>
      </c>
      <c r="DQ178" s="715"/>
      <c r="DR178" s="955"/>
      <c r="DS178" s="715"/>
      <c r="DT178" s="957"/>
    </row>
    <row r="179" spans="2:124" outlineLevel="1">
      <c r="B179" s="746">
        <v>166</v>
      </c>
      <c r="C179" s="764" t="s">
        <v>780</v>
      </c>
      <c r="D179" s="748">
        <v>2016</v>
      </c>
      <c r="F179" s="766">
        <v>0</v>
      </c>
      <c r="G179" s="750">
        <v>0</v>
      </c>
      <c r="H179" s="751">
        <v>0</v>
      </c>
      <c r="I179" s="750">
        <v>0</v>
      </c>
      <c r="J179" s="751">
        <v>0</v>
      </c>
      <c r="K179" s="750">
        <v>0</v>
      </c>
      <c r="L179" s="751">
        <v>0</v>
      </c>
      <c r="M179" s="750">
        <v>0</v>
      </c>
      <c r="N179" s="751">
        <v>0</v>
      </c>
      <c r="O179" s="750">
        <v>0</v>
      </c>
      <c r="P179" s="751">
        <v>0</v>
      </c>
      <c r="Q179" s="750">
        <v>0</v>
      </c>
      <c r="R179" s="751">
        <v>0</v>
      </c>
      <c r="S179" s="750">
        <v>0</v>
      </c>
      <c r="T179" s="751">
        <v>0</v>
      </c>
      <c r="U179" s="750">
        <v>0</v>
      </c>
      <c r="V179" s="751">
        <v>0</v>
      </c>
      <c r="W179" s="750">
        <v>0</v>
      </c>
      <c r="X179" s="751">
        <v>0</v>
      </c>
      <c r="Y179" s="750">
        <v>0</v>
      </c>
      <c r="Z179" s="751">
        <v>0</v>
      </c>
      <c r="AA179" s="750">
        <v>0</v>
      </c>
      <c r="AB179" s="751">
        <v>0</v>
      </c>
      <c r="AC179" s="750">
        <v>0</v>
      </c>
      <c r="AD179" s="751">
        <v>0</v>
      </c>
      <c r="AE179" s="752">
        <v>0</v>
      </c>
      <c r="AF179" s="715"/>
      <c r="AG179" s="963"/>
      <c r="AH179" s="715"/>
      <c r="AI179" s="766">
        <v>0</v>
      </c>
      <c r="AJ179" s="750">
        <v>0</v>
      </c>
      <c r="AK179" s="751">
        <v>0</v>
      </c>
      <c r="AL179" s="750">
        <v>0</v>
      </c>
      <c r="AM179" s="751">
        <v>0</v>
      </c>
      <c r="AN179" s="750">
        <v>0</v>
      </c>
      <c r="AO179" s="751">
        <v>0</v>
      </c>
      <c r="AP179" s="750">
        <v>0</v>
      </c>
      <c r="AQ179" s="751">
        <v>0</v>
      </c>
      <c r="AR179" s="750">
        <v>0</v>
      </c>
      <c r="AS179" s="751">
        <v>0</v>
      </c>
      <c r="AT179" s="750">
        <v>0</v>
      </c>
      <c r="AU179" s="751">
        <v>0</v>
      </c>
      <c r="AV179" s="750">
        <v>0</v>
      </c>
      <c r="AW179" s="751">
        <v>0</v>
      </c>
      <c r="AX179" s="750">
        <v>0</v>
      </c>
      <c r="AY179" s="751">
        <v>0</v>
      </c>
      <c r="AZ179" s="750">
        <v>0</v>
      </c>
      <c r="BA179" s="751">
        <v>0</v>
      </c>
      <c r="BB179" s="750">
        <v>0</v>
      </c>
      <c r="BC179" s="751">
        <v>0</v>
      </c>
      <c r="BD179" s="750">
        <v>0</v>
      </c>
      <c r="BE179" s="751">
        <v>0</v>
      </c>
      <c r="BF179" s="750">
        <v>0</v>
      </c>
      <c r="BG179" s="751">
        <v>0</v>
      </c>
      <c r="BH179" s="752">
        <v>0</v>
      </c>
      <c r="BI179" s="715"/>
      <c r="BJ179" s="965"/>
      <c r="BK179" s="715"/>
      <c r="BL179" s="951"/>
      <c r="BM179" s="715"/>
      <c r="BN179" s="766">
        <v>0</v>
      </c>
      <c r="BO179" s="750">
        <v>0</v>
      </c>
      <c r="BP179" s="751">
        <v>0</v>
      </c>
      <c r="BQ179" s="750">
        <v>0</v>
      </c>
      <c r="BR179" s="751">
        <v>0</v>
      </c>
      <c r="BS179" s="750">
        <v>0</v>
      </c>
      <c r="BT179" s="751">
        <v>0</v>
      </c>
      <c r="BU179" s="750">
        <v>0</v>
      </c>
      <c r="BV179" s="751">
        <v>0</v>
      </c>
      <c r="BW179" s="750">
        <v>0</v>
      </c>
      <c r="BX179" s="751">
        <v>0</v>
      </c>
      <c r="BY179" s="750">
        <v>0</v>
      </c>
      <c r="BZ179" s="751">
        <v>0</v>
      </c>
      <c r="CA179" s="750">
        <v>0</v>
      </c>
      <c r="CB179" s="751">
        <v>0</v>
      </c>
      <c r="CC179" s="750">
        <v>0</v>
      </c>
      <c r="CD179" s="751">
        <v>0</v>
      </c>
      <c r="CE179" s="750">
        <v>0</v>
      </c>
      <c r="CF179" s="751">
        <v>0</v>
      </c>
      <c r="CG179" s="750">
        <v>0</v>
      </c>
      <c r="CH179" s="751">
        <v>0</v>
      </c>
      <c r="CI179" s="750">
        <v>0</v>
      </c>
      <c r="CJ179" s="751">
        <v>0</v>
      </c>
      <c r="CK179" s="750">
        <v>0</v>
      </c>
      <c r="CL179" s="751">
        <v>0</v>
      </c>
      <c r="CM179" s="752">
        <v>0</v>
      </c>
      <c r="CN179" s="715"/>
      <c r="CO179" s="953"/>
      <c r="CP179" s="715"/>
      <c r="CQ179" s="766">
        <v>0</v>
      </c>
      <c r="CR179" s="750">
        <v>0</v>
      </c>
      <c r="CS179" s="751">
        <v>0</v>
      </c>
      <c r="CT179" s="750">
        <v>0</v>
      </c>
      <c r="CU179" s="751">
        <v>0</v>
      </c>
      <c r="CV179" s="750">
        <v>0</v>
      </c>
      <c r="CW179" s="751">
        <v>0</v>
      </c>
      <c r="CX179" s="750">
        <v>0</v>
      </c>
      <c r="CY179" s="751">
        <v>0</v>
      </c>
      <c r="CZ179" s="750">
        <v>0</v>
      </c>
      <c r="DA179" s="751">
        <v>0</v>
      </c>
      <c r="DB179" s="750">
        <v>0</v>
      </c>
      <c r="DC179" s="751">
        <v>0</v>
      </c>
      <c r="DD179" s="750">
        <v>0</v>
      </c>
      <c r="DE179" s="751">
        <v>0</v>
      </c>
      <c r="DF179" s="750">
        <v>0</v>
      </c>
      <c r="DG179" s="751">
        <v>0</v>
      </c>
      <c r="DH179" s="750">
        <v>0</v>
      </c>
      <c r="DI179" s="751">
        <v>0</v>
      </c>
      <c r="DJ179" s="750">
        <v>0</v>
      </c>
      <c r="DK179" s="751">
        <v>0</v>
      </c>
      <c r="DL179" s="750">
        <v>0</v>
      </c>
      <c r="DM179" s="751">
        <v>0</v>
      </c>
      <c r="DN179" s="750">
        <v>0</v>
      </c>
      <c r="DO179" s="751">
        <v>0</v>
      </c>
      <c r="DP179" s="752">
        <v>0</v>
      </c>
      <c r="DQ179" s="715"/>
      <c r="DR179" s="955"/>
      <c r="DS179" s="715"/>
      <c r="DT179" s="957"/>
    </row>
    <row r="180" spans="2:124" outlineLevel="1">
      <c r="B180" s="753">
        <v>167</v>
      </c>
      <c r="C180" s="765" t="s">
        <v>781</v>
      </c>
      <c r="D180" s="755">
        <v>2016</v>
      </c>
      <c r="F180" s="756">
        <v>0</v>
      </c>
      <c r="G180" s="761">
        <v>0</v>
      </c>
      <c r="H180" s="762">
        <v>0</v>
      </c>
      <c r="I180" s="761">
        <v>0</v>
      </c>
      <c r="J180" s="762">
        <v>0</v>
      </c>
      <c r="K180" s="761">
        <v>0</v>
      </c>
      <c r="L180" s="762">
        <v>0</v>
      </c>
      <c r="M180" s="761">
        <v>0</v>
      </c>
      <c r="N180" s="762">
        <v>0</v>
      </c>
      <c r="O180" s="761">
        <v>0</v>
      </c>
      <c r="P180" s="762">
        <v>0</v>
      </c>
      <c r="Q180" s="761">
        <v>0</v>
      </c>
      <c r="R180" s="762">
        <v>0</v>
      </c>
      <c r="S180" s="761">
        <v>0</v>
      </c>
      <c r="T180" s="762">
        <v>0</v>
      </c>
      <c r="U180" s="761">
        <v>0</v>
      </c>
      <c r="V180" s="762">
        <v>0</v>
      </c>
      <c r="W180" s="761">
        <v>0</v>
      </c>
      <c r="X180" s="762">
        <v>0</v>
      </c>
      <c r="Y180" s="761">
        <v>0</v>
      </c>
      <c r="Z180" s="762">
        <v>0</v>
      </c>
      <c r="AA180" s="761">
        <v>0</v>
      </c>
      <c r="AB180" s="762">
        <v>0</v>
      </c>
      <c r="AC180" s="761">
        <v>0</v>
      </c>
      <c r="AD180" s="762">
        <v>0</v>
      </c>
      <c r="AE180" s="763">
        <v>0</v>
      </c>
      <c r="AF180" s="715"/>
      <c r="AG180" s="963"/>
      <c r="AH180" s="715"/>
      <c r="AI180" s="756">
        <v>0</v>
      </c>
      <c r="AJ180" s="761">
        <v>0</v>
      </c>
      <c r="AK180" s="762">
        <v>0</v>
      </c>
      <c r="AL180" s="761">
        <v>0</v>
      </c>
      <c r="AM180" s="762">
        <v>0</v>
      </c>
      <c r="AN180" s="761">
        <v>0</v>
      </c>
      <c r="AO180" s="762">
        <v>0</v>
      </c>
      <c r="AP180" s="761">
        <v>0</v>
      </c>
      <c r="AQ180" s="762">
        <v>0</v>
      </c>
      <c r="AR180" s="761">
        <v>0</v>
      </c>
      <c r="AS180" s="762">
        <v>0</v>
      </c>
      <c r="AT180" s="761">
        <v>0</v>
      </c>
      <c r="AU180" s="762">
        <v>0</v>
      </c>
      <c r="AV180" s="761">
        <v>0</v>
      </c>
      <c r="AW180" s="762">
        <v>0</v>
      </c>
      <c r="AX180" s="761">
        <v>0</v>
      </c>
      <c r="AY180" s="762">
        <v>0</v>
      </c>
      <c r="AZ180" s="761">
        <v>0</v>
      </c>
      <c r="BA180" s="762">
        <v>0</v>
      </c>
      <c r="BB180" s="761">
        <v>0</v>
      </c>
      <c r="BC180" s="762">
        <v>0</v>
      </c>
      <c r="BD180" s="761">
        <v>0</v>
      </c>
      <c r="BE180" s="762">
        <v>0</v>
      </c>
      <c r="BF180" s="761">
        <v>0</v>
      </c>
      <c r="BG180" s="762">
        <v>0</v>
      </c>
      <c r="BH180" s="763">
        <v>0</v>
      </c>
      <c r="BI180" s="715"/>
      <c r="BJ180" s="965"/>
      <c r="BK180" s="715"/>
      <c r="BL180" s="951"/>
      <c r="BM180" s="715"/>
      <c r="BN180" s="756">
        <v>0</v>
      </c>
      <c r="BO180" s="761">
        <v>0</v>
      </c>
      <c r="BP180" s="762">
        <v>0</v>
      </c>
      <c r="BQ180" s="761">
        <v>0</v>
      </c>
      <c r="BR180" s="762">
        <v>0</v>
      </c>
      <c r="BS180" s="761">
        <v>0</v>
      </c>
      <c r="BT180" s="762">
        <v>0</v>
      </c>
      <c r="BU180" s="761">
        <v>0</v>
      </c>
      <c r="BV180" s="762">
        <v>0</v>
      </c>
      <c r="BW180" s="761">
        <v>0</v>
      </c>
      <c r="BX180" s="762">
        <v>0</v>
      </c>
      <c r="BY180" s="761">
        <v>0</v>
      </c>
      <c r="BZ180" s="762">
        <v>0</v>
      </c>
      <c r="CA180" s="761">
        <v>0</v>
      </c>
      <c r="CB180" s="762">
        <v>0</v>
      </c>
      <c r="CC180" s="761">
        <v>0</v>
      </c>
      <c r="CD180" s="762">
        <v>0</v>
      </c>
      <c r="CE180" s="761">
        <v>0</v>
      </c>
      <c r="CF180" s="762">
        <v>0</v>
      </c>
      <c r="CG180" s="761">
        <v>0</v>
      </c>
      <c r="CH180" s="762">
        <v>0</v>
      </c>
      <c r="CI180" s="761">
        <v>0</v>
      </c>
      <c r="CJ180" s="762">
        <v>0</v>
      </c>
      <c r="CK180" s="761">
        <v>0</v>
      </c>
      <c r="CL180" s="762">
        <v>0</v>
      </c>
      <c r="CM180" s="763">
        <v>0</v>
      </c>
      <c r="CN180" s="715"/>
      <c r="CO180" s="953"/>
      <c r="CP180" s="715"/>
      <c r="CQ180" s="756">
        <v>0</v>
      </c>
      <c r="CR180" s="761">
        <v>0</v>
      </c>
      <c r="CS180" s="762">
        <v>0</v>
      </c>
      <c r="CT180" s="761">
        <v>0</v>
      </c>
      <c r="CU180" s="762">
        <v>0</v>
      </c>
      <c r="CV180" s="761">
        <v>0</v>
      </c>
      <c r="CW180" s="762">
        <v>0</v>
      </c>
      <c r="CX180" s="761">
        <v>0</v>
      </c>
      <c r="CY180" s="762">
        <v>0</v>
      </c>
      <c r="CZ180" s="761">
        <v>0</v>
      </c>
      <c r="DA180" s="762">
        <v>0</v>
      </c>
      <c r="DB180" s="761">
        <v>0</v>
      </c>
      <c r="DC180" s="762">
        <v>0</v>
      </c>
      <c r="DD180" s="761">
        <v>0</v>
      </c>
      <c r="DE180" s="762">
        <v>0</v>
      </c>
      <c r="DF180" s="761">
        <v>0</v>
      </c>
      <c r="DG180" s="762">
        <v>0</v>
      </c>
      <c r="DH180" s="761">
        <v>0</v>
      </c>
      <c r="DI180" s="762">
        <v>0</v>
      </c>
      <c r="DJ180" s="761">
        <v>0</v>
      </c>
      <c r="DK180" s="762">
        <v>0</v>
      </c>
      <c r="DL180" s="761">
        <v>0</v>
      </c>
      <c r="DM180" s="762">
        <v>0</v>
      </c>
      <c r="DN180" s="761">
        <v>0</v>
      </c>
      <c r="DO180" s="762">
        <v>0</v>
      </c>
      <c r="DP180" s="763">
        <v>0</v>
      </c>
      <c r="DQ180" s="715"/>
      <c r="DR180" s="955"/>
      <c r="DS180" s="715"/>
      <c r="DT180" s="957"/>
    </row>
    <row r="181" spans="2:124" outlineLevel="1">
      <c r="B181" s="746">
        <v>168</v>
      </c>
      <c r="C181" s="764" t="s">
        <v>128</v>
      </c>
      <c r="D181" s="748">
        <v>2016</v>
      </c>
      <c r="F181" s="766">
        <v>0</v>
      </c>
      <c r="G181" s="750">
        <v>0</v>
      </c>
      <c r="H181" s="751">
        <v>0</v>
      </c>
      <c r="I181" s="750">
        <v>0</v>
      </c>
      <c r="J181" s="751">
        <v>0</v>
      </c>
      <c r="K181" s="750">
        <v>0</v>
      </c>
      <c r="L181" s="751">
        <v>0</v>
      </c>
      <c r="M181" s="750">
        <v>0</v>
      </c>
      <c r="N181" s="751">
        <v>0</v>
      </c>
      <c r="O181" s="750">
        <v>0</v>
      </c>
      <c r="P181" s="751">
        <v>0</v>
      </c>
      <c r="Q181" s="750">
        <v>0</v>
      </c>
      <c r="R181" s="751">
        <v>0</v>
      </c>
      <c r="S181" s="750">
        <v>0</v>
      </c>
      <c r="T181" s="751">
        <v>0</v>
      </c>
      <c r="U181" s="750">
        <v>0</v>
      </c>
      <c r="V181" s="751">
        <v>0</v>
      </c>
      <c r="W181" s="750">
        <v>0</v>
      </c>
      <c r="X181" s="751">
        <v>0</v>
      </c>
      <c r="Y181" s="750">
        <v>0</v>
      </c>
      <c r="Z181" s="751">
        <v>0</v>
      </c>
      <c r="AA181" s="750">
        <v>0</v>
      </c>
      <c r="AB181" s="751">
        <v>0</v>
      </c>
      <c r="AC181" s="750">
        <v>0</v>
      </c>
      <c r="AD181" s="751">
        <v>0</v>
      </c>
      <c r="AE181" s="752">
        <v>0</v>
      </c>
      <c r="AF181" s="715"/>
      <c r="AG181" s="963"/>
      <c r="AH181" s="715"/>
      <c r="AI181" s="766">
        <v>0</v>
      </c>
      <c r="AJ181" s="750">
        <v>0</v>
      </c>
      <c r="AK181" s="751">
        <v>0</v>
      </c>
      <c r="AL181" s="750">
        <v>0</v>
      </c>
      <c r="AM181" s="751">
        <v>0</v>
      </c>
      <c r="AN181" s="750">
        <v>0</v>
      </c>
      <c r="AO181" s="751">
        <v>0</v>
      </c>
      <c r="AP181" s="750">
        <v>0</v>
      </c>
      <c r="AQ181" s="751">
        <v>0</v>
      </c>
      <c r="AR181" s="750">
        <v>0</v>
      </c>
      <c r="AS181" s="751">
        <v>0</v>
      </c>
      <c r="AT181" s="750">
        <v>0</v>
      </c>
      <c r="AU181" s="751">
        <v>0</v>
      </c>
      <c r="AV181" s="750">
        <v>0</v>
      </c>
      <c r="AW181" s="751">
        <v>0</v>
      </c>
      <c r="AX181" s="750">
        <v>0</v>
      </c>
      <c r="AY181" s="751">
        <v>0</v>
      </c>
      <c r="AZ181" s="750">
        <v>0</v>
      </c>
      <c r="BA181" s="751">
        <v>0</v>
      </c>
      <c r="BB181" s="750">
        <v>0</v>
      </c>
      <c r="BC181" s="751">
        <v>0</v>
      </c>
      <c r="BD181" s="750">
        <v>0</v>
      </c>
      <c r="BE181" s="751">
        <v>0</v>
      </c>
      <c r="BF181" s="750">
        <v>0</v>
      </c>
      <c r="BG181" s="751">
        <v>0</v>
      </c>
      <c r="BH181" s="752">
        <v>0</v>
      </c>
      <c r="BI181" s="715"/>
      <c r="BJ181" s="965"/>
      <c r="BK181" s="715"/>
      <c r="BL181" s="951"/>
      <c r="BM181" s="715"/>
      <c r="BN181" s="766">
        <v>0</v>
      </c>
      <c r="BO181" s="750">
        <v>0</v>
      </c>
      <c r="BP181" s="751">
        <v>0</v>
      </c>
      <c r="BQ181" s="750">
        <v>0</v>
      </c>
      <c r="BR181" s="751">
        <v>0</v>
      </c>
      <c r="BS181" s="750">
        <v>0</v>
      </c>
      <c r="BT181" s="751">
        <v>0</v>
      </c>
      <c r="BU181" s="750">
        <v>0</v>
      </c>
      <c r="BV181" s="751">
        <v>0</v>
      </c>
      <c r="BW181" s="750">
        <v>0</v>
      </c>
      <c r="BX181" s="751">
        <v>0</v>
      </c>
      <c r="BY181" s="750">
        <v>0</v>
      </c>
      <c r="BZ181" s="751">
        <v>0</v>
      </c>
      <c r="CA181" s="750">
        <v>0</v>
      </c>
      <c r="CB181" s="751">
        <v>0</v>
      </c>
      <c r="CC181" s="750">
        <v>0</v>
      </c>
      <c r="CD181" s="751">
        <v>0</v>
      </c>
      <c r="CE181" s="750">
        <v>0</v>
      </c>
      <c r="CF181" s="751">
        <v>0</v>
      </c>
      <c r="CG181" s="750">
        <v>0</v>
      </c>
      <c r="CH181" s="751">
        <v>0</v>
      </c>
      <c r="CI181" s="750">
        <v>0</v>
      </c>
      <c r="CJ181" s="751">
        <v>0</v>
      </c>
      <c r="CK181" s="750">
        <v>0</v>
      </c>
      <c r="CL181" s="751">
        <v>0</v>
      </c>
      <c r="CM181" s="752">
        <v>0</v>
      </c>
      <c r="CN181" s="715"/>
      <c r="CO181" s="953"/>
      <c r="CP181" s="715"/>
      <c r="CQ181" s="766">
        <v>0</v>
      </c>
      <c r="CR181" s="750">
        <v>0</v>
      </c>
      <c r="CS181" s="751">
        <v>0</v>
      </c>
      <c r="CT181" s="750">
        <v>0</v>
      </c>
      <c r="CU181" s="751">
        <v>0</v>
      </c>
      <c r="CV181" s="750">
        <v>0</v>
      </c>
      <c r="CW181" s="751">
        <v>0</v>
      </c>
      <c r="CX181" s="750">
        <v>0</v>
      </c>
      <c r="CY181" s="751">
        <v>0</v>
      </c>
      <c r="CZ181" s="750">
        <v>0</v>
      </c>
      <c r="DA181" s="751">
        <v>0</v>
      </c>
      <c r="DB181" s="750">
        <v>0</v>
      </c>
      <c r="DC181" s="751">
        <v>0</v>
      </c>
      <c r="DD181" s="750">
        <v>0</v>
      </c>
      <c r="DE181" s="751">
        <v>0</v>
      </c>
      <c r="DF181" s="750">
        <v>0</v>
      </c>
      <c r="DG181" s="751">
        <v>0</v>
      </c>
      <c r="DH181" s="750">
        <v>0</v>
      </c>
      <c r="DI181" s="751">
        <v>0</v>
      </c>
      <c r="DJ181" s="750">
        <v>0</v>
      </c>
      <c r="DK181" s="751">
        <v>0</v>
      </c>
      <c r="DL181" s="750">
        <v>0</v>
      </c>
      <c r="DM181" s="751">
        <v>0</v>
      </c>
      <c r="DN181" s="750">
        <v>0</v>
      </c>
      <c r="DO181" s="751">
        <v>0</v>
      </c>
      <c r="DP181" s="752">
        <v>0</v>
      </c>
      <c r="DQ181" s="715"/>
      <c r="DR181" s="955"/>
      <c r="DS181" s="715"/>
      <c r="DT181" s="957"/>
    </row>
    <row r="182" spans="2:124" outlineLevel="1">
      <c r="B182" s="796">
        <v>169</v>
      </c>
      <c r="C182" s="797" t="s">
        <v>782</v>
      </c>
      <c r="D182" s="798">
        <v>2016</v>
      </c>
      <c r="F182" s="799">
        <v>0</v>
      </c>
      <c r="G182" s="869">
        <v>0</v>
      </c>
      <c r="H182" s="868">
        <v>0</v>
      </c>
      <c r="I182" s="869">
        <v>0</v>
      </c>
      <c r="J182" s="868">
        <v>0</v>
      </c>
      <c r="K182" s="869">
        <v>0</v>
      </c>
      <c r="L182" s="868">
        <v>0</v>
      </c>
      <c r="M182" s="869">
        <v>0</v>
      </c>
      <c r="N182" s="868">
        <v>0</v>
      </c>
      <c r="O182" s="869">
        <v>0</v>
      </c>
      <c r="P182" s="868">
        <v>0</v>
      </c>
      <c r="Q182" s="869">
        <v>0</v>
      </c>
      <c r="R182" s="868">
        <v>0</v>
      </c>
      <c r="S182" s="869">
        <v>0</v>
      </c>
      <c r="T182" s="868">
        <v>0</v>
      </c>
      <c r="U182" s="869">
        <v>0</v>
      </c>
      <c r="V182" s="868">
        <v>0</v>
      </c>
      <c r="W182" s="869">
        <v>0</v>
      </c>
      <c r="X182" s="868">
        <v>0</v>
      </c>
      <c r="Y182" s="869">
        <v>0</v>
      </c>
      <c r="Z182" s="868">
        <v>0</v>
      </c>
      <c r="AA182" s="869">
        <v>0</v>
      </c>
      <c r="AB182" s="868">
        <v>0</v>
      </c>
      <c r="AC182" s="869">
        <v>0</v>
      </c>
      <c r="AD182" s="868">
        <v>0</v>
      </c>
      <c r="AE182" s="870">
        <v>0</v>
      </c>
      <c r="AF182" s="715"/>
      <c r="AG182" s="963"/>
      <c r="AH182" s="715"/>
      <c r="AI182" s="799">
        <v>0</v>
      </c>
      <c r="AJ182" s="869">
        <v>0</v>
      </c>
      <c r="AK182" s="868">
        <v>0</v>
      </c>
      <c r="AL182" s="869">
        <v>0</v>
      </c>
      <c r="AM182" s="868">
        <v>0</v>
      </c>
      <c r="AN182" s="869">
        <v>0</v>
      </c>
      <c r="AO182" s="868">
        <v>0</v>
      </c>
      <c r="AP182" s="869">
        <v>0</v>
      </c>
      <c r="AQ182" s="868">
        <v>0</v>
      </c>
      <c r="AR182" s="869">
        <v>0</v>
      </c>
      <c r="AS182" s="868">
        <v>0</v>
      </c>
      <c r="AT182" s="869">
        <v>0</v>
      </c>
      <c r="AU182" s="868">
        <v>0</v>
      </c>
      <c r="AV182" s="869">
        <v>0</v>
      </c>
      <c r="AW182" s="868">
        <v>0</v>
      </c>
      <c r="AX182" s="869">
        <v>0</v>
      </c>
      <c r="AY182" s="868">
        <v>0</v>
      </c>
      <c r="AZ182" s="869">
        <v>0</v>
      </c>
      <c r="BA182" s="868">
        <v>0</v>
      </c>
      <c r="BB182" s="869">
        <v>0</v>
      </c>
      <c r="BC182" s="868">
        <v>0</v>
      </c>
      <c r="BD182" s="869">
        <v>0</v>
      </c>
      <c r="BE182" s="868">
        <v>0</v>
      </c>
      <c r="BF182" s="869">
        <v>0</v>
      </c>
      <c r="BG182" s="868">
        <v>0</v>
      </c>
      <c r="BH182" s="870">
        <v>0</v>
      </c>
      <c r="BI182" s="715"/>
      <c r="BJ182" s="965"/>
      <c r="BK182" s="715"/>
      <c r="BL182" s="951"/>
      <c r="BM182" s="715"/>
      <c r="BN182" s="799">
        <v>0</v>
      </c>
      <c r="BO182" s="869">
        <v>0</v>
      </c>
      <c r="BP182" s="868">
        <v>0</v>
      </c>
      <c r="BQ182" s="869">
        <v>0</v>
      </c>
      <c r="BR182" s="868">
        <v>0</v>
      </c>
      <c r="BS182" s="869">
        <v>0</v>
      </c>
      <c r="BT182" s="868">
        <v>0</v>
      </c>
      <c r="BU182" s="869">
        <v>0</v>
      </c>
      <c r="BV182" s="868">
        <v>0</v>
      </c>
      <c r="BW182" s="869">
        <v>0</v>
      </c>
      <c r="BX182" s="868">
        <v>0</v>
      </c>
      <c r="BY182" s="869">
        <v>0</v>
      </c>
      <c r="BZ182" s="868">
        <v>0</v>
      </c>
      <c r="CA182" s="869">
        <v>0</v>
      </c>
      <c r="CB182" s="868">
        <v>0</v>
      </c>
      <c r="CC182" s="869">
        <v>0</v>
      </c>
      <c r="CD182" s="868">
        <v>0</v>
      </c>
      <c r="CE182" s="869">
        <v>0</v>
      </c>
      <c r="CF182" s="868">
        <v>0</v>
      </c>
      <c r="CG182" s="869">
        <v>0</v>
      </c>
      <c r="CH182" s="868">
        <v>0</v>
      </c>
      <c r="CI182" s="869">
        <v>0</v>
      </c>
      <c r="CJ182" s="868">
        <v>0</v>
      </c>
      <c r="CK182" s="869">
        <v>0</v>
      </c>
      <c r="CL182" s="868">
        <v>0</v>
      </c>
      <c r="CM182" s="870">
        <v>0</v>
      </c>
      <c r="CN182" s="715"/>
      <c r="CO182" s="953"/>
      <c r="CP182" s="715"/>
      <c r="CQ182" s="799">
        <v>0</v>
      </c>
      <c r="CR182" s="869">
        <v>0</v>
      </c>
      <c r="CS182" s="868">
        <v>0</v>
      </c>
      <c r="CT182" s="869">
        <v>0</v>
      </c>
      <c r="CU182" s="868">
        <v>0</v>
      </c>
      <c r="CV182" s="869">
        <v>0</v>
      </c>
      <c r="CW182" s="868">
        <v>0</v>
      </c>
      <c r="CX182" s="869">
        <v>0</v>
      </c>
      <c r="CY182" s="868">
        <v>0</v>
      </c>
      <c r="CZ182" s="869">
        <v>0</v>
      </c>
      <c r="DA182" s="868">
        <v>0</v>
      </c>
      <c r="DB182" s="869">
        <v>0</v>
      </c>
      <c r="DC182" s="868">
        <v>0</v>
      </c>
      <c r="DD182" s="869">
        <v>0</v>
      </c>
      <c r="DE182" s="868">
        <v>0</v>
      </c>
      <c r="DF182" s="869">
        <v>0</v>
      </c>
      <c r="DG182" s="868">
        <v>0</v>
      </c>
      <c r="DH182" s="869">
        <v>0</v>
      </c>
      <c r="DI182" s="868">
        <v>0</v>
      </c>
      <c r="DJ182" s="869">
        <v>0</v>
      </c>
      <c r="DK182" s="868">
        <v>0</v>
      </c>
      <c r="DL182" s="869">
        <v>0</v>
      </c>
      <c r="DM182" s="868">
        <v>0</v>
      </c>
      <c r="DN182" s="869">
        <v>0</v>
      </c>
      <c r="DO182" s="868">
        <v>0</v>
      </c>
      <c r="DP182" s="870">
        <v>0</v>
      </c>
      <c r="DQ182" s="715"/>
      <c r="DR182" s="955"/>
      <c r="DS182" s="715"/>
      <c r="DT182" s="957"/>
    </row>
    <row r="183" spans="2:124" outlineLevel="1">
      <c r="B183" s="803">
        <v>170</v>
      </c>
      <c r="C183" s="804" t="s">
        <v>783</v>
      </c>
      <c r="D183" s="805">
        <v>2016</v>
      </c>
      <c r="F183" s="806">
        <v>0</v>
      </c>
      <c r="G183" s="874">
        <v>0</v>
      </c>
      <c r="H183" s="873">
        <v>0</v>
      </c>
      <c r="I183" s="874">
        <v>0</v>
      </c>
      <c r="J183" s="873">
        <v>0</v>
      </c>
      <c r="K183" s="874">
        <v>0</v>
      </c>
      <c r="L183" s="873">
        <v>0</v>
      </c>
      <c r="M183" s="874">
        <v>0</v>
      </c>
      <c r="N183" s="873">
        <v>0</v>
      </c>
      <c r="O183" s="874">
        <v>0</v>
      </c>
      <c r="P183" s="873">
        <v>0</v>
      </c>
      <c r="Q183" s="874">
        <v>0</v>
      </c>
      <c r="R183" s="873">
        <v>0</v>
      </c>
      <c r="S183" s="874">
        <v>0</v>
      </c>
      <c r="T183" s="873">
        <v>0</v>
      </c>
      <c r="U183" s="874">
        <v>0</v>
      </c>
      <c r="V183" s="873">
        <v>0</v>
      </c>
      <c r="W183" s="874">
        <v>0</v>
      </c>
      <c r="X183" s="873">
        <v>0</v>
      </c>
      <c r="Y183" s="874">
        <v>0</v>
      </c>
      <c r="Z183" s="873">
        <v>0</v>
      </c>
      <c r="AA183" s="874">
        <v>0</v>
      </c>
      <c r="AB183" s="873">
        <v>0</v>
      </c>
      <c r="AC183" s="874">
        <v>0</v>
      </c>
      <c r="AD183" s="873">
        <v>0</v>
      </c>
      <c r="AE183" s="875">
        <v>0</v>
      </c>
      <c r="AF183" s="715"/>
      <c r="AG183" s="963"/>
      <c r="AH183" s="715"/>
      <c r="AI183" s="806">
        <v>0</v>
      </c>
      <c r="AJ183" s="874">
        <v>0</v>
      </c>
      <c r="AK183" s="873">
        <v>0</v>
      </c>
      <c r="AL183" s="874">
        <v>0</v>
      </c>
      <c r="AM183" s="873">
        <v>0</v>
      </c>
      <c r="AN183" s="874">
        <v>0</v>
      </c>
      <c r="AO183" s="873">
        <v>0</v>
      </c>
      <c r="AP183" s="874">
        <v>0</v>
      </c>
      <c r="AQ183" s="873">
        <v>0</v>
      </c>
      <c r="AR183" s="874">
        <v>0</v>
      </c>
      <c r="AS183" s="873">
        <v>0</v>
      </c>
      <c r="AT183" s="874">
        <v>0</v>
      </c>
      <c r="AU183" s="873">
        <v>0</v>
      </c>
      <c r="AV183" s="874">
        <v>0</v>
      </c>
      <c r="AW183" s="873">
        <v>0</v>
      </c>
      <c r="AX183" s="874">
        <v>0</v>
      </c>
      <c r="AY183" s="873">
        <v>0</v>
      </c>
      <c r="AZ183" s="874">
        <v>0</v>
      </c>
      <c r="BA183" s="873">
        <v>0</v>
      </c>
      <c r="BB183" s="874">
        <v>0</v>
      </c>
      <c r="BC183" s="873">
        <v>0</v>
      </c>
      <c r="BD183" s="874">
        <v>0</v>
      </c>
      <c r="BE183" s="873">
        <v>0</v>
      </c>
      <c r="BF183" s="874">
        <v>0</v>
      </c>
      <c r="BG183" s="873">
        <v>0</v>
      </c>
      <c r="BH183" s="875">
        <v>0</v>
      </c>
      <c r="BI183" s="715"/>
      <c r="BJ183" s="965"/>
      <c r="BK183" s="715"/>
      <c r="BL183" s="951"/>
      <c r="BM183" s="715"/>
      <c r="BN183" s="806">
        <v>0</v>
      </c>
      <c r="BO183" s="874">
        <v>0</v>
      </c>
      <c r="BP183" s="873">
        <v>0</v>
      </c>
      <c r="BQ183" s="874">
        <v>0</v>
      </c>
      <c r="BR183" s="873">
        <v>0</v>
      </c>
      <c r="BS183" s="874">
        <v>0</v>
      </c>
      <c r="BT183" s="873">
        <v>0</v>
      </c>
      <c r="BU183" s="874">
        <v>0</v>
      </c>
      <c r="BV183" s="873">
        <v>0</v>
      </c>
      <c r="BW183" s="874">
        <v>0</v>
      </c>
      <c r="BX183" s="873">
        <v>0</v>
      </c>
      <c r="BY183" s="874">
        <v>0</v>
      </c>
      <c r="BZ183" s="873">
        <v>0</v>
      </c>
      <c r="CA183" s="874">
        <v>0</v>
      </c>
      <c r="CB183" s="873">
        <v>0</v>
      </c>
      <c r="CC183" s="874">
        <v>0</v>
      </c>
      <c r="CD183" s="873">
        <v>0</v>
      </c>
      <c r="CE183" s="874">
        <v>0</v>
      </c>
      <c r="CF183" s="873">
        <v>0</v>
      </c>
      <c r="CG183" s="874">
        <v>0</v>
      </c>
      <c r="CH183" s="873">
        <v>0</v>
      </c>
      <c r="CI183" s="874">
        <v>0</v>
      </c>
      <c r="CJ183" s="873">
        <v>0</v>
      </c>
      <c r="CK183" s="874">
        <v>0</v>
      </c>
      <c r="CL183" s="873">
        <v>0</v>
      </c>
      <c r="CM183" s="875">
        <v>0</v>
      </c>
      <c r="CN183" s="715"/>
      <c r="CO183" s="953"/>
      <c r="CP183" s="715"/>
      <c r="CQ183" s="806">
        <v>0</v>
      </c>
      <c r="CR183" s="874">
        <v>0</v>
      </c>
      <c r="CS183" s="873">
        <v>0</v>
      </c>
      <c r="CT183" s="874">
        <v>0</v>
      </c>
      <c r="CU183" s="873">
        <v>0</v>
      </c>
      <c r="CV183" s="874">
        <v>0</v>
      </c>
      <c r="CW183" s="873">
        <v>0</v>
      </c>
      <c r="CX183" s="874">
        <v>0</v>
      </c>
      <c r="CY183" s="873">
        <v>0</v>
      </c>
      <c r="CZ183" s="874">
        <v>0</v>
      </c>
      <c r="DA183" s="873">
        <v>0</v>
      </c>
      <c r="DB183" s="874">
        <v>0</v>
      </c>
      <c r="DC183" s="873">
        <v>0</v>
      </c>
      <c r="DD183" s="874">
        <v>0</v>
      </c>
      <c r="DE183" s="873">
        <v>0</v>
      </c>
      <c r="DF183" s="874">
        <v>0</v>
      </c>
      <c r="DG183" s="873">
        <v>0</v>
      </c>
      <c r="DH183" s="874">
        <v>0</v>
      </c>
      <c r="DI183" s="873">
        <v>0</v>
      </c>
      <c r="DJ183" s="874">
        <v>0</v>
      </c>
      <c r="DK183" s="873">
        <v>0</v>
      </c>
      <c r="DL183" s="874">
        <v>0</v>
      </c>
      <c r="DM183" s="873">
        <v>0</v>
      </c>
      <c r="DN183" s="874">
        <v>0</v>
      </c>
      <c r="DO183" s="873">
        <v>0</v>
      </c>
      <c r="DP183" s="875">
        <v>0</v>
      </c>
      <c r="DQ183" s="715"/>
      <c r="DR183" s="955"/>
      <c r="DS183" s="715"/>
      <c r="DT183" s="957"/>
    </row>
    <row r="184" spans="2:124" outlineLevel="1">
      <c r="B184" s="753">
        <v>171</v>
      </c>
      <c r="C184" s="765" t="s">
        <v>784</v>
      </c>
      <c r="D184" s="755">
        <v>2016</v>
      </c>
      <c r="F184" s="756">
        <v>0</v>
      </c>
      <c r="G184" s="761">
        <v>0</v>
      </c>
      <c r="H184" s="762">
        <v>0</v>
      </c>
      <c r="I184" s="761">
        <v>0</v>
      </c>
      <c r="J184" s="762">
        <v>0</v>
      </c>
      <c r="K184" s="761">
        <v>0</v>
      </c>
      <c r="L184" s="762">
        <v>0</v>
      </c>
      <c r="M184" s="761">
        <v>0</v>
      </c>
      <c r="N184" s="762">
        <v>0</v>
      </c>
      <c r="O184" s="761">
        <v>0</v>
      </c>
      <c r="P184" s="762">
        <v>0</v>
      </c>
      <c r="Q184" s="761">
        <v>0</v>
      </c>
      <c r="R184" s="762">
        <v>0</v>
      </c>
      <c r="S184" s="761">
        <v>0</v>
      </c>
      <c r="T184" s="762">
        <v>0</v>
      </c>
      <c r="U184" s="761">
        <v>0</v>
      </c>
      <c r="V184" s="762">
        <v>0</v>
      </c>
      <c r="W184" s="761">
        <v>0</v>
      </c>
      <c r="X184" s="762">
        <v>0</v>
      </c>
      <c r="Y184" s="761">
        <v>0</v>
      </c>
      <c r="Z184" s="762">
        <v>0</v>
      </c>
      <c r="AA184" s="761">
        <v>0</v>
      </c>
      <c r="AB184" s="762">
        <v>0</v>
      </c>
      <c r="AC184" s="761">
        <v>0</v>
      </c>
      <c r="AD184" s="762">
        <v>0</v>
      </c>
      <c r="AE184" s="763">
        <v>0</v>
      </c>
      <c r="AF184" s="715"/>
      <c r="AG184" s="963"/>
      <c r="AH184" s="715"/>
      <c r="AI184" s="756">
        <v>0</v>
      </c>
      <c r="AJ184" s="761">
        <v>0</v>
      </c>
      <c r="AK184" s="762">
        <v>0</v>
      </c>
      <c r="AL184" s="761">
        <v>0</v>
      </c>
      <c r="AM184" s="762">
        <v>0</v>
      </c>
      <c r="AN184" s="761">
        <v>0</v>
      </c>
      <c r="AO184" s="762">
        <v>0</v>
      </c>
      <c r="AP184" s="761">
        <v>0</v>
      </c>
      <c r="AQ184" s="762">
        <v>0</v>
      </c>
      <c r="AR184" s="761">
        <v>0</v>
      </c>
      <c r="AS184" s="762">
        <v>0</v>
      </c>
      <c r="AT184" s="761">
        <v>0</v>
      </c>
      <c r="AU184" s="762">
        <v>0</v>
      </c>
      <c r="AV184" s="761">
        <v>0</v>
      </c>
      <c r="AW184" s="762">
        <v>0</v>
      </c>
      <c r="AX184" s="761">
        <v>0</v>
      </c>
      <c r="AY184" s="762">
        <v>0</v>
      </c>
      <c r="AZ184" s="761">
        <v>0</v>
      </c>
      <c r="BA184" s="762">
        <v>0</v>
      </c>
      <c r="BB184" s="761">
        <v>0</v>
      </c>
      <c r="BC184" s="762">
        <v>0</v>
      </c>
      <c r="BD184" s="761">
        <v>0</v>
      </c>
      <c r="BE184" s="762">
        <v>0</v>
      </c>
      <c r="BF184" s="761">
        <v>0</v>
      </c>
      <c r="BG184" s="762">
        <v>0</v>
      </c>
      <c r="BH184" s="763">
        <v>0</v>
      </c>
      <c r="BI184" s="715"/>
      <c r="BJ184" s="965"/>
      <c r="BK184" s="715"/>
      <c r="BL184" s="951"/>
      <c r="BM184" s="715"/>
      <c r="BN184" s="756">
        <v>0</v>
      </c>
      <c r="BO184" s="761">
        <v>0</v>
      </c>
      <c r="BP184" s="762">
        <v>0</v>
      </c>
      <c r="BQ184" s="761">
        <v>0</v>
      </c>
      <c r="BR184" s="762">
        <v>0</v>
      </c>
      <c r="BS184" s="761">
        <v>0</v>
      </c>
      <c r="BT184" s="762">
        <v>0</v>
      </c>
      <c r="BU184" s="761">
        <v>0</v>
      </c>
      <c r="BV184" s="762">
        <v>0</v>
      </c>
      <c r="BW184" s="761">
        <v>0</v>
      </c>
      <c r="BX184" s="762">
        <v>0</v>
      </c>
      <c r="BY184" s="761">
        <v>0</v>
      </c>
      <c r="BZ184" s="762">
        <v>0</v>
      </c>
      <c r="CA184" s="761">
        <v>0</v>
      </c>
      <c r="CB184" s="762">
        <v>0</v>
      </c>
      <c r="CC184" s="761">
        <v>0</v>
      </c>
      <c r="CD184" s="762">
        <v>0</v>
      </c>
      <c r="CE184" s="761">
        <v>0</v>
      </c>
      <c r="CF184" s="762">
        <v>0</v>
      </c>
      <c r="CG184" s="761">
        <v>0</v>
      </c>
      <c r="CH184" s="762">
        <v>0</v>
      </c>
      <c r="CI184" s="761">
        <v>0</v>
      </c>
      <c r="CJ184" s="762">
        <v>0</v>
      </c>
      <c r="CK184" s="761">
        <v>0</v>
      </c>
      <c r="CL184" s="762">
        <v>0</v>
      </c>
      <c r="CM184" s="763">
        <v>0</v>
      </c>
      <c r="CN184" s="715"/>
      <c r="CO184" s="953"/>
      <c r="CP184" s="715"/>
      <c r="CQ184" s="756">
        <v>0</v>
      </c>
      <c r="CR184" s="761">
        <v>0</v>
      </c>
      <c r="CS184" s="762">
        <v>0</v>
      </c>
      <c r="CT184" s="761">
        <v>0</v>
      </c>
      <c r="CU184" s="762">
        <v>0</v>
      </c>
      <c r="CV184" s="761">
        <v>0</v>
      </c>
      <c r="CW184" s="762">
        <v>0</v>
      </c>
      <c r="CX184" s="761">
        <v>0</v>
      </c>
      <c r="CY184" s="762">
        <v>0</v>
      </c>
      <c r="CZ184" s="761">
        <v>0</v>
      </c>
      <c r="DA184" s="762">
        <v>0</v>
      </c>
      <c r="DB184" s="761">
        <v>0</v>
      </c>
      <c r="DC184" s="762">
        <v>0</v>
      </c>
      <c r="DD184" s="761">
        <v>0</v>
      </c>
      <c r="DE184" s="762">
        <v>0</v>
      </c>
      <c r="DF184" s="761">
        <v>0</v>
      </c>
      <c r="DG184" s="762">
        <v>0</v>
      </c>
      <c r="DH184" s="761">
        <v>0</v>
      </c>
      <c r="DI184" s="762">
        <v>0</v>
      </c>
      <c r="DJ184" s="761">
        <v>0</v>
      </c>
      <c r="DK184" s="762">
        <v>0</v>
      </c>
      <c r="DL184" s="761">
        <v>0</v>
      </c>
      <c r="DM184" s="762">
        <v>0</v>
      </c>
      <c r="DN184" s="761">
        <v>0</v>
      </c>
      <c r="DO184" s="762">
        <v>0</v>
      </c>
      <c r="DP184" s="763">
        <v>0</v>
      </c>
      <c r="DQ184" s="715"/>
      <c r="DR184" s="955"/>
      <c r="DS184" s="715"/>
      <c r="DT184" s="957"/>
    </row>
    <row r="185" spans="2:124" outlineLevel="1">
      <c r="B185" s="746">
        <v>172</v>
      </c>
      <c r="C185" s="764" t="s">
        <v>785</v>
      </c>
      <c r="D185" s="748">
        <v>2016</v>
      </c>
      <c r="F185" s="766">
        <v>0</v>
      </c>
      <c r="G185" s="750">
        <v>0</v>
      </c>
      <c r="H185" s="751">
        <v>0</v>
      </c>
      <c r="I185" s="750">
        <v>0</v>
      </c>
      <c r="J185" s="751">
        <v>0</v>
      </c>
      <c r="K185" s="750">
        <v>0</v>
      </c>
      <c r="L185" s="751">
        <v>0</v>
      </c>
      <c r="M185" s="750">
        <v>0</v>
      </c>
      <c r="N185" s="751">
        <v>0</v>
      </c>
      <c r="O185" s="750">
        <v>0</v>
      </c>
      <c r="P185" s="751">
        <v>0</v>
      </c>
      <c r="Q185" s="750">
        <v>0</v>
      </c>
      <c r="R185" s="751">
        <v>0</v>
      </c>
      <c r="S185" s="750">
        <v>0</v>
      </c>
      <c r="T185" s="751">
        <v>0</v>
      </c>
      <c r="U185" s="750">
        <v>0</v>
      </c>
      <c r="V185" s="751">
        <v>0</v>
      </c>
      <c r="W185" s="750">
        <v>0</v>
      </c>
      <c r="X185" s="751">
        <v>0</v>
      </c>
      <c r="Y185" s="750">
        <v>0</v>
      </c>
      <c r="Z185" s="751">
        <v>0</v>
      </c>
      <c r="AA185" s="750">
        <v>0</v>
      </c>
      <c r="AB185" s="751">
        <v>0</v>
      </c>
      <c r="AC185" s="750">
        <v>0</v>
      </c>
      <c r="AD185" s="751">
        <v>0</v>
      </c>
      <c r="AE185" s="752">
        <v>0</v>
      </c>
      <c r="AF185" s="715"/>
      <c r="AG185" s="963"/>
      <c r="AH185" s="715"/>
      <c r="AI185" s="766">
        <v>0</v>
      </c>
      <c r="AJ185" s="750">
        <v>0</v>
      </c>
      <c r="AK185" s="751">
        <v>0</v>
      </c>
      <c r="AL185" s="750">
        <v>0</v>
      </c>
      <c r="AM185" s="751">
        <v>0</v>
      </c>
      <c r="AN185" s="750">
        <v>0</v>
      </c>
      <c r="AO185" s="751">
        <v>0</v>
      </c>
      <c r="AP185" s="750">
        <v>0</v>
      </c>
      <c r="AQ185" s="751">
        <v>0</v>
      </c>
      <c r="AR185" s="750">
        <v>0</v>
      </c>
      <c r="AS185" s="751">
        <v>0</v>
      </c>
      <c r="AT185" s="750">
        <v>0</v>
      </c>
      <c r="AU185" s="751">
        <v>0</v>
      </c>
      <c r="AV185" s="750">
        <v>0</v>
      </c>
      <c r="AW185" s="751">
        <v>0</v>
      </c>
      <c r="AX185" s="750">
        <v>0</v>
      </c>
      <c r="AY185" s="751">
        <v>0</v>
      </c>
      <c r="AZ185" s="750">
        <v>0</v>
      </c>
      <c r="BA185" s="751">
        <v>0</v>
      </c>
      <c r="BB185" s="750">
        <v>0</v>
      </c>
      <c r="BC185" s="751">
        <v>0</v>
      </c>
      <c r="BD185" s="750">
        <v>0</v>
      </c>
      <c r="BE185" s="751">
        <v>0</v>
      </c>
      <c r="BF185" s="750">
        <v>0</v>
      </c>
      <c r="BG185" s="751">
        <v>0</v>
      </c>
      <c r="BH185" s="752">
        <v>0</v>
      </c>
      <c r="BI185" s="715"/>
      <c r="BJ185" s="965"/>
      <c r="BK185" s="715"/>
      <c r="BL185" s="951"/>
      <c r="BM185" s="715"/>
      <c r="BN185" s="766">
        <v>0</v>
      </c>
      <c r="BO185" s="750">
        <v>0</v>
      </c>
      <c r="BP185" s="751">
        <v>0</v>
      </c>
      <c r="BQ185" s="750">
        <v>0</v>
      </c>
      <c r="BR185" s="751">
        <v>0</v>
      </c>
      <c r="BS185" s="750">
        <v>0</v>
      </c>
      <c r="BT185" s="751">
        <v>0</v>
      </c>
      <c r="BU185" s="750">
        <v>0</v>
      </c>
      <c r="BV185" s="751">
        <v>0</v>
      </c>
      <c r="BW185" s="750">
        <v>0</v>
      </c>
      <c r="BX185" s="751">
        <v>0</v>
      </c>
      <c r="BY185" s="750">
        <v>0</v>
      </c>
      <c r="BZ185" s="751">
        <v>0</v>
      </c>
      <c r="CA185" s="750">
        <v>0</v>
      </c>
      <c r="CB185" s="751">
        <v>0</v>
      </c>
      <c r="CC185" s="750">
        <v>0</v>
      </c>
      <c r="CD185" s="751">
        <v>0</v>
      </c>
      <c r="CE185" s="750">
        <v>0</v>
      </c>
      <c r="CF185" s="751">
        <v>0</v>
      </c>
      <c r="CG185" s="750">
        <v>0</v>
      </c>
      <c r="CH185" s="751">
        <v>0</v>
      </c>
      <c r="CI185" s="750">
        <v>0</v>
      </c>
      <c r="CJ185" s="751">
        <v>0</v>
      </c>
      <c r="CK185" s="750">
        <v>0</v>
      </c>
      <c r="CL185" s="751">
        <v>0</v>
      </c>
      <c r="CM185" s="752">
        <v>0</v>
      </c>
      <c r="CN185" s="715"/>
      <c r="CO185" s="953"/>
      <c r="CP185" s="715"/>
      <c r="CQ185" s="766">
        <v>0</v>
      </c>
      <c r="CR185" s="750">
        <v>0</v>
      </c>
      <c r="CS185" s="751">
        <v>0</v>
      </c>
      <c r="CT185" s="750">
        <v>0</v>
      </c>
      <c r="CU185" s="751">
        <v>0</v>
      </c>
      <c r="CV185" s="750">
        <v>0</v>
      </c>
      <c r="CW185" s="751">
        <v>0</v>
      </c>
      <c r="CX185" s="750">
        <v>0</v>
      </c>
      <c r="CY185" s="751">
        <v>0</v>
      </c>
      <c r="CZ185" s="750">
        <v>0</v>
      </c>
      <c r="DA185" s="751">
        <v>0</v>
      </c>
      <c r="DB185" s="750">
        <v>0</v>
      </c>
      <c r="DC185" s="751">
        <v>0</v>
      </c>
      <c r="DD185" s="750">
        <v>0</v>
      </c>
      <c r="DE185" s="751">
        <v>0</v>
      </c>
      <c r="DF185" s="750">
        <v>0</v>
      </c>
      <c r="DG185" s="751">
        <v>0</v>
      </c>
      <c r="DH185" s="750">
        <v>0</v>
      </c>
      <c r="DI185" s="751">
        <v>0</v>
      </c>
      <c r="DJ185" s="750">
        <v>0</v>
      </c>
      <c r="DK185" s="751">
        <v>0</v>
      </c>
      <c r="DL185" s="750">
        <v>0</v>
      </c>
      <c r="DM185" s="751">
        <v>0</v>
      </c>
      <c r="DN185" s="750">
        <v>0</v>
      </c>
      <c r="DO185" s="751">
        <v>0</v>
      </c>
      <c r="DP185" s="752">
        <v>0</v>
      </c>
      <c r="DQ185" s="715"/>
      <c r="DR185" s="955"/>
      <c r="DS185" s="715"/>
      <c r="DT185" s="957"/>
    </row>
    <row r="186" spans="2:124" outlineLevel="1">
      <c r="B186" s="753">
        <v>173</v>
      </c>
      <c r="C186" s="765" t="s">
        <v>786</v>
      </c>
      <c r="D186" s="755">
        <v>2016</v>
      </c>
      <c r="F186" s="756">
        <v>0</v>
      </c>
      <c r="G186" s="761">
        <v>0</v>
      </c>
      <c r="H186" s="762">
        <v>0</v>
      </c>
      <c r="I186" s="761">
        <v>0</v>
      </c>
      <c r="J186" s="762">
        <v>0</v>
      </c>
      <c r="K186" s="761">
        <v>0</v>
      </c>
      <c r="L186" s="762">
        <v>0</v>
      </c>
      <c r="M186" s="761">
        <v>0</v>
      </c>
      <c r="N186" s="762">
        <v>0</v>
      </c>
      <c r="O186" s="761">
        <v>0</v>
      </c>
      <c r="P186" s="762">
        <v>0</v>
      </c>
      <c r="Q186" s="761">
        <v>0</v>
      </c>
      <c r="R186" s="762">
        <v>0</v>
      </c>
      <c r="S186" s="761">
        <v>0</v>
      </c>
      <c r="T186" s="762">
        <v>0</v>
      </c>
      <c r="U186" s="761">
        <v>0</v>
      </c>
      <c r="V186" s="762">
        <v>0</v>
      </c>
      <c r="W186" s="761">
        <v>0</v>
      </c>
      <c r="X186" s="762">
        <v>0</v>
      </c>
      <c r="Y186" s="761">
        <v>0</v>
      </c>
      <c r="Z186" s="762">
        <v>0</v>
      </c>
      <c r="AA186" s="761">
        <v>0</v>
      </c>
      <c r="AB186" s="762">
        <v>0</v>
      </c>
      <c r="AC186" s="761">
        <v>0</v>
      </c>
      <c r="AD186" s="762">
        <v>0</v>
      </c>
      <c r="AE186" s="763">
        <v>0</v>
      </c>
      <c r="AF186" s="715"/>
      <c r="AG186" s="963"/>
      <c r="AH186" s="715"/>
      <c r="AI186" s="756">
        <v>0</v>
      </c>
      <c r="AJ186" s="761">
        <v>0</v>
      </c>
      <c r="AK186" s="762">
        <v>0</v>
      </c>
      <c r="AL186" s="761">
        <v>0</v>
      </c>
      <c r="AM186" s="762">
        <v>0</v>
      </c>
      <c r="AN186" s="761">
        <v>0</v>
      </c>
      <c r="AO186" s="762">
        <v>0</v>
      </c>
      <c r="AP186" s="761">
        <v>0</v>
      </c>
      <c r="AQ186" s="762">
        <v>0</v>
      </c>
      <c r="AR186" s="761">
        <v>0</v>
      </c>
      <c r="AS186" s="762">
        <v>0</v>
      </c>
      <c r="AT186" s="761">
        <v>0</v>
      </c>
      <c r="AU186" s="762">
        <v>0</v>
      </c>
      <c r="AV186" s="761">
        <v>0</v>
      </c>
      <c r="AW186" s="762">
        <v>0</v>
      </c>
      <c r="AX186" s="761">
        <v>0</v>
      </c>
      <c r="AY186" s="762">
        <v>0</v>
      </c>
      <c r="AZ186" s="761">
        <v>0</v>
      </c>
      <c r="BA186" s="762">
        <v>0</v>
      </c>
      <c r="BB186" s="761">
        <v>0</v>
      </c>
      <c r="BC186" s="762">
        <v>0</v>
      </c>
      <c r="BD186" s="761">
        <v>0</v>
      </c>
      <c r="BE186" s="762">
        <v>0</v>
      </c>
      <c r="BF186" s="761">
        <v>0</v>
      </c>
      <c r="BG186" s="762">
        <v>0</v>
      </c>
      <c r="BH186" s="763">
        <v>0</v>
      </c>
      <c r="BI186" s="715"/>
      <c r="BJ186" s="965"/>
      <c r="BK186" s="715"/>
      <c r="BL186" s="951"/>
      <c r="BM186" s="715"/>
      <c r="BN186" s="756">
        <v>0</v>
      </c>
      <c r="BO186" s="761">
        <v>0</v>
      </c>
      <c r="BP186" s="762">
        <v>0</v>
      </c>
      <c r="BQ186" s="761">
        <v>0</v>
      </c>
      <c r="BR186" s="762">
        <v>0</v>
      </c>
      <c r="BS186" s="761">
        <v>0</v>
      </c>
      <c r="BT186" s="762">
        <v>0</v>
      </c>
      <c r="BU186" s="761">
        <v>0</v>
      </c>
      <c r="BV186" s="762">
        <v>0</v>
      </c>
      <c r="BW186" s="761">
        <v>0</v>
      </c>
      <c r="BX186" s="762">
        <v>0</v>
      </c>
      <c r="BY186" s="761">
        <v>0</v>
      </c>
      <c r="BZ186" s="762">
        <v>0</v>
      </c>
      <c r="CA186" s="761">
        <v>0</v>
      </c>
      <c r="CB186" s="762">
        <v>0</v>
      </c>
      <c r="CC186" s="761">
        <v>0</v>
      </c>
      <c r="CD186" s="762">
        <v>0</v>
      </c>
      <c r="CE186" s="761">
        <v>0</v>
      </c>
      <c r="CF186" s="762">
        <v>0</v>
      </c>
      <c r="CG186" s="761">
        <v>0</v>
      </c>
      <c r="CH186" s="762">
        <v>0</v>
      </c>
      <c r="CI186" s="761">
        <v>0</v>
      </c>
      <c r="CJ186" s="762">
        <v>0</v>
      </c>
      <c r="CK186" s="761">
        <v>0</v>
      </c>
      <c r="CL186" s="762">
        <v>0</v>
      </c>
      <c r="CM186" s="763">
        <v>0</v>
      </c>
      <c r="CN186" s="715"/>
      <c r="CO186" s="953"/>
      <c r="CP186" s="715"/>
      <c r="CQ186" s="756">
        <v>0</v>
      </c>
      <c r="CR186" s="761">
        <v>0</v>
      </c>
      <c r="CS186" s="762">
        <v>0</v>
      </c>
      <c r="CT186" s="761">
        <v>0</v>
      </c>
      <c r="CU186" s="762">
        <v>0</v>
      </c>
      <c r="CV186" s="761">
        <v>0</v>
      </c>
      <c r="CW186" s="762">
        <v>0</v>
      </c>
      <c r="CX186" s="761">
        <v>0</v>
      </c>
      <c r="CY186" s="762">
        <v>0</v>
      </c>
      <c r="CZ186" s="761">
        <v>0</v>
      </c>
      <c r="DA186" s="762">
        <v>0</v>
      </c>
      <c r="DB186" s="761">
        <v>0</v>
      </c>
      <c r="DC186" s="762">
        <v>0</v>
      </c>
      <c r="DD186" s="761">
        <v>0</v>
      </c>
      <c r="DE186" s="762">
        <v>0</v>
      </c>
      <c r="DF186" s="761">
        <v>0</v>
      </c>
      <c r="DG186" s="762">
        <v>0</v>
      </c>
      <c r="DH186" s="761">
        <v>0</v>
      </c>
      <c r="DI186" s="762">
        <v>0</v>
      </c>
      <c r="DJ186" s="761">
        <v>0</v>
      </c>
      <c r="DK186" s="762">
        <v>0</v>
      </c>
      <c r="DL186" s="761">
        <v>0</v>
      </c>
      <c r="DM186" s="762">
        <v>0</v>
      </c>
      <c r="DN186" s="761">
        <v>0</v>
      </c>
      <c r="DO186" s="762">
        <v>0</v>
      </c>
      <c r="DP186" s="763">
        <v>0</v>
      </c>
      <c r="DQ186" s="715"/>
      <c r="DR186" s="955"/>
      <c r="DS186" s="715"/>
      <c r="DT186" s="957"/>
    </row>
    <row r="187" spans="2:124" outlineLevel="1">
      <c r="B187" s="746">
        <v>174</v>
      </c>
      <c r="C187" s="764" t="s">
        <v>787</v>
      </c>
      <c r="D187" s="748">
        <v>2016</v>
      </c>
      <c r="F187" s="766">
        <v>0</v>
      </c>
      <c r="G187" s="750">
        <v>0</v>
      </c>
      <c r="H187" s="751">
        <v>0</v>
      </c>
      <c r="I187" s="750">
        <v>0</v>
      </c>
      <c r="J187" s="751">
        <v>0</v>
      </c>
      <c r="K187" s="750">
        <v>0</v>
      </c>
      <c r="L187" s="751">
        <v>0</v>
      </c>
      <c r="M187" s="750">
        <v>0</v>
      </c>
      <c r="N187" s="751">
        <v>0</v>
      </c>
      <c r="O187" s="750">
        <v>0</v>
      </c>
      <c r="P187" s="751">
        <v>0</v>
      </c>
      <c r="Q187" s="750">
        <v>0</v>
      </c>
      <c r="R187" s="751">
        <v>0</v>
      </c>
      <c r="S187" s="750">
        <v>0</v>
      </c>
      <c r="T187" s="751">
        <v>0</v>
      </c>
      <c r="U187" s="750">
        <v>0</v>
      </c>
      <c r="V187" s="751">
        <v>0</v>
      </c>
      <c r="W187" s="750">
        <v>0</v>
      </c>
      <c r="X187" s="751">
        <v>0</v>
      </c>
      <c r="Y187" s="750">
        <v>0</v>
      </c>
      <c r="Z187" s="751">
        <v>0</v>
      </c>
      <c r="AA187" s="750">
        <v>0</v>
      </c>
      <c r="AB187" s="751">
        <v>0</v>
      </c>
      <c r="AC187" s="750">
        <v>0</v>
      </c>
      <c r="AD187" s="751">
        <v>0</v>
      </c>
      <c r="AE187" s="752">
        <v>0</v>
      </c>
      <c r="AF187" s="715"/>
      <c r="AG187" s="963"/>
      <c r="AH187" s="715"/>
      <c r="AI187" s="766">
        <v>0</v>
      </c>
      <c r="AJ187" s="750">
        <v>0</v>
      </c>
      <c r="AK187" s="751">
        <v>0</v>
      </c>
      <c r="AL187" s="750">
        <v>0</v>
      </c>
      <c r="AM187" s="751">
        <v>0</v>
      </c>
      <c r="AN187" s="750">
        <v>0</v>
      </c>
      <c r="AO187" s="751">
        <v>0</v>
      </c>
      <c r="AP187" s="750">
        <v>0</v>
      </c>
      <c r="AQ187" s="751">
        <v>0</v>
      </c>
      <c r="AR187" s="750">
        <v>0</v>
      </c>
      <c r="AS187" s="751">
        <v>0</v>
      </c>
      <c r="AT187" s="750">
        <v>0</v>
      </c>
      <c r="AU187" s="751">
        <v>0</v>
      </c>
      <c r="AV187" s="750">
        <v>0</v>
      </c>
      <c r="AW187" s="751">
        <v>0</v>
      </c>
      <c r="AX187" s="750">
        <v>0</v>
      </c>
      <c r="AY187" s="751">
        <v>0</v>
      </c>
      <c r="AZ187" s="750">
        <v>0</v>
      </c>
      <c r="BA187" s="751">
        <v>0</v>
      </c>
      <c r="BB187" s="750">
        <v>0</v>
      </c>
      <c r="BC187" s="751">
        <v>0</v>
      </c>
      <c r="BD187" s="750">
        <v>0</v>
      </c>
      <c r="BE187" s="751">
        <v>0</v>
      </c>
      <c r="BF187" s="750">
        <v>0</v>
      </c>
      <c r="BG187" s="751">
        <v>0</v>
      </c>
      <c r="BH187" s="752">
        <v>0</v>
      </c>
      <c r="BI187" s="715"/>
      <c r="BJ187" s="965"/>
      <c r="BK187" s="715"/>
      <c r="BL187" s="951"/>
      <c r="BM187" s="715"/>
      <c r="BN187" s="766">
        <v>0</v>
      </c>
      <c r="BO187" s="750">
        <v>0</v>
      </c>
      <c r="BP187" s="751">
        <v>0</v>
      </c>
      <c r="BQ187" s="750">
        <v>0</v>
      </c>
      <c r="BR187" s="751">
        <v>0</v>
      </c>
      <c r="BS187" s="750">
        <v>0</v>
      </c>
      <c r="BT187" s="751">
        <v>0</v>
      </c>
      <c r="BU187" s="750">
        <v>0</v>
      </c>
      <c r="BV187" s="751">
        <v>0</v>
      </c>
      <c r="BW187" s="750">
        <v>0</v>
      </c>
      <c r="BX187" s="751">
        <v>0</v>
      </c>
      <c r="BY187" s="750">
        <v>0</v>
      </c>
      <c r="BZ187" s="751">
        <v>0</v>
      </c>
      <c r="CA187" s="750">
        <v>0</v>
      </c>
      <c r="CB187" s="751">
        <v>0</v>
      </c>
      <c r="CC187" s="750">
        <v>0</v>
      </c>
      <c r="CD187" s="751">
        <v>0</v>
      </c>
      <c r="CE187" s="750">
        <v>0</v>
      </c>
      <c r="CF187" s="751">
        <v>0</v>
      </c>
      <c r="CG187" s="750">
        <v>0</v>
      </c>
      <c r="CH187" s="751">
        <v>0</v>
      </c>
      <c r="CI187" s="750">
        <v>0</v>
      </c>
      <c r="CJ187" s="751">
        <v>0</v>
      </c>
      <c r="CK187" s="750">
        <v>0</v>
      </c>
      <c r="CL187" s="751">
        <v>0</v>
      </c>
      <c r="CM187" s="752">
        <v>0</v>
      </c>
      <c r="CN187" s="715"/>
      <c r="CO187" s="953"/>
      <c r="CP187" s="715"/>
      <c r="CQ187" s="766">
        <v>0</v>
      </c>
      <c r="CR187" s="750">
        <v>0</v>
      </c>
      <c r="CS187" s="751">
        <v>0</v>
      </c>
      <c r="CT187" s="750">
        <v>0</v>
      </c>
      <c r="CU187" s="751">
        <v>0</v>
      </c>
      <c r="CV187" s="750">
        <v>0</v>
      </c>
      <c r="CW187" s="751">
        <v>0</v>
      </c>
      <c r="CX187" s="750">
        <v>0</v>
      </c>
      <c r="CY187" s="751">
        <v>0</v>
      </c>
      <c r="CZ187" s="750">
        <v>0</v>
      </c>
      <c r="DA187" s="751">
        <v>0</v>
      </c>
      <c r="DB187" s="750">
        <v>0</v>
      </c>
      <c r="DC187" s="751">
        <v>0</v>
      </c>
      <c r="DD187" s="750">
        <v>0</v>
      </c>
      <c r="DE187" s="751">
        <v>0</v>
      </c>
      <c r="DF187" s="750">
        <v>0</v>
      </c>
      <c r="DG187" s="751">
        <v>0</v>
      </c>
      <c r="DH187" s="750">
        <v>0</v>
      </c>
      <c r="DI187" s="751">
        <v>0</v>
      </c>
      <c r="DJ187" s="750">
        <v>0</v>
      </c>
      <c r="DK187" s="751">
        <v>0</v>
      </c>
      <c r="DL187" s="750">
        <v>0</v>
      </c>
      <c r="DM187" s="751">
        <v>0</v>
      </c>
      <c r="DN187" s="750">
        <v>0</v>
      </c>
      <c r="DO187" s="751">
        <v>0</v>
      </c>
      <c r="DP187" s="752">
        <v>0</v>
      </c>
      <c r="DQ187" s="715"/>
      <c r="DR187" s="955"/>
      <c r="DS187" s="715"/>
      <c r="DT187" s="957"/>
    </row>
    <row r="188" spans="2:124" outlineLevel="1">
      <c r="B188" s="753">
        <v>175</v>
      </c>
      <c r="C188" s="765" t="s">
        <v>788</v>
      </c>
      <c r="D188" s="755">
        <v>2016</v>
      </c>
      <c r="F188" s="756">
        <v>0</v>
      </c>
      <c r="G188" s="761">
        <v>0</v>
      </c>
      <c r="H188" s="762">
        <v>0</v>
      </c>
      <c r="I188" s="761">
        <v>0</v>
      </c>
      <c r="J188" s="762">
        <v>0</v>
      </c>
      <c r="K188" s="761">
        <v>0</v>
      </c>
      <c r="L188" s="762">
        <v>0</v>
      </c>
      <c r="M188" s="761">
        <v>0</v>
      </c>
      <c r="N188" s="762">
        <v>0</v>
      </c>
      <c r="O188" s="761">
        <v>0</v>
      </c>
      <c r="P188" s="762">
        <v>0</v>
      </c>
      <c r="Q188" s="761">
        <v>0</v>
      </c>
      <c r="R188" s="762">
        <v>0</v>
      </c>
      <c r="S188" s="761">
        <v>0</v>
      </c>
      <c r="T188" s="762">
        <v>0</v>
      </c>
      <c r="U188" s="761">
        <v>0</v>
      </c>
      <c r="V188" s="762">
        <v>0</v>
      </c>
      <c r="W188" s="761">
        <v>0</v>
      </c>
      <c r="X188" s="762">
        <v>0</v>
      </c>
      <c r="Y188" s="761">
        <v>0</v>
      </c>
      <c r="Z188" s="762">
        <v>0</v>
      </c>
      <c r="AA188" s="761">
        <v>0</v>
      </c>
      <c r="AB188" s="762">
        <v>0</v>
      </c>
      <c r="AC188" s="761">
        <v>0</v>
      </c>
      <c r="AD188" s="762">
        <v>0</v>
      </c>
      <c r="AE188" s="763">
        <v>0</v>
      </c>
      <c r="AF188" s="715"/>
      <c r="AG188" s="963"/>
      <c r="AH188" s="715"/>
      <c r="AI188" s="756">
        <v>0</v>
      </c>
      <c r="AJ188" s="761">
        <v>0</v>
      </c>
      <c r="AK188" s="762">
        <v>0</v>
      </c>
      <c r="AL188" s="761">
        <v>0</v>
      </c>
      <c r="AM188" s="762">
        <v>0</v>
      </c>
      <c r="AN188" s="761">
        <v>0</v>
      </c>
      <c r="AO188" s="762">
        <v>0</v>
      </c>
      <c r="AP188" s="761">
        <v>0</v>
      </c>
      <c r="AQ188" s="762">
        <v>0</v>
      </c>
      <c r="AR188" s="761">
        <v>0</v>
      </c>
      <c r="AS188" s="762">
        <v>0</v>
      </c>
      <c r="AT188" s="761">
        <v>0</v>
      </c>
      <c r="AU188" s="762">
        <v>0</v>
      </c>
      <c r="AV188" s="761">
        <v>0</v>
      </c>
      <c r="AW188" s="762">
        <v>0</v>
      </c>
      <c r="AX188" s="761">
        <v>0</v>
      </c>
      <c r="AY188" s="762">
        <v>0</v>
      </c>
      <c r="AZ188" s="761">
        <v>0</v>
      </c>
      <c r="BA188" s="762">
        <v>0</v>
      </c>
      <c r="BB188" s="761">
        <v>0</v>
      </c>
      <c r="BC188" s="762">
        <v>0</v>
      </c>
      <c r="BD188" s="761">
        <v>0</v>
      </c>
      <c r="BE188" s="762">
        <v>0</v>
      </c>
      <c r="BF188" s="761">
        <v>0</v>
      </c>
      <c r="BG188" s="762">
        <v>0</v>
      </c>
      <c r="BH188" s="763">
        <v>0</v>
      </c>
      <c r="BI188" s="715"/>
      <c r="BJ188" s="965"/>
      <c r="BK188" s="715"/>
      <c r="BL188" s="951"/>
      <c r="BM188" s="715"/>
      <c r="BN188" s="756">
        <v>0</v>
      </c>
      <c r="BO188" s="761">
        <v>0</v>
      </c>
      <c r="BP188" s="762">
        <v>0</v>
      </c>
      <c r="BQ188" s="761">
        <v>0</v>
      </c>
      <c r="BR188" s="762">
        <v>0</v>
      </c>
      <c r="BS188" s="761">
        <v>0</v>
      </c>
      <c r="BT188" s="762">
        <v>0</v>
      </c>
      <c r="BU188" s="761">
        <v>0</v>
      </c>
      <c r="BV188" s="762">
        <v>0</v>
      </c>
      <c r="BW188" s="761">
        <v>0</v>
      </c>
      <c r="BX188" s="762">
        <v>0</v>
      </c>
      <c r="BY188" s="761">
        <v>0</v>
      </c>
      <c r="BZ188" s="762">
        <v>0</v>
      </c>
      <c r="CA188" s="761">
        <v>0</v>
      </c>
      <c r="CB188" s="762">
        <v>0</v>
      </c>
      <c r="CC188" s="761">
        <v>0</v>
      </c>
      <c r="CD188" s="762">
        <v>0</v>
      </c>
      <c r="CE188" s="761">
        <v>0</v>
      </c>
      <c r="CF188" s="762">
        <v>0</v>
      </c>
      <c r="CG188" s="761">
        <v>0</v>
      </c>
      <c r="CH188" s="762">
        <v>0</v>
      </c>
      <c r="CI188" s="761">
        <v>0</v>
      </c>
      <c r="CJ188" s="762">
        <v>0</v>
      </c>
      <c r="CK188" s="761">
        <v>0</v>
      </c>
      <c r="CL188" s="762">
        <v>0</v>
      </c>
      <c r="CM188" s="763">
        <v>0</v>
      </c>
      <c r="CN188" s="715"/>
      <c r="CO188" s="953"/>
      <c r="CP188" s="715"/>
      <c r="CQ188" s="756">
        <v>0</v>
      </c>
      <c r="CR188" s="761">
        <v>0</v>
      </c>
      <c r="CS188" s="762">
        <v>0</v>
      </c>
      <c r="CT188" s="761">
        <v>0</v>
      </c>
      <c r="CU188" s="762">
        <v>0</v>
      </c>
      <c r="CV188" s="761">
        <v>0</v>
      </c>
      <c r="CW188" s="762">
        <v>0</v>
      </c>
      <c r="CX188" s="761">
        <v>0</v>
      </c>
      <c r="CY188" s="762">
        <v>0</v>
      </c>
      <c r="CZ188" s="761">
        <v>0</v>
      </c>
      <c r="DA188" s="762">
        <v>0</v>
      </c>
      <c r="DB188" s="761">
        <v>0</v>
      </c>
      <c r="DC188" s="762">
        <v>0</v>
      </c>
      <c r="DD188" s="761">
        <v>0</v>
      </c>
      <c r="DE188" s="762">
        <v>0</v>
      </c>
      <c r="DF188" s="761">
        <v>0</v>
      </c>
      <c r="DG188" s="762">
        <v>0</v>
      </c>
      <c r="DH188" s="761">
        <v>0</v>
      </c>
      <c r="DI188" s="762">
        <v>0</v>
      </c>
      <c r="DJ188" s="761">
        <v>0</v>
      </c>
      <c r="DK188" s="762">
        <v>0</v>
      </c>
      <c r="DL188" s="761">
        <v>0</v>
      </c>
      <c r="DM188" s="762">
        <v>0</v>
      </c>
      <c r="DN188" s="761">
        <v>0</v>
      </c>
      <c r="DO188" s="762">
        <v>0</v>
      </c>
      <c r="DP188" s="763">
        <v>0</v>
      </c>
      <c r="DQ188" s="715"/>
      <c r="DR188" s="955"/>
      <c r="DS188" s="715"/>
      <c r="DT188" s="957"/>
    </row>
    <row r="189" spans="2:124" outlineLevel="1">
      <c r="B189" s="746">
        <v>176</v>
      </c>
      <c r="C189" s="764" t="s">
        <v>789</v>
      </c>
      <c r="D189" s="748">
        <v>2016</v>
      </c>
      <c r="F189" s="766">
        <v>0</v>
      </c>
      <c r="G189" s="750">
        <v>0</v>
      </c>
      <c r="H189" s="751">
        <v>0</v>
      </c>
      <c r="I189" s="750">
        <v>0</v>
      </c>
      <c r="J189" s="751">
        <v>0</v>
      </c>
      <c r="K189" s="750">
        <v>0</v>
      </c>
      <c r="L189" s="751">
        <v>0</v>
      </c>
      <c r="M189" s="750">
        <v>0</v>
      </c>
      <c r="N189" s="751">
        <v>0</v>
      </c>
      <c r="O189" s="750">
        <v>0</v>
      </c>
      <c r="P189" s="751">
        <v>0</v>
      </c>
      <c r="Q189" s="750">
        <v>0</v>
      </c>
      <c r="R189" s="751">
        <v>0</v>
      </c>
      <c r="S189" s="750">
        <v>0</v>
      </c>
      <c r="T189" s="751">
        <v>0</v>
      </c>
      <c r="U189" s="750">
        <v>0</v>
      </c>
      <c r="V189" s="751">
        <v>0</v>
      </c>
      <c r="W189" s="750">
        <v>0</v>
      </c>
      <c r="X189" s="751">
        <v>0</v>
      </c>
      <c r="Y189" s="750">
        <v>0</v>
      </c>
      <c r="Z189" s="751">
        <v>0</v>
      </c>
      <c r="AA189" s="750">
        <v>0</v>
      </c>
      <c r="AB189" s="751">
        <v>0</v>
      </c>
      <c r="AC189" s="750">
        <v>0</v>
      </c>
      <c r="AD189" s="751">
        <v>0</v>
      </c>
      <c r="AE189" s="752">
        <v>0</v>
      </c>
      <c r="AF189" s="715"/>
      <c r="AG189" s="963"/>
      <c r="AH189" s="715"/>
      <c r="AI189" s="766">
        <v>0</v>
      </c>
      <c r="AJ189" s="750">
        <v>0</v>
      </c>
      <c r="AK189" s="751">
        <v>0</v>
      </c>
      <c r="AL189" s="750">
        <v>0</v>
      </c>
      <c r="AM189" s="751">
        <v>0</v>
      </c>
      <c r="AN189" s="750">
        <v>0</v>
      </c>
      <c r="AO189" s="751">
        <v>0</v>
      </c>
      <c r="AP189" s="750">
        <v>0</v>
      </c>
      <c r="AQ189" s="751">
        <v>0</v>
      </c>
      <c r="AR189" s="750">
        <v>0</v>
      </c>
      <c r="AS189" s="751">
        <v>0</v>
      </c>
      <c r="AT189" s="750">
        <v>0</v>
      </c>
      <c r="AU189" s="751">
        <v>0</v>
      </c>
      <c r="AV189" s="750">
        <v>0</v>
      </c>
      <c r="AW189" s="751">
        <v>0</v>
      </c>
      <c r="AX189" s="750">
        <v>0</v>
      </c>
      <c r="AY189" s="751">
        <v>0</v>
      </c>
      <c r="AZ189" s="750">
        <v>0</v>
      </c>
      <c r="BA189" s="751">
        <v>0</v>
      </c>
      <c r="BB189" s="750">
        <v>0</v>
      </c>
      <c r="BC189" s="751">
        <v>0</v>
      </c>
      <c r="BD189" s="750">
        <v>0</v>
      </c>
      <c r="BE189" s="751">
        <v>0</v>
      </c>
      <c r="BF189" s="750">
        <v>0</v>
      </c>
      <c r="BG189" s="751">
        <v>0</v>
      </c>
      <c r="BH189" s="752">
        <v>0</v>
      </c>
      <c r="BI189" s="715"/>
      <c r="BJ189" s="965"/>
      <c r="BK189" s="715"/>
      <c r="BL189" s="951"/>
      <c r="BM189" s="715"/>
      <c r="BN189" s="766">
        <v>0</v>
      </c>
      <c r="BO189" s="750">
        <v>0</v>
      </c>
      <c r="BP189" s="751">
        <v>0</v>
      </c>
      <c r="BQ189" s="750">
        <v>0</v>
      </c>
      <c r="BR189" s="751">
        <v>0</v>
      </c>
      <c r="BS189" s="750">
        <v>0</v>
      </c>
      <c r="BT189" s="751">
        <v>0</v>
      </c>
      <c r="BU189" s="750">
        <v>0</v>
      </c>
      <c r="BV189" s="751">
        <v>0</v>
      </c>
      <c r="BW189" s="750">
        <v>0</v>
      </c>
      <c r="BX189" s="751">
        <v>0</v>
      </c>
      <c r="BY189" s="750">
        <v>0</v>
      </c>
      <c r="BZ189" s="751">
        <v>0</v>
      </c>
      <c r="CA189" s="750">
        <v>0</v>
      </c>
      <c r="CB189" s="751">
        <v>0</v>
      </c>
      <c r="CC189" s="750">
        <v>0</v>
      </c>
      <c r="CD189" s="751">
        <v>0</v>
      </c>
      <c r="CE189" s="750">
        <v>0</v>
      </c>
      <c r="CF189" s="751">
        <v>0</v>
      </c>
      <c r="CG189" s="750">
        <v>0</v>
      </c>
      <c r="CH189" s="751">
        <v>0</v>
      </c>
      <c r="CI189" s="750">
        <v>0</v>
      </c>
      <c r="CJ189" s="751">
        <v>0</v>
      </c>
      <c r="CK189" s="750">
        <v>0</v>
      </c>
      <c r="CL189" s="751">
        <v>0</v>
      </c>
      <c r="CM189" s="752">
        <v>0</v>
      </c>
      <c r="CN189" s="715"/>
      <c r="CO189" s="953"/>
      <c r="CP189" s="715"/>
      <c r="CQ189" s="766">
        <v>0</v>
      </c>
      <c r="CR189" s="750">
        <v>0</v>
      </c>
      <c r="CS189" s="751">
        <v>0</v>
      </c>
      <c r="CT189" s="750">
        <v>0</v>
      </c>
      <c r="CU189" s="751">
        <v>0</v>
      </c>
      <c r="CV189" s="750">
        <v>0</v>
      </c>
      <c r="CW189" s="751">
        <v>0</v>
      </c>
      <c r="CX189" s="750">
        <v>0</v>
      </c>
      <c r="CY189" s="751">
        <v>0</v>
      </c>
      <c r="CZ189" s="750">
        <v>0</v>
      </c>
      <c r="DA189" s="751">
        <v>0</v>
      </c>
      <c r="DB189" s="750">
        <v>0</v>
      </c>
      <c r="DC189" s="751">
        <v>0</v>
      </c>
      <c r="DD189" s="750">
        <v>0</v>
      </c>
      <c r="DE189" s="751">
        <v>0</v>
      </c>
      <c r="DF189" s="750">
        <v>0</v>
      </c>
      <c r="DG189" s="751">
        <v>0</v>
      </c>
      <c r="DH189" s="750">
        <v>0</v>
      </c>
      <c r="DI189" s="751">
        <v>0</v>
      </c>
      <c r="DJ189" s="750">
        <v>0</v>
      </c>
      <c r="DK189" s="751">
        <v>0</v>
      </c>
      <c r="DL189" s="750">
        <v>0</v>
      </c>
      <c r="DM189" s="751">
        <v>0</v>
      </c>
      <c r="DN189" s="750">
        <v>0</v>
      </c>
      <c r="DO189" s="751">
        <v>0</v>
      </c>
      <c r="DP189" s="752">
        <v>0</v>
      </c>
      <c r="DQ189" s="715"/>
      <c r="DR189" s="955"/>
      <c r="DS189" s="715"/>
      <c r="DT189" s="957"/>
    </row>
    <row r="190" spans="2:124" outlineLevel="1">
      <c r="B190" s="753">
        <v>177</v>
      </c>
      <c r="C190" s="765" t="s">
        <v>790</v>
      </c>
      <c r="D190" s="755">
        <v>2016</v>
      </c>
      <c r="F190" s="756">
        <v>0</v>
      </c>
      <c r="G190" s="761">
        <v>0</v>
      </c>
      <c r="H190" s="762">
        <v>0</v>
      </c>
      <c r="I190" s="761">
        <v>0</v>
      </c>
      <c r="J190" s="762">
        <v>0</v>
      </c>
      <c r="K190" s="761">
        <v>0</v>
      </c>
      <c r="L190" s="762">
        <v>0</v>
      </c>
      <c r="M190" s="761">
        <v>0</v>
      </c>
      <c r="N190" s="762">
        <v>0</v>
      </c>
      <c r="O190" s="761">
        <v>0</v>
      </c>
      <c r="P190" s="762">
        <v>0</v>
      </c>
      <c r="Q190" s="761">
        <v>0</v>
      </c>
      <c r="R190" s="762">
        <v>0</v>
      </c>
      <c r="S190" s="761">
        <v>0</v>
      </c>
      <c r="T190" s="762">
        <v>0</v>
      </c>
      <c r="U190" s="761">
        <v>0</v>
      </c>
      <c r="V190" s="762">
        <v>0</v>
      </c>
      <c r="W190" s="761">
        <v>0</v>
      </c>
      <c r="X190" s="762">
        <v>0</v>
      </c>
      <c r="Y190" s="761">
        <v>0</v>
      </c>
      <c r="Z190" s="762">
        <v>0</v>
      </c>
      <c r="AA190" s="761">
        <v>0</v>
      </c>
      <c r="AB190" s="762">
        <v>0</v>
      </c>
      <c r="AC190" s="761">
        <v>0</v>
      </c>
      <c r="AD190" s="762">
        <v>0</v>
      </c>
      <c r="AE190" s="763">
        <v>0</v>
      </c>
      <c r="AF190" s="715"/>
      <c r="AG190" s="963"/>
      <c r="AH190" s="715"/>
      <c r="AI190" s="756">
        <v>0</v>
      </c>
      <c r="AJ190" s="761">
        <v>0</v>
      </c>
      <c r="AK190" s="762">
        <v>0</v>
      </c>
      <c r="AL190" s="761">
        <v>0</v>
      </c>
      <c r="AM190" s="762">
        <v>0</v>
      </c>
      <c r="AN190" s="761">
        <v>0</v>
      </c>
      <c r="AO190" s="762">
        <v>0</v>
      </c>
      <c r="AP190" s="761">
        <v>0</v>
      </c>
      <c r="AQ190" s="762">
        <v>0</v>
      </c>
      <c r="AR190" s="761">
        <v>0</v>
      </c>
      <c r="AS190" s="762">
        <v>0</v>
      </c>
      <c r="AT190" s="761">
        <v>0</v>
      </c>
      <c r="AU190" s="762">
        <v>0</v>
      </c>
      <c r="AV190" s="761">
        <v>0</v>
      </c>
      <c r="AW190" s="762">
        <v>0</v>
      </c>
      <c r="AX190" s="761">
        <v>0</v>
      </c>
      <c r="AY190" s="762">
        <v>0</v>
      </c>
      <c r="AZ190" s="761">
        <v>0</v>
      </c>
      <c r="BA190" s="762">
        <v>0</v>
      </c>
      <c r="BB190" s="761">
        <v>0</v>
      </c>
      <c r="BC190" s="762">
        <v>0</v>
      </c>
      <c r="BD190" s="761">
        <v>0</v>
      </c>
      <c r="BE190" s="762">
        <v>0</v>
      </c>
      <c r="BF190" s="761">
        <v>0</v>
      </c>
      <c r="BG190" s="762">
        <v>0</v>
      </c>
      <c r="BH190" s="763">
        <v>0</v>
      </c>
      <c r="BI190" s="715"/>
      <c r="BJ190" s="965"/>
      <c r="BK190" s="715"/>
      <c r="BL190" s="951"/>
      <c r="BM190" s="715"/>
      <c r="BN190" s="756">
        <v>0</v>
      </c>
      <c r="BO190" s="761">
        <v>0</v>
      </c>
      <c r="BP190" s="762">
        <v>0</v>
      </c>
      <c r="BQ190" s="761">
        <v>0</v>
      </c>
      <c r="BR190" s="762">
        <v>0</v>
      </c>
      <c r="BS190" s="761">
        <v>0</v>
      </c>
      <c r="BT190" s="762">
        <v>0</v>
      </c>
      <c r="BU190" s="761">
        <v>0</v>
      </c>
      <c r="BV190" s="762">
        <v>0</v>
      </c>
      <c r="BW190" s="761">
        <v>0</v>
      </c>
      <c r="BX190" s="762">
        <v>0</v>
      </c>
      <c r="BY190" s="761">
        <v>0</v>
      </c>
      <c r="BZ190" s="762">
        <v>0</v>
      </c>
      <c r="CA190" s="761">
        <v>0</v>
      </c>
      <c r="CB190" s="762">
        <v>0</v>
      </c>
      <c r="CC190" s="761">
        <v>0</v>
      </c>
      <c r="CD190" s="762">
        <v>0</v>
      </c>
      <c r="CE190" s="761">
        <v>0</v>
      </c>
      <c r="CF190" s="762">
        <v>0</v>
      </c>
      <c r="CG190" s="761">
        <v>0</v>
      </c>
      <c r="CH190" s="762">
        <v>0</v>
      </c>
      <c r="CI190" s="761">
        <v>0</v>
      </c>
      <c r="CJ190" s="762">
        <v>0</v>
      </c>
      <c r="CK190" s="761">
        <v>0</v>
      </c>
      <c r="CL190" s="762">
        <v>0</v>
      </c>
      <c r="CM190" s="763">
        <v>0</v>
      </c>
      <c r="CN190" s="715"/>
      <c r="CO190" s="953"/>
      <c r="CP190" s="715"/>
      <c r="CQ190" s="756">
        <v>0</v>
      </c>
      <c r="CR190" s="761">
        <v>0</v>
      </c>
      <c r="CS190" s="762">
        <v>0</v>
      </c>
      <c r="CT190" s="761">
        <v>0</v>
      </c>
      <c r="CU190" s="762">
        <v>0</v>
      </c>
      <c r="CV190" s="761">
        <v>0</v>
      </c>
      <c r="CW190" s="762">
        <v>0</v>
      </c>
      <c r="CX190" s="761">
        <v>0</v>
      </c>
      <c r="CY190" s="762">
        <v>0</v>
      </c>
      <c r="CZ190" s="761">
        <v>0</v>
      </c>
      <c r="DA190" s="762">
        <v>0</v>
      </c>
      <c r="DB190" s="761">
        <v>0</v>
      </c>
      <c r="DC190" s="762">
        <v>0</v>
      </c>
      <c r="DD190" s="761">
        <v>0</v>
      </c>
      <c r="DE190" s="762">
        <v>0</v>
      </c>
      <c r="DF190" s="761">
        <v>0</v>
      </c>
      <c r="DG190" s="762">
        <v>0</v>
      </c>
      <c r="DH190" s="761">
        <v>0</v>
      </c>
      <c r="DI190" s="762">
        <v>0</v>
      </c>
      <c r="DJ190" s="761">
        <v>0</v>
      </c>
      <c r="DK190" s="762">
        <v>0</v>
      </c>
      <c r="DL190" s="761">
        <v>0</v>
      </c>
      <c r="DM190" s="762">
        <v>0</v>
      </c>
      <c r="DN190" s="761">
        <v>0</v>
      </c>
      <c r="DO190" s="762">
        <v>0</v>
      </c>
      <c r="DP190" s="763">
        <v>0</v>
      </c>
      <c r="DQ190" s="715"/>
      <c r="DR190" s="955"/>
      <c r="DS190" s="715"/>
      <c r="DT190" s="957"/>
    </row>
    <row r="191" spans="2:124" outlineLevel="1">
      <c r="B191" s="746">
        <v>178</v>
      </c>
      <c r="C191" s="764" t="s">
        <v>791</v>
      </c>
      <c r="D191" s="748">
        <v>2016</v>
      </c>
      <c r="F191" s="766">
        <v>0</v>
      </c>
      <c r="G191" s="750">
        <v>0</v>
      </c>
      <c r="H191" s="751">
        <v>0</v>
      </c>
      <c r="I191" s="750">
        <v>0</v>
      </c>
      <c r="J191" s="751">
        <v>0</v>
      </c>
      <c r="K191" s="750">
        <v>0</v>
      </c>
      <c r="L191" s="751">
        <v>0</v>
      </c>
      <c r="M191" s="750">
        <v>0</v>
      </c>
      <c r="N191" s="751">
        <v>0</v>
      </c>
      <c r="O191" s="750">
        <v>0</v>
      </c>
      <c r="P191" s="751">
        <v>0</v>
      </c>
      <c r="Q191" s="750">
        <v>0</v>
      </c>
      <c r="R191" s="751">
        <v>0</v>
      </c>
      <c r="S191" s="750">
        <v>0</v>
      </c>
      <c r="T191" s="751">
        <v>0</v>
      </c>
      <c r="U191" s="750">
        <v>0</v>
      </c>
      <c r="V191" s="751">
        <v>0</v>
      </c>
      <c r="W191" s="750">
        <v>0</v>
      </c>
      <c r="X191" s="751">
        <v>0</v>
      </c>
      <c r="Y191" s="750">
        <v>0</v>
      </c>
      <c r="Z191" s="751">
        <v>0</v>
      </c>
      <c r="AA191" s="750">
        <v>0</v>
      </c>
      <c r="AB191" s="751">
        <v>0</v>
      </c>
      <c r="AC191" s="750">
        <v>0</v>
      </c>
      <c r="AD191" s="751">
        <v>0</v>
      </c>
      <c r="AE191" s="752">
        <v>0</v>
      </c>
      <c r="AF191" s="715"/>
      <c r="AG191" s="963"/>
      <c r="AH191" s="715"/>
      <c r="AI191" s="766">
        <v>0</v>
      </c>
      <c r="AJ191" s="750">
        <v>0</v>
      </c>
      <c r="AK191" s="751">
        <v>0</v>
      </c>
      <c r="AL191" s="750">
        <v>0</v>
      </c>
      <c r="AM191" s="751">
        <v>0</v>
      </c>
      <c r="AN191" s="750">
        <v>0</v>
      </c>
      <c r="AO191" s="751">
        <v>0</v>
      </c>
      <c r="AP191" s="750">
        <v>0</v>
      </c>
      <c r="AQ191" s="751">
        <v>0</v>
      </c>
      <c r="AR191" s="750">
        <v>0</v>
      </c>
      <c r="AS191" s="751">
        <v>0</v>
      </c>
      <c r="AT191" s="750">
        <v>0</v>
      </c>
      <c r="AU191" s="751">
        <v>0</v>
      </c>
      <c r="AV191" s="750">
        <v>0</v>
      </c>
      <c r="AW191" s="751">
        <v>0</v>
      </c>
      <c r="AX191" s="750">
        <v>0</v>
      </c>
      <c r="AY191" s="751">
        <v>0</v>
      </c>
      <c r="AZ191" s="750">
        <v>0</v>
      </c>
      <c r="BA191" s="751">
        <v>0</v>
      </c>
      <c r="BB191" s="750">
        <v>0</v>
      </c>
      <c r="BC191" s="751">
        <v>0</v>
      </c>
      <c r="BD191" s="750">
        <v>0</v>
      </c>
      <c r="BE191" s="751">
        <v>0</v>
      </c>
      <c r="BF191" s="750">
        <v>0</v>
      </c>
      <c r="BG191" s="751">
        <v>0</v>
      </c>
      <c r="BH191" s="752">
        <v>0</v>
      </c>
      <c r="BI191" s="715"/>
      <c r="BJ191" s="965"/>
      <c r="BK191" s="715"/>
      <c r="BL191" s="951"/>
      <c r="BM191" s="715"/>
      <c r="BN191" s="766">
        <v>0</v>
      </c>
      <c r="BO191" s="750">
        <v>0</v>
      </c>
      <c r="BP191" s="751">
        <v>0</v>
      </c>
      <c r="BQ191" s="750">
        <v>0</v>
      </c>
      <c r="BR191" s="751">
        <v>0</v>
      </c>
      <c r="BS191" s="750">
        <v>0</v>
      </c>
      <c r="BT191" s="751">
        <v>0</v>
      </c>
      <c r="BU191" s="750">
        <v>0</v>
      </c>
      <c r="BV191" s="751">
        <v>0</v>
      </c>
      <c r="BW191" s="750">
        <v>0</v>
      </c>
      <c r="BX191" s="751">
        <v>0</v>
      </c>
      <c r="BY191" s="750">
        <v>0</v>
      </c>
      <c r="BZ191" s="751">
        <v>0</v>
      </c>
      <c r="CA191" s="750">
        <v>0</v>
      </c>
      <c r="CB191" s="751">
        <v>0</v>
      </c>
      <c r="CC191" s="750">
        <v>0</v>
      </c>
      <c r="CD191" s="751">
        <v>0</v>
      </c>
      <c r="CE191" s="750">
        <v>0</v>
      </c>
      <c r="CF191" s="751">
        <v>0</v>
      </c>
      <c r="CG191" s="750">
        <v>0</v>
      </c>
      <c r="CH191" s="751">
        <v>0</v>
      </c>
      <c r="CI191" s="750">
        <v>0</v>
      </c>
      <c r="CJ191" s="751">
        <v>0</v>
      </c>
      <c r="CK191" s="750">
        <v>0</v>
      </c>
      <c r="CL191" s="751">
        <v>0</v>
      </c>
      <c r="CM191" s="752">
        <v>0</v>
      </c>
      <c r="CN191" s="715"/>
      <c r="CO191" s="953"/>
      <c r="CP191" s="715"/>
      <c r="CQ191" s="766">
        <v>0</v>
      </c>
      <c r="CR191" s="750">
        <v>0</v>
      </c>
      <c r="CS191" s="751">
        <v>0</v>
      </c>
      <c r="CT191" s="750">
        <v>0</v>
      </c>
      <c r="CU191" s="751">
        <v>0</v>
      </c>
      <c r="CV191" s="750">
        <v>0</v>
      </c>
      <c r="CW191" s="751">
        <v>0</v>
      </c>
      <c r="CX191" s="750">
        <v>0</v>
      </c>
      <c r="CY191" s="751">
        <v>0</v>
      </c>
      <c r="CZ191" s="750">
        <v>0</v>
      </c>
      <c r="DA191" s="751">
        <v>0</v>
      </c>
      <c r="DB191" s="750">
        <v>0</v>
      </c>
      <c r="DC191" s="751">
        <v>0</v>
      </c>
      <c r="DD191" s="750">
        <v>0</v>
      </c>
      <c r="DE191" s="751">
        <v>0</v>
      </c>
      <c r="DF191" s="750">
        <v>0</v>
      </c>
      <c r="DG191" s="751">
        <v>0</v>
      </c>
      <c r="DH191" s="750">
        <v>0</v>
      </c>
      <c r="DI191" s="751">
        <v>0</v>
      </c>
      <c r="DJ191" s="750">
        <v>0</v>
      </c>
      <c r="DK191" s="751">
        <v>0</v>
      </c>
      <c r="DL191" s="750">
        <v>0</v>
      </c>
      <c r="DM191" s="751">
        <v>0</v>
      </c>
      <c r="DN191" s="750">
        <v>0</v>
      </c>
      <c r="DO191" s="751">
        <v>0</v>
      </c>
      <c r="DP191" s="752">
        <v>0</v>
      </c>
      <c r="DQ191" s="715"/>
      <c r="DR191" s="955"/>
      <c r="DS191" s="715"/>
      <c r="DT191" s="957"/>
    </row>
    <row r="192" spans="2:124" outlineLevel="1">
      <c r="B192" s="753">
        <v>179</v>
      </c>
      <c r="C192" s="765" t="s">
        <v>792</v>
      </c>
      <c r="D192" s="755">
        <v>2016</v>
      </c>
      <c r="F192" s="756">
        <v>0</v>
      </c>
      <c r="G192" s="761">
        <v>0</v>
      </c>
      <c r="H192" s="762">
        <v>0</v>
      </c>
      <c r="I192" s="761">
        <v>0</v>
      </c>
      <c r="J192" s="762">
        <v>0</v>
      </c>
      <c r="K192" s="761">
        <v>0</v>
      </c>
      <c r="L192" s="762">
        <v>0</v>
      </c>
      <c r="M192" s="761">
        <v>0</v>
      </c>
      <c r="N192" s="762">
        <v>0</v>
      </c>
      <c r="O192" s="761">
        <v>0</v>
      </c>
      <c r="P192" s="762">
        <v>0</v>
      </c>
      <c r="Q192" s="761">
        <v>0</v>
      </c>
      <c r="R192" s="762">
        <v>0</v>
      </c>
      <c r="S192" s="761">
        <v>0</v>
      </c>
      <c r="T192" s="762">
        <v>0</v>
      </c>
      <c r="U192" s="761">
        <v>0</v>
      </c>
      <c r="V192" s="762">
        <v>0</v>
      </c>
      <c r="W192" s="761">
        <v>0</v>
      </c>
      <c r="X192" s="762">
        <v>0</v>
      </c>
      <c r="Y192" s="761">
        <v>0</v>
      </c>
      <c r="Z192" s="762">
        <v>0</v>
      </c>
      <c r="AA192" s="761">
        <v>0</v>
      </c>
      <c r="AB192" s="762">
        <v>0</v>
      </c>
      <c r="AC192" s="761">
        <v>0</v>
      </c>
      <c r="AD192" s="762">
        <v>0</v>
      </c>
      <c r="AE192" s="763">
        <v>0</v>
      </c>
      <c r="AF192" s="715"/>
      <c r="AG192" s="963"/>
      <c r="AH192" s="715"/>
      <c r="AI192" s="756">
        <v>0</v>
      </c>
      <c r="AJ192" s="761">
        <v>0</v>
      </c>
      <c r="AK192" s="762">
        <v>0</v>
      </c>
      <c r="AL192" s="761">
        <v>0</v>
      </c>
      <c r="AM192" s="762">
        <v>0</v>
      </c>
      <c r="AN192" s="761">
        <v>0</v>
      </c>
      <c r="AO192" s="762">
        <v>0</v>
      </c>
      <c r="AP192" s="761">
        <v>0</v>
      </c>
      <c r="AQ192" s="762">
        <v>0</v>
      </c>
      <c r="AR192" s="761">
        <v>0</v>
      </c>
      <c r="AS192" s="762">
        <v>0</v>
      </c>
      <c r="AT192" s="761">
        <v>0</v>
      </c>
      <c r="AU192" s="762">
        <v>0</v>
      </c>
      <c r="AV192" s="761">
        <v>0</v>
      </c>
      <c r="AW192" s="762">
        <v>0</v>
      </c>
      <c r="AX192" s="761">
        <v>0</v>
      </c>
      <c r="AY192" s="762">
        <v>0</v>
      </c>
      <c r="AZ192" s="761">
        <v>0</v>
      </c>
      <c r="BA192" s="762">
        <v>0</v>
      </c>
      <c r="BB192" s="761">
        <v>0</v>
      </c>
      <c r="BC192" s="762">
        <v>0</v>
      </c>
      <c r="BD192" s="761">
        <v>0</v>
      </c>
      <c r="BE192" s="762">
        <v>0</v>
      </c>
      <c r="BF192" s="761">
        <v>0</v>
      </c>
      <c r="BG192" s="762">
        <v>0</v>
      </c>
      <c r="BH192" s="763">
        <v>0</v>
      </c>
      <c r="BI192" s="715"/>
      <c r="BJ192" s="965"/>
      <c r="BK192" s="715"/>
      <c r="BL192" s="951"/>
      <c r="BM192" s="715"/>
      <c r="BN192" s="756">
        <v>0</v>
      </c>
      <c r="BO192" s="761">
        <v>0</v>
      </c>
      <c r="BP192" s="762">
        <v>0</v>
      </c>
      <c r="BQ192" s="761">
        <v>0</v>
      </c>
      <c r="BR192" s="762">
        <v>0</v>
      </c>
      <c r="BS192" s="761">
        <v>0</v>
      </c>
      <c r="BT192" s="762">
        <v>0</v>
      </c>
      <c r="BU192" s="761">
        <v>0</v>
      </c>
      <c r="BV192" s="762">
        <v>0</v>
      </c>
      <c r="BW192" s="761">
        <v>0</v>
      </c>
      <c r="BX192" s="762">
        <v>0</v>
      </c>
      <c r="BY192" s="761">
        <v>0</v>
      </c>
      <c r="BZ192" s="762">
        <v>0</v>
      </c>
      <c r="CA192" s="761">
        <v>0</v>
      </c>
      <c r="CB192" s="762">
        <v>0</v>
      </c>
      <c r="CC192" s="761">
        <v>0</v>
      </c>
      <c r="CD192" s="762">
        <v>0</v>
      </c>
      <c r="CE192" s="761">
        <v>0</v>
      </c>
      <c r="CF192" s="762">
        <v>0</v>
      </c>
      <c r="CG192" s="761">
        <v>0</v>
      </c>
      <c r="CH192" s="762">
        <v>0</v>
      </c>
      <c r="CI192" s="761">
        <v>0</v>
      </c>
      <c r="CJ192" s="762">
        <v>0</v>
      </c>
      <c r="CK192" s="761">
        <v>0</v>
      </c>
      <c r="CL192" s="762">
        <v>0</v>
      </c>
      <c r="CM192" s="763">
        <v>0</v>
      </c>
      <c r="CN192" s="715"/>
      <c r="CO192" s="953"/>
      <c r="CP192" s="715"/>
      <c r="CQ192" s="756">
        <v>0</v>
      </c>
      <c r="CR192" s="761">
        <v>0</v>
      </c>
      <c r="CS192" s="762">
        <v>0</v>
      </c>
      <c r="CT192" s="761">
        <v>0</v>
      </c>
      <c r="CU192" s="762">
        <v>0</v>
      </c>
      <c r="CV192" s="761">
        <v>0</v>
      </c>
      <c r="CW192" s="762">
        <v>0</v>
      </c>
      <c r="CX192" s="761">
        <v>0</v>
      </c>
      <c r="CY192" s="762">
        <v>0</v>
      </c>
      <c r="CZ192" s="761">
        <v>0</v>
      </c>
      <c r="DA192" s="762">
        <v>0</v>
      </c>
      <c r="DB192" s="761">
        <v>0</v>
      </c>
      <c r="DC192" s="762">
        <v>0</v>
      </c>
      <c r="DD192" s="761">
        <v>0</v>
      </c>
      <c r="DE192" s="762">
        <v>0</v>
      </c>
      <c r="DF192" s="761">
        <v>0</v>
      </c>
      <c r="DG192" s="762">
        <v>0</v>
      </c>
      <c r="DH192" s="761">
        <v>0</v>
      </c>
      <c r="DI192" s="762">
        <v>0</v>
      </c>
      <c r="DJ192" s="761">
        <v>0</v>
      </c>
      <c r="DK192" s="762">
        <v>0</v>
      </c>
      <c r="DL192" s="761">
        <v>0</v>
      </c>
      <c r="DM192" s="762">
        <v>0</v>
      </c>
      <c r="DN192" s="761">
        <v>0</v>
      </c>
      <c r="DO192" s="762">
        <v>0</v>
      </c>
      <c r="DP192" s="763">
        <v>0</v>
      </c>
      <c r="DQ192" s="715"/>
      <c r="DR192" s="955"/>
      <c r="DS192" s="715"/>
      <c r="DT192" s="957"/>
    </row>
    <row r="193" spans="2:124" outlineLevel="1">
      <c r="B193" s="746">
        <v>180</v>
      </c>
      <c r="C193" s="764" t="s">
        <v>793</v>
      </c>
      <c r="D193" s="748">
        <v>2016</v>
      </c>
      <c r="F193" s="766">
        <v>0</v>
      </c>
      <c r="G193" s="750">
        <v>0</v>
      </c>
      <c r="H193" s="751">
        <v>0</v>
      </c>
      <c r="I193" s="750">
        <v>0</v>
      </c>
      <c r="J193" s="751">
        <v>0</v>
      </c>
      <c r="K193" s="750">
        <v>0</v>
      </c>
      <c r="L193" s="751">
        <v>0</v>
      </c>
      <c r="M193" s="750">
        <v>0</v>
      </c>
      <c r="N193" s="751">
        <v>0</v>
      </c>
      <c r="O193" s="750">
        <v>0</v>
      </c>
      <c r="P193" s="751">
        <v>0</v>
      </c>
      <c r="Q193" s="750">
        <v>0</v>
      </c>
      <c r="R193" s="751">
        <v>0</v>
      </c>
      <c r="S193" s="750">
        <v>0</v>
      </c>
      <c r="T193" s="751">
        <v>0</v>
      </c>
      <c r="U193" s="750">
        <v>0</v>
      </c>
      <c r="V193" s="751">
        <v>0</v>
      </c>
      <c r="W193" s="750">
        <v>0</v>
      </c>
      <c r="X193" s="751">
        <v>0</v>
      </c>
      <c r="Y193" s="750">
        <v>0</v>
      </c>
      <c r="Z193" s="751">
        <v>0</v>
      </c>
      <c r="AA193" s="750">
        <v>0</v>
      </c>
      <c r="AB193" s="751">
        <v>0</v>
      </c>
      <c r="AC193" s="750">
        <v>0</v>
      </c>
      <c r="AD193" s="751">
        <v>0</v>
      </c>
      <c r="AE193" s="752">
        <v>0</v>
      </c>
      <c r="AF193" s="715"/>
      <c r="AG193" s="963"/>
      <c r="AH193" s="715"/>
      <c r="AI193" s="766">
        <v>0</v>
      </c>
      <c r="AJ193" s="750">
        <v>0</v>
      </c>
      <c r="AK193" s="751">
        <v>0</v>
      </c>
      <c r="AL193" s="750">
        <v>0</v>
      </c>
      <c r="AM193" s="751">
        <v>0</v>
      </c>
      <c r="AN193" s="750">
        <v>0</v>
      </c>
      <c r="AO193" s="751">
        <v>0</v>
      </c>
      <c r="AP193" s="750">
        <v>0</v>
      </c>
      <c r="AQ193" s="751">
        <v>0</v>
      </c>
      <c r="AR193" s="750">
        <v>0</v>
      </c>
      <c r="AS193" s="751">
        <v>0</v>
      </c>
      <c r="AT193" s="750">
        <v>0</v>
      </c>
      <c r="AU193" s="751">
        <v>0</v>
      </c>
      <c r="AV193" s="750">
        <v>0</v>
      </c>
      <c r="AW193" s="751">
        <v>0</v>
      </c>
      <c r="AX193" s="750">
        <v>0</v>
      </c>
      <c r="AY193" s="751">
        <v>0</v>
      </c>
      <c r="AZ193" s="750">
        <v>0</v>
      </c>
      <c r="BA193" s="751">
        <v>0</v>
      </c>
      <c r="BB193" s="750">
        <v>0</v>
      </c>
      <c r="BC193" s="751">
        <v>0</v>
      </c>
      <c r="BD193" s="750">
        <v>0</v>
      </c>
      <c r="BE193" s="751">
        <v>0</v>
      </c>
      <c r="BF193" s="750">
        <v>0</v>
      </c>
      <c r="BG193" s="751">
        <v>0</v>
      </c>
      <c r="BH193" s="752">
        <v>0</v>
      </c>
      <c r="BI193" s="715"/>
      <c r="BJ193" s="965"/>
      <c r="BK193" s="715"/>
      <c r="BL193" s="951"/>
      <c r="BM193" s="715"/>
      <c r="BN193" s="766">
        <v>0</v>
      </c>
      <c r="BO193" s="750">
        <v>0</v>
      </c>
      <c r="BP193" s="751">
        <v>0</v>
      </c>
      <c r="BQ193" s="750">
        <v>0</v>
      </c>
      <c r="BR193" s="751">
        <v>0</v>
      </c>
      <c r="BS193" s="750">
        <v>0</v>
      </c>
      <c r="BT193" s="751">
        <v>0</v>
      </c>
      <c r="BU193" s="750">
        <v>0</v>
      </c>
      <c r="BV193" s="751">
        <v>0</v>
      </c>
      <c r="BW193" s="750">
        <v>0</v>
      </c>
      <c r="BX193" s="751">
        <v>0</v>
      </c>
      <c r="BY193" s="750">
        <v>0</v>
      </c>
      <c r="BZ193" s="751">
        <v>0</v>
      </c>
      <c r="CA193" s="750">
        <v>0</v>
      </c>
      <c r="CB193" s="751">
        <v>0</v>
      </c>
      <c r="CC193" s="750">
        <v>0</v>
      </c>
      <c r="CD193" s="751">
        <v>0</v>
      </c>
      <c r="CE193" s="750">
        <v>0</v>
      </c>
      <c r="CF193" s="751">
        <v>0</v>
      </c>
      <c r="CG193" s="750">
        <v>0</v>
      </c>
      <c r="CH193" s="751">
        <v>0</v>
      </c>
      <c r="CI193" s="750">
        <v>0</v>
      </c>
      <c r="CJ193" s="751">
        <v>0</v>
      </c>
      <c r="CK193" s="750">
        <v>0</v>
      </c>
      <c r="CL193" s="751">
        <v>0</v>
      </c>
      <c r="CM193" s="752">
        <v>0</v>
      </c>
      <c r="CN193" s="715"/>
      <c r="CO193" s="953"/>
      <c r="CP193" s="715"/>
      <c r="CQ193" s="766">
        <v>0</v>
      </c>
      <c r="CR193" s="750">
        <v>0</v>
      </c>
      <c r="CS193" s="751">
        <v>0</v>
      </c>
      <c r="CT193" s="750">
        <v>0</v>
      </c>
      <c r="CU193" s="751">
        <v>0</v>
      </c>
      <c r="CV193" s="750">
        <v>0</v>
      </c>
      <c r="CW193" s="751">
        <v>0</v>
      </c>
      <c r="CX193" s="750">
        <v>0</v>
      </c>
      <c r="CY193" s="751">
        <v>0</v>
      </c>
      <c r="CZ193" s="750">
        <v>0</v>
      </c>
      <c r="DA193" s="751">
        <v>0</v>
      </c>
      <c r="DB193" s="750">
        <v>0</v>
      </c>
      <c r="DC193" s="751">
        <v>0</v>
      </c>
      <c r="DD193" s="750">
        <v>0</v>
      </c>
      <c r="DE193" s="751">
        <v>0</v>
      </c>
      <c r="DF193" s="750">
        <v>0</v>
      </c>
      <c r="DG193" s="751">
        <v>0</v>
      </c>
      <c r="DH193" s="750">
        <v>0</v>
      </c>
      <c r="DI193" s="751">
        <v>0</v>
      </c>
      <c r="DJ193" s="750">
        <v>0</v>
      </c>
      <c r="DK193" s="751">
        <v>0</v>
      </c>
      <c r="DL193" s="750">
        <v>0</v>
      </c>
      <c r="DM193" s="751">
        <v>0</v>
      </c>
      <c r="DN193" s="750">
        <v>0</v>
      </c>
      <c r="DO193" s="751">
        <v>0</v>
      </c>
      <c r="DP193" s="752">
        <v>0</v>
      </c>
      <c r="DQ193" s="715"/>
      <c r="DR193" s="955"/>
      <c r="DS193" s="715"/>
      <c r="DT193" s="957"/>
    </row>
    <row r="194" spans="2:124" outlineLevel="1">
      <c r="B194" s="753">
        <v>181</v>
      </c>
      <c r="C194" s="765" t="s">
        <v>794</v>
      </c>
      <c r="D194" s="755">
        <v>2016</v>
      </c>
      <c r="F194" s="756">
        <v>0</v>
      </c>
      <c r="G194" s="761">
        <v>0</v>
      </c>
      <c r="H194" s="762">
        <v>0</v>
      </c>
      <c r="I194" s="761">
        <v>0</v>
      </c>
      <c r="J194" s="762">
        <v>0</v>
      </c>
      <c r="K194" s="761">
        <v>0</v>
      </c>
      <c r="L194" s="762">
        <v>0</v>
      </c>
      <c r="M194" s="761">
        <v>0</v>
      </c>
      <c r="N194" s="762">
        <v>0</v>
      </c>
      <c r="O194" s="761">
        <v>0</v>
      </c>
      <c r="P194" s="762">
        <v>0</v>
      </c>
      <c r="Q194" s="761">
        <v>0</v>
      </c>
      <c r="R194" s="762">
        <v>0</v>
      </c>
      <c r="S194" s="761">
        <v>0</v>
      </c>
      <c r="T194" s="762">
        <v>0</v>
      </c>
      <c r="U194" s="761">
        <v>0</v>
      </c>
      <c r="V194" s="762">
        <v>0</v>
      </c>
      <c r="W194" s="761">
        <v>0</v>
      </c>
      <c r="X194" s="762">
        <v>0</v>
      </c>
      <c r="Y194" s="761">
        <v>0</v>
      </c>
      <c r="Z194" s="762">
        <v>0</v>
      </c>
      <c r="AA194" s="761">
        <v>0</v>
      </c>
      <c r="AB194" s="762">
        <v>0</v>
      </c>
      <c r="AC194" s="761">
        <v>0</v>
      </c>
      <c r="AD194" s="762">
        <v>0</v>
      </c>
      <c r="AE194" s="763">
        <v>0</v>
      </c>
      <c r="AF194" s="715"/>
      <c r="AG194" s="963"/>
      <c r="AH194" s="715"/>
      <c r="AI194" s="756">
        <v>0</v>
      </c>
      <c r="AJ194" s="761">
        <v>0</v>
      </c>
      <c r="AK194" s="762">
        <v>0</v>
      </c>
      <c r="AL194" s="761">
        <v>0</v>
      </c>
      <c r="AM194" s="762">
        <v>0</v>
      </c>
      <c r="AN194" s="761">
        <v>0</v>
      </c>
      <c r="AO194" s="762">
        <v>0</v>
      </c>
      <c r="AP194" s="761">
        <v>0</v>
      </c>
      <c r="AQ194" s="762">
        <v>0</v>
      </c>
      <c r="AR194" s="761">
        <v>0</v>
      </c>
      <c r="AS194" s="762">
        <v>0</v>
      </c>
      <c r="AT194" s="761">
        <v>0</v>
      </c>
      <c r="AU194" s="762">
        <v>0</v>
      </c>
      <c r="AV194" s="761">
        <v>0</v>
      </c>
      <c r="AW194" s="762">
        <v>0</v>
      </c>
      <c r="AX194" s="761">
        <v>0</v>
      </c>
      <c r="AY194" s="762">
        <v>0</v>
      </c>
      <c r="AZ194" s="761">
        <v>0</v>
      </c>
      <c r="BA194" s="762">
        <v>0</v>
      </c>
      <c r="BB194" s="761">
        <v>0</v>
      </c>
      <c r="BC194" s="762">
        <v>0</v>
      </c>
      <c r="BD194" s="761">
        <v>0</v>
      </c>
      <c r="BE194" s="762">
        <v>0</v>
      </c>
      <c r="BF194" s="761">
        <v>0</v>
      </c>
      <c r="BG194" s="762">
        <v>0</v>
      </c>
      <c r="BH194" s="763">
        <v>0</v>
      </c>
      <c r="BI194" s="715"/>
      <c r="BJ194" s="965"/>
      <c r="BK194" s="715"/>
      <c r="BL194" s="951"/>
      <c r="BM194" s="715"/>
      <c r="BN194" s="756">
        <v>0</v>
      </c>
      <c r="BO194" s="761">
        <v>0</v>
      </c>
      <c r="BP194" s="762">
        <v>0</v>
      </c>
      <c r="BQ194" s="761">
        <v>0</v>
      </c>
      <c r="BR194" s="762">
        <v>0</v>
      </c>
      <c r="BS194" s="761">
        <v>0</v>
      </c>
      <c r="BT194" s="762">
        <v>0</v>
      </c>
      <c r="BU194" s="761">
        <v>0</v>
      </c>
      <c r="BV194" s="762">
        <v>0</v>
      </c>
      <c r="BW194" s="761">
        <v>0</v>
      </c>
      <c r="BX194" s="762">
        <v>0</v>
      </c>
      <c r="BY194" s="761">
        <v>0</v>
      </c>
      <c r="BZ194" s="762">
        <v>0</v>
      </c>
      <c r="CA194" s="761">
        <v>0</v>
      </c>
      <c r="CB194" s="762">
        <v>0</v>
      </c>
      <c r="CC194" s="761">
        <v>0</v>
      </c>
      <c r="CD194" s="762">
        <v>0</v>
      </c>
      <c r="CE194" s="761">
        <v>0</v>
      </c>
      <c r="CF194" s="762">
        <v>0</v>
      </c>
      <c r="CG194" s="761">
        <v>0</v>
      </c>
      <c r="CH194" s="762">
        <v>0</v>
      </c>
      <c r="CI194" s="761">
        <v>0</v>
      </c>
      <c r="CJ194" s="762">
        <v>0</v>
      </c>
      <c r="CK194" s="761">
        <v>0</v>
      </c>
      <c r="CL194" s="762">
        <v>0</v>
      </c>
      <c r="CM194" s="763">
        <v>0</v>
      </c>
      <c r="CN194" s="715"/>
      <c r="CO194" s="953"/>
      <c r="CP194" s="715"/>
      <c r="CQ194" s="756">
        <v>0</v>
      </c>
      <c r="CR194" s="761">
        <v>0</v>
      </c>
      <c r="CS194" s="762">
        <v>0</v>
      </c>
      <c r="CT194" s="761">
        <v>0</v>
      </c>
      <c r="CU194" s="762">
        <v>0</v>
      </c>
      <c r="CV194" s="761">
        <v>0</v>
      </c>
      <c r="CW194" s="762">
        <v>0</v>
      </c>
      <c r="CX194" s="761">
        <v>0</v>
      </c>
      <c r="CY194" s="762">
        <v>0</v>
      </c>
      <c r="CZ194" s="761">
        <v>0</v>
      </c>
      <c r="DA194" s="762">
        <v>0</v>
      </c>
      <c r="DB194" s="761">
        <v>0</v>
      </c>
      <c r="DC194" s="762">
        <v>0</v>
      </c>
      <c r="DD194" s="761">
        <v>0</v>
      </c>
      <c r="DE194" s="762">
        <v>0</v>
      </c>
      <c r="DF194" s="761">
        <v>0</v>
      </c>
      <c r="DG194" s="762">
        <v>0</v>
      </c>
      <c r="DH194" s="761">
        <v>0</v>
      </c>
      <c r="DI194" s="762">
        <v>0</v>
      </c>
      <c r="DJ194" s="761">
        <v>0</v>
      </c>
      <c r="DK194" s="762">
        <v>0</v>
      </c>
      <c r="DL194" s="761">
        <v>0</v>
      </c>
      <c r="DM194" s="762">
        <v>0</v>
      </c>
      <c r="DN194" s="761">
        <v>0</v>
      </c>
      <c r="DO194" s="762">
        <v>0</v>
      </c>
      <c r="DP194" s="763">
        <v>0</v>
      </c>
      <c r="DQ194" s="715"/>
      <c r="DR194" s="955"/>
      <c r="DS194" s="715"/>
      <c r="DT194" s="957"/>
    </row>
    <row r="195" spans="2:124" outlineLevel="1">
      <c r="B195" s="746">
        <v>182</v>
      </c>
      <c r="C195" s="764" t="s">
        <v>795</v>
      </c>
      <c r="D195" s="748">
        <v>2016</v>
      </c>
      <c r="F195" s="766">
        <v>0</v>
      </c>
      <c r="G195" s="750">
        <v>0</v>
      </c>
      <c r="H195" s="751">
        <v>0</v>
      </c>
      <c r="I195" s="750">
        <v>0</v>
      </c>
      <c r="J195" s="751">
        <v>0</v>
      </c>
      <c r="K195" s="750">
        <v>0</v>
      </c>
      <c r="L195" s="751">
        <v>0</v>
      </c>
      <c r="M195" s="750">
        <v>0</v>
      </c>
      <c r="N195" s="751">
        <v>0</v>
      </c>
      <c r="O195" s="750">
        <v>0</v>
      </c>
      <c r="P195" s="751">
        <v>0</v>
      </c>
      <c r="Q195" s="750">
        <v>0</v>
      </c>
      <c r="R195" s="751">
        <v>0</v>
      </c>
      <c r="S195" s="750">
        <v>0</v>
      </c>
      <c r="T195" s="751">
        <v>0</v>
      </c>
      <c r="U195" s="750">
        <v>0</v>
      </c>
      <c r="V195" s="751">
        <v>0</v>
      </c>
      <c r="W195" s="750">
        <v>0</v>
      </c>
      <c r="X195" s="751">
        <v>0</v>
      </c>
      <c r="Y195" s="750">
        <v>0</v>
      </c>
      <c r="Z195" s="751">
        <v>0</v>
      </c>
      <c r="AA195" s="750">
        <v>0</v>
      </c>
      <c r="AB195" s="751">
        <v>0</v>
      </c>
      <c r="AC195" s="750">
        <v>0</v>
      </c>
      <c r="AD195" s="751">
        <v>0</v>
      </c>
      <c r="AE195" s="752">
        <v>0</v>
      </c>
      <c r="AF195" s="715"/>
      <c r="AG195" s="963"/>
      <c r="AH195" s="715"/>
      <c r="AI195" s="766">
        <v>0</v>
      </c>
      <c r="AJ195" s="750">
        <v>0</v>
      </c>
      <c r="AK195" s="751">
        <v>0</v>
      </c>
      <c r="AL195" s="750">
        <v>0</v>
      </c>
      <c r="AM195" s="751">
        <v>0</v>
      </c>
      <c r="AN195" s="750">
        <v>0</v>
      </c>
      <c r="AO195" s="751">
        <v>0</v>
      </c>
      <c r="AP195" s="750">
        <v>0</v>
      </c>
      <c r="AQ195" s="751">
        <v>0</v>
      </c>
      <c r="AR195" s="750">
        <v>0</v>
      </c>
      <c r="AS195" s="751">
        <v>0</v>
      </c>
      <c r="AT195" s="750">
        <v>0</v>
      </c>
      <c r="AU195" s="751">
        <v>0</v>
      </c>
      <c r="AV195" s="750">
        <v>0</v>
      </c>
      <c r="AW195" s="751">
        <v>0</v>
      </c>
      <c r="AX195" s="750">
        <v>0</v>
      </c>
      <c r="AY195" s="751">
        <v>0</v>
      </c>
      <c r="AZ195" s="750">
        <v>0</v>
      </c>
      <c r="BA195" s="751">
        <v>0</v>
      </c>
      <c r="BB195" s="750">
        <v>0</v>
      </c>
      <c r="BC195" s="751">
        <v>0</v>
      </c>
      <c r="BD195" s="750">
        <v>0</v>
      </c>
      <c r="BE195" s="751">
        <v>0</v>
      </c>
      <c r="BF195" s="750">
        <v>0</v>
      </c>
      <c r="BG195" s="751">
        <v>0</v>
      </c>
      <c r="BH195" s="752">
        <v>0</v>
      </c>
      <c r="BI195" s="715"/>
      <c r="BJ195" s="965"/>
      <c r="BK195" s="715"/>
      <c r="BL195" s="951"/>
      <c r="BM195" s="715"/>
      <c r="BN195" s="766">
        <v>0</v>
      </c>
      <c r="BO195" s="750">
        <v>0</v>
      </c>
      <c r="BP195" s="751">
        <v>0</v>
      </c>
      <c r="BQ195" s="750">
        <v>0</v>
      </c>
      <c r="BR195" s="751">
        <v>0</v>
      </c>
      <c r="BS195" s="750">
        <v>0</v>
      </c>
      <c r="BT195" s="751">
        <v>0</v>
      </c>
      <c r="BU195" s="750">
        <v>0</v>
      </c>
      <c r="BV195" s="751">
        <v>0</v>
      </c>
      <c r="BW195" s="750">
        <v>0</v>
      </c>
      <c r="BX195" s="751">
        <v>0</v>
      </c>
      <c r="BY195" s="750">
        <v>0</v>
      </c>
      <c r="BZ195" s="751">
        <v>0</v>
      </c>
      <c r="CA195" s="750">
        <v>0</v>
      </c>
      <c r="CB195" s="751">
        <v>0</v>
      </c>
      <c r="CC195" s="750">
        <v>0</v>
      </c>
      <c r="CD195" s="751">
        <v>0</v>
      </c>
      <c r="CE195" s="750">
        <v>0</v>
      </c>
      <c r="CF195" s="751">
        <v>0</v>
      </c>
      <c r="CG195" s="750">
        <v>0</v>
      </c>
      <c r="CH195" s="751">
        <v>0</v>
      </c>
      <c r="CI195" s="750">
        <v>0</v>
      </c>
      <c r="CJ195" s="751">
        <v>0</v>
      </c>
      <c r="CK195" s="750">
        <v>0</v>
      </c>
      <c r="CL195" s="751">
        <v>0</v>
      </c>
      <c r="CM195" s="752">
        <v>0</v>
      </c>
      <c r="CN195" s="715"/>
      <c r="CO195" s="953"/>
      <c r="CP195" s="715"/>
      <c r="CQ195" s="766">
        <v>0</v>
      </c>
      <c r="CR195" s="750">
        <v>0</v>
      </c>
      <c r="CS195" s="751">
        <v>0</v>
      </c>
      <c r="CT195" s="750">
        <v>0</v>
      </c>
      <c r="CU195" s="751">
        <v>0</v>
      </c>
      <c r="CV195" s="750">
        <v>0</v>
      </c>
      <c r="CW195" s="751">
        <v>0</v>
      </c>
      <c r="CX195" s="750">
        <v>0</v>
      </c>
      <c r="CY195" s="751">
        <v>0</v>
      </c>
      <c r="CZ195" s="750">
        <v>0</v>
      </c>
      <c r="DA195" s="751">
        <v>0</v>
      </c>
      <c r="DB195" s="750">
        <v>0</v>
      </c>
      <c r="DC195" s="751">
        <v>0</v>
      </c>
      <c r="DD195" s="750">
        <v>0</v>
      </c>
      <c r="DE195" s="751">
        <v>0</v>
      </c>
      <c r="DF195" s="750">
        <v>0</v>
      </c>
      <c r="DG195" s="751">
        <v>0</v>
      </c>
      <c r="DH195" s="750">
        <v>0</v>
      </c>
      <c r="DI195" s="751">
        <v>0</v>
      </c>
      <c r="DJ195" s="750">
        <v>0</v>
      </c>
      <c r="DK195" s="751">
        <v>0</v>
      </c>
      <c r="DL195" s="750">
        <v>0</v>
      </c>
      <c r="DM195" s="751">
        <v>0</v>
      </c>
      <c r="DN195" s="750">
        <v>0</v>
      </c>
      <c r="DO195" s="751">
        <v>0</v>
      </c>
      <c r="DP195" s="752">
        <v>0</v>
      </c>
      <c r="DQ195" s="715"/>
      <c r="DR195" s="955"/>
      <c r="DS195" s="715"/>
      <c r="DT195" s="957"/>
    </row>
    <row r="196" spans="2:124" outlineLevel="1">
      <c r="B196" s="753">
        <v>183</v>
      </c>
      <c r="C196" s="765" t="s">
        <v>796</v>
      </c>
      <c r="D196" s="755">
        <v>2016</v>
      </c>
      <c r="F196" s="756">
        <v>0</v>
      </c>
      <c r="G196" s="761">
        <v>0</v>
      </c>
      <c r="H196" s="762">
        <v>0</v>
      </c>
      <c r="I196" s="761">
        <v>0</v>
      </c>
      <c r="J196" s="762">
        <v>0</v>
      </c>
      <c r="K196" s="761">
        <v>0</v>
      </c>
      <c r="L196" s="762">
        <v>0</v>
      </c>
      <c r="M196" s="761">
        <v>0</v>
      </c>
      <c r="N196" s="762">
        <v>0</v>
      </c>
      <c r="O196" s="761">
        <v>0</v>
      </c>
      <c r="P196" s="762">
        <v>0</v>
      </c>
      <c r="Q196" s="761">
        <v>0</v>
      </c>
      <c r="R196" s="762">
        <v>0</v>
      </c>
      <c r="S196" s="761">
        <v>0</v>
      </c>
      <c r="T196" s="762">
        <v>0</v>
      </c>
      <c r="U196" s="761">
        <v>0</v>
      </c>
      <c r="V196" s="762">
        <v>0</v>
      </c>
      <c r="W196" s="761">
        <v>0</v>
      </c>
      <c r="X196" s="762">
        <v>0</v>
      </c>
      <c r="Y196" s="761">
        <v>0</v>
      </c>
      <c r="Z196" s="762">
        <v>0</v>
      </c>
      <c r="AA196" s="761">
        <v>0</v>
      </c>
      <c r="AB196" s="762">
        <v>0</v>
      </c>
      <c r="AC196" s="761">
        <v>0</v>
      </c>
      <c r="AD196" s="762">
        <v>0</v>
      </c>
      <c r="AE196" s="763">
        <v>0</v>
      </c>
      <c r="AF196" s="715"/>
      <c r="AG196" s="963"/>
      <c r="AH196" s="715"/>
      <c r="AI196" s="756">
        <v>0</v>
      </c>
      <c r="AJ196" s="761">
        <v>0</v>
      </c>
      <c r="AK196" s="762">
        <v>0</v>
      </c>
      <c r="AL196" s="761">
        <v>0</v>
      </c>
      <c r="AM196" s="762">
        <v>0</v>
      </c>
      <c r="AN196" s="761">
        <v>0</v>
      </c>
      <c r="AO196" s="762">
        <v>0</v>
      </c>
      <c r="AP196" s="761">
        <v>0</v>
      </c>
      <c r="AQ196" s="762">
        <v>0</v>
      </c>
      <c r="AR196" s="761">
        <v>0</v>
      </c>
      <c r="AS196" s="762">
        <v>0</v>
      </c>
      <c r="AT196" s="761">
        <v>0</v>
      </c>
      <c r="AU196" s="762">
        <v>0</v>
      </c>
      <c r="AV196" s="761">
        <v>0</v>
      </c>
      <c r="AW196" s="762">
        <v>0</v>
      </c>
      <c r="AX196" s="761">
        <v>0</v>
      </c>
      <c r="AY196" s="762">
        <v>0</v>
      </c>
      <c r="AZ196" s="761">
        <v>0</v>
      </c>
      <c r="BA196" s="762">
        <v>0</v>
      </c>
      <c r="BB196" s="761">
        <v>0</v>
      </c>
      <c r="BC196" s="762">
        <v>0</v>
      </c>
      <c r="BD196" s="761">
        <v>0</v>
      </c>
      <c r="BE196" s="762">
        <v>0</v>
      </c>
      <c r="BF196" s="761">
        <v>0</v>
      </c>
      <c r="BG196" s="762">
        <v>0</v>
      </c>
      <c r="BH196" s="763">
        <v>0</v>
      </c>
      <c r="BI196" s="715"/>
      <c r="BJ196" s="965"/>
      <c r="BK196" s="715"/>
      <c r="BL196" s="951"/>
      <c r="BM196" s="715"/>
      <c r="BN196" s="756">
        <v>0</v>
      </c>
      <c r="BO196" s="761">
        <v>0</v>
      </c>
      <c r="BP196" s="762">
        <v>0</v>
      </c>
      <c r="BQ196" s="761">
        <v>0</v>
      </c>
      <c r="BR196" s="762">
        <v>0</v>
      </c>
      <c r="BS196" s="761">
        <v>0</v>
      </c>
      <c r="BT196" s="762">
        <v>0</v>
      </c>
      <c r="BU196" s="761">
        <v>0</v>
      </c>
      <c r="BV196" s="762">
        <v>0</v>
      </c>
      <c r="BW196" s="761">
        <v>0</v>
      </c>
      <c r="BX196" s="762">
        <v>0</v>
      </c>
      <c r="BY196" s="761">
        <v>0</v>
      </c>
      <c r="BZ196" s="762">
        <v>0</v>
      </c>
      <c r="CA196" s="761">
        <v>0</v>
      </c>
      <c r="CB196" s="762">
        <v>0</v>
      </c>
      <c r="CC196" s="761">
        <v>0</v>
      </c>
      <c r="CD196" s="762">
        <v>0</v>
      </c>
      <c r="CE196" s="761">
        <v>0</v>
      </c>
      <c r="CF196" s="762">
        <v>0</v>
      </c>
      <c r="CG196" s="761">
        <v>0</v>
      </c>
      <c r="CH196" s="762">
        <v>0</v>
      </c>
      <c r="CI196" s="761">
        <v>0</v>
      </c>
      <c r="CJ196" s="762">
        <v>0</v>
      </c>
      <c r="CK196" s="761">
        <v>0</v>
      </c>
      <c r="CL196" s="762">
        <v>0</v>
      </c>
      <c r="CM196" s="763">
        <v>0</v>
      </c>
      <c r="CN196" s="715"/>
      <c r="CO196" s="953"/>
      <c r="CP196" s="715"/>
      <c r="CQ196" s="756">
        <v>0</v>
      </c>
      <c r="CR196" s="761">
        <v>0</v>
      </c>
      <c r="CS196" s="762">
        <v>0</v>
      </c>
      <c r="CT196" s="761">
        <v>0</v>
      </c>
      <c r="CU196" s="762">
        <v>0</v>
      </c>
      <c r="CV196" s="761">
        <v>0</v>
      </c>
      <c r="CW196" s="762">
        <v>0</v>
      </c>
      <c r="CX196" s="761">
        <v>0</v>
      </c>
      <c r="CY196" s="762">
        <v>0</v>
      </c>
      <c r="CZ196" s="761">
        <v>0</v>
      </c>
      <c r="DA196" s="762">
        <v>0</v>
      </c>
      <c r="DB196" s="761">
        <v>0</v>
      </c>
      <c r="DC196" s="762">
        <v>0</v>
      </c>
      <c r="DD196" s="761">
        <v>0</v>
      </c>
      <c r="DE196" s="762">
        <v>0</v>
      </c>
      <c r="DF196" s="761">
        <v>0</v>
      </c>
      <c r="DG196" s="762">
        <v>0</v>
      </c>
      <c r="DH196" s="761">
        <v>0</v>
      </c>
      <c r="DI196" s="762">
        <v>0</v>
      </c>
      <c r="DJ196" s="761">
        <v>0</v>
      </c>
      <c r="DK196" s="762">
        <v>0</v>
      </c>
      <c r="DL196" s="761">
        <v>0</v>
      </c>
      <c r="DM196" s="762">
        <v>0</v>
      </c>
      <c r="DN196" s="761">
        <v>0</v>
      </c>
      <c r="DO196" s="762">
        <v>0</v>
      </c>
      <c r="DP196" s="763">
        <v>0</v>
      </c>
      <c r="DQ196" s="715"/>
      <c r="DR196" s="955"/>
      <c r="DS196" s="715"/>
      <c r="DT196" s="957"/>
    </row>
    <row r="197" spans="2:124" outlineLevel="1">
      <c r="B197" s="746">
        <v>184</v>
      </c>
      <c r="C197" s="764" t="s">
        <v>797</v>
      </c>
      <c r="D197" s="748">
        <v>2016</v>
      </c>
      <c r="F197" s="766">
        <v>0</v>
      </c>
      <c r="G197" s="750">
        <v>0</v>
      </c>
      <c r="H197" s="751">
        <v>0</v>
      </c>
      <c r="I197" s="750">
        <v>0</v>
      </c>
      <c r="J197" s="751">
        <v>0</v>
      </c>
      <c r="K197" s="750">
        <v>0</v>
      </c>
      <c r="L197" s="751">
        <v>0</v>
      </c>
      <c r="M197" s="750">
        <v>0</v>
      </c>
      <c r="N197" s="751">
        <v>0</v>
      </c>
      <c r="O197" s="750">
        <v>0</v>
      </c>
      <c r="P197" s="751">
        <v>0</v>
      </c>
      <c r="Q197" s="750">
        <v>0</v>
      </c>
      <c r="R197" s="751">
        <v>0</v>
      </c>
      <c r="S197" s="750">
        <v>0</v>
      </c>
      <c r="T197" s="751">
        <v>0</v>
      </c>
      <c r="U197" s="750">
        <v>0</v>
      </c>
      <c r="V197" s="751">
        <v>0</v>
      </c>
      <c r="W197" s="750">
        <v>0</v>
      </c>
      <c r="X197" s="751">
        <v>0</v>
      </c>
      <c r="Y197" s="750">
        <v>0</v>
      </c>
      <c r="Z197" s="751">
        <v>0</v>
      </c>
      <c r="AA197" s="750">
        <v>0</v>
      </c>
      <c r="AB197" s="751">
        <v>0</v>
      </c>
      <c r="AC197" s="750">
        <v>0</v>
      </c>
      <c r="AD197" s="751">
        <v>0</v>
      </c>
      <c r="AE197" s="752">
        <v>0</v>
      </c>
      <c r="AF197" s="715"/>
      <c r="AG197" s="963"/>
      <c r="AH197" s="715"/>
      <c r="AI197" s="766">
        <v>0</v>
      </c>
      <c r="AJ197" s="750">
        <v>0</v>
      </c>
      <c r="AK197" s="751">
        <v>0</v>
      </c>
      <c r="AL197" s="750">
        <v>0</v>
      </c>
      <c r="AM197" s="751">
        <v>0</v>
      </c>
      <c r="AN197" s="750">
        <v>0</v>
      </c>
      <c r="AO197" s="751">
        <v>0</v>
      </c>
      <c r="AP197" s="750">
        <v>0</v>
      </c>
      <c r="AQ197" s="751">
        <v>0</v>
      </c>
      <c r="AR197" s="750">
        <v>0</v>
      </c>
      <c r="AS197" s="751">
        <v>0</v>
      </c>
      <c r="AT197" s="750">
        <v>0</v>
      </c>
      <c r="AU197" s="751">
        <v>0</v>
      </c>
      <c r="AV197" s="750">
        <v>0</v>
      </c>
      <c r="AW197" s="751">
        <v>0</v>
      </c>
      <c r="AX197" s="750">
        <v>0</v>
      </c>
      <c r="AY197" s="751">
        <v>0</v>
      </c>
      <c r="AZ197" s="750">
        <v>0</v>
      </c>
      <c r="BA197" s="751">
        <v>0</v>
      </c>
      <c r="BB197" s="750">
        <v>0</v>
      </c>
      <c r="BC197" s="751">
        <v>0</v>
      </c>
      <c r="BD197" s="750">
        <v>0</v>
      </c>
      <c r="BE197" s="751">
        <v>0</v>
      </c>
      <c r="BF197" s="750">
        <v>0</v>
      </c>
      <c r="BG197" s="751">
        <v>0</v>
      </c>
      <c r="BH197" s="752">
        <v>0</v>
      </c>
      <c r="BI197" s="715"/>
      <c r="BJ197" s="965"/>
      <c r="BK197" s="715"/>
      <c r="BL197" s="951"/>
      <c r="BM197" s="715"/>
      <c r="BN197" s="766">
        <v>0</v>
      </c>
      <c r="BO197" s="750">
        <v>0</v>
      </c>
      <c r="BP197" s="751">
        <v>0</v>
      </c>
      <c r="BQ197" s="750">
        <v>0</v>
      </c>
      <c r="BR197" s="751">
        <v>0</v>
      </c>
      <c r="BS197" s="750">
        <v>0</v>
      </c>
      <c r="BT197" s="751">
        <v>0</v>
      </c>
      <c r="BU197" s="750">
        <v>0</v>
      </c>
      <c r="BV197" s="751">
        <v>0</v>
      </c>
      <c r="BW197" s="750">
        <v>0</v>
      </c>
      <c r="BX197" s="751">
        <v>0</v>
      </c>
      <c r="BY197" s="750">
        <v>0</v>
      </c>
      <c r="BZ197" s="751">
        <v>0</v>
      </c>
      <c r="CA197" s="750">
        <v>0</v>
      </c>
      <c r="CB197" s="751">
        <v>0</v>
      </c>
      <c r="CC197" s="750">
        <v>0</v>
      </c>
      <c r="CD197" s="751">
        <v>0</v>
      </c>
      <c r="CE197" s="750">
        <v>0</v>
      </c>
      <c r="CF197" s="751">
        <v>0</v>
      </c>
      <c r="CG197" s="750">
        <v>0</v>
      </c>
      <c r="CH197" s="751">
        <v>0</v>
      </c>
      <c r="CI197" s="750">
        <v>0</v>
      </c>
      <c r="CJ197" s="751">
        <v>0</v>
      </c>
      <c r="CK197" s="750">
        <v>0</v>
      </c>
      <c r="CL197" s="751">
        <v>0</v>
      </c>
      <c r="CM197" s="752">
        <v>0</v>
      </c>
      <c r="CN197" s="715"/>
      <c r="CO197" s="953"/>
      <c r="CP197" s="715"/>
      <c r="CQ197" s="766">
        <v>0</v>
      </c>
      <c r="CR197" s="750">
        <v>0</v>
      </c>
      <c r="CS197" s="751">
        <v>0</v>
      </c>
      <c r="CT197" s="750">
        <v>0</v>
      </c>
      <c r="CU197" s="751">
        <v>0</v>
      </c>
      <c r="CV197" s="750">
        <v>0</v>
      </c>
      <c r="CW197" s="751">
        <v>0</v>
      </c>
      <c r="CX197" s="750">
        <v>0</v>
      </c>
      <c r="CY197" s="751">
        <v>0</v>
      </c>
      <c r="CZ197" s="750">
        <v>0</v>
      </c>
      <c r="DA197" s="751">
        <v>0</v>
      </c>
      <c r="DB197" s="750">
        <v>0</v>
      </c>
      <c r="DC197" s="751">
        <v>0</v>
      </c>
      <c r="DD197" s="750">
        <v>0</v>
      </c>
      <c r="DE197" s="751">
        <v>0</v>
      </c>
      <c r="DF197" s="750">
        <v>0</v>
      </c>
      <c r="DG197" s="751">
        <v>0</v>
      </c>
      <c r="DH197" s="750">
        <v>0</v>
      </c>
      <c r="DI197" s="751">
        <v>0</v>
      </c>
      <c r="DJ197" s="750">
        <v>0</v>
      </c>
      <c r="DK197" s="751">
        <v>0</v>
      </c>
      <c r="DL197" s="750">
        <v>0</v>
      </c>
      <c r="DM197" s="751">
        <v>0</v>
      </c>
      <c r="DN197" s="750">
        <v>0</v>
      </c>
      <c r="DO197" s="751">
        <v>0</v>
      </c>
      <c r="DP197" s="752">
        <v>0</v>
      </c>
      <c r="DQ197" s="715"/>
      <c r="DR197" s="955"/>
      <c r="DS197" s="715"/>
      <c r="DT197" s="957"/>
    </row>
    <row r="198" spans="2:124" outlineLevel="1">
      <c r="B198" s="753">
        <v>185</v>
      </c>
      <c r="C198" s="765" t="s">
        <v>798</v>
      </c>
      <c r="D198" s="755">
        <v>2016</v>
      </c>
      <c r="F198" s="756">
        <v>0</v>
      </c>
      <c r="G198" s="761">
        <v>0</v>
      </c>
      <c r="H198" s="762">
        <v>0</v>
      </c>
      <c r="I198" s="761">
        <v>0</v>
      </c>
      <c r="J198" s="762">
        <v>0</v>
      </c>
      <c r="K198" s="761">
        <v>0</v>
      </c>
      <c r="L198" s="762">
        <v>0</v>
      </c>
      <c r="M198" s="761">
        <v>0</v>
      </c>
      <c r="N198" s="762">
        <v>0</v>
      </c>
      <c r="O198" s="761">
        <v>0</v>
      </c>
      <c r="P198" s="762">
        <v>0</v>
      </c>
      <c r="Q198" s="761">
        <v>0</v>
      </c>
      <c r="R198" s="762">
        <v>0</v>
      </c>
      <c r="S198" s="761">
        <v>0</v>
      </c>
      <c r="T198" s="762">
        <v>0</v>
      </c>
      <c r="U198" s="761">
        <v>0</v>
      </c>
      <c r="V198" s="762">
        <v>0</v>
      </c>
      <c r="W198" s="761">
        <v>0</v>
      </c>
      <c r="X198" s="762">
        <v>0</v>
      </c>
      <c r="Y198" s="761">
        <v>0</v>
      </c>
      <c r="Z198" s="762">
        <v>0</v>
      </c>
      <c r="AA198" s="761">
        <v>0</v>
      </c>
      <c r="AB198" s="762">
        <v>0</v>
      </c>
      <c r="AC198" s="761">
        <v>0</v>
      </c>
      <c r="AD198" s="762">
        <v>0</v>
      </c>
      <c r="AE198" s="763">
        <v>0</v>
      </c>
      <c r="AF198" s="715"/>
      <c r="AG198" s="963"/>
      <c r="AH198" s="715"/>
      <c r="AI198" s="756">
        <v>0</v>
      </c>
      <c r="AJ198" s="761">
        <v>0</v>
      </c>
      <c r="AK198" s="762">
        <v>0</v>
      </c>
      <c r="AL198" s="761">
        <v>0</v>
      </c>
      <c r="AM198" s="762">
        <v>0</v>
      </c>
      <c r="AN198" s="761">
        <v>0</v>
      </c>
      <c r="AO198" s="762">
        <v>0</v>
      </c>
      <c r="AP198" s="761">
        <v>0</v>
      </c>
      <c r="AQ198" s="762">
        <v>0</v>
      </c>
      <c r="AR198" s="761">
        <v>0</v>
      </c>
      <c r="AS198" s="762">
        <v>0</v>
      </c>
      <c r="AT198" s="761">
        <v>0</v>
      </c>
      <c r="AU198" s="762">
        <v>0</v>
      </c>
      <c r="AV198" s="761">
        <v>0</v>
      </c>
      <c r="AW198" s="762">
        <v>0</v>
      </c>
      <c r="AX198" s="761">
        <v>0</v>
      </c>
      <c r="AY198" s="762">
        <v>0</v>
      </c>
      <c r="AZ198" s="761">
        <v>0</v>
      </c>
      <c r="BA198" s="762">
        <v>0</v>
      </c>
      <c r="BB198" s="761">
        <v>0</v>
      </c>
      <c r="BC198" s="762">
        <v>0</v>
      </c>
      <c r="BD198" s="761">
        <v>0</v>
      </c>
      <c r="BE198" s="762">
        <v>0</v>
      </c>
      <c r="BF198" s="761">
        <v>0</v>
      </c>
      <c r="BG198" s="762">
        <v>0</v>
      </c>
      <c r="BH198" s="763">
        <v>0</v>
      </c>
      <c r="BI198" s="715"/>
      <c r="BJ198" s="965"/>
      <c r="BK198" s="715"/>
      <c r="BL198" s="951"/>
      <c r="BM198" s="715"/>
      <c r="BN198" s="756">
        <v>0</v>
      </c>
      <c r="BO198" s="761">
        <v>0</v>
      </c>
      <c r="BP198" s="762">
        <v>0</v>
      </c>
      <c r="BQ198" s="761">
        <v>0</v>
      </c>
      <c r="BR198" s="762">
        <v>0</v>
      </c>
      <c r="BS198" s="761">
        <v>0</v>
      </c>
      <c r="BT198" s="762">
        <v>0</v>
      </c>
      <c r="BU198" s="761">
        <v>0</v>
      </c>
      <c r="BV198" s="762">
        <v>0</v>
      </c>
      <c r="BW198" s="761">
        <v>0</v>
      </c>
      <c r="BX198" s="762">
        <v>0</v>
      </c>
      <c r="BY198" s="761">
        <v>0</v>
      </c>
      <c r="BZ198" s="762">
        <v>0</v>
      </c>
      <c r="CA198" s="761">
        <v>0</v>
      </c>
      <c r="CB198" s="762">
        <v>0</v>
      </c>
      <c r="CC198" s="761">
        <v>0</v>
      </c>
      <c r="CD198" s="762">
        <v>0</v>
      </c>
      <c r="CE198" s="761">
        <v>0</v>
      </c>
      <c r="CF198" s="762">
        <v>0</v>
      </c>
      <c r="CG198" s="761">
        <v>0</v>
      </c>
      <c r="CH198" s="762">
        <v>0</v>
      </c>
      <c r="CI198" s="761">
        <v>0</v>
      </c>
      <c r="CJ198" s="762">
        <v>0</v>
      </c>
      <c r="CK198" s="761">
        <v>0</v>
      </c>
      <c r="CL198" s="762">
        <v>0</v>
      </c>
      <c r="CM198" s="763">
        <v>0</v>
      </c>
      <c r="CN198" s="715"/>
      <c r="CO198" s="953"/>
      <c r="CP198" s="715"/>
      <c r="CQ198" s="756">
        <v>0</v>
      </c>
      <c r="CR198" s="761">
        <v>0</v>
      </c>
      <c r="CS198" s="762">
        <v>0</v>
      </c>
      <c r="CT198" s="761">
        <v>0</v>
      </c>
      <c r="CU198" s="762">
        <v>0</v>
      </c>
      <c r="CV198" s="761">
        <v>0</v>
      </c>
      <c r="CW198" s="762">
        <v>0</v>
      </c>
      <c r="CX198" s="761">
        <v>0</v>
      </c>
      <c r="CY198" s="762">
        <v>0</v>
      </c>
      <c r="CZ198" s="761">
        <v>0</v>
      </c>
      <c r="DA198" s="762">
        <v>0</v>
      </c>
      <c r="DB198" s="761">
        <v>0</v>
      </c>
      <c r="DC198" s="762">
        <v>0</v>
      </c>
      <c r="DD198" s="761">
        <v>0</v>
      </c>
      <c r="DE198" s="762">
        <v>0</v>
      </c>
      <c r="DF198" s="761">
        <v>0</v>
      </c>
      <c r="DG198" s="762">
        <v>0</v>
      </c>
      <c r="DH198" s="761">
        <v>0</v>
      </c>
      <c r="DI198" s="762">
        <v>0</v>
      </c>
      <c r="DJ198" s="761">
        <v>0</v>
      </c>
      <c r="DK198" s="762">
        <v>0</v>
      </c>
      <c r="DL198" s="761">
        <v>0</v>
      </c>
      <c r="DM198" s="762">
        <v>0</v>
      </c>
      <c r="DN198" s="761">
        <v>0</v>
      </c>
      <c r="DO198" s="762">
        <v>0</v>
      </c>
      <c r="DP198" s="763">
        <v>0</v>
      </c>
      <c r="DQ198" s="715"/>
      <c r="DR198" s="955"/>
      <c r="DS198" s="715"/>
      <c r="DT198" s="957"/>
    </row>
    <row r="199" spans="2:124" outlineLevel="1">
      <c r="B199" s="746">
        <v>186</v>
      </c>
      <c r="C199" s="764" t="s">
        <v>799</v>
      </c>
      <c r="D199" s="748">
        <v>2016</v>
      </c>
      <c r="F199" s="766">
        <v>0</v>
      </c>
      <c r="G199" s="750">
        <v>0</v>
      </c>
      <c r="H199" s="751">
        <v>0</v>
      </c>
      <c r="I199" s="750">
        <v>0</v>
      </c>
      <c r="J199" s="751">
        <v>0</v>
      </c>
      <c r="K199" s="750">
        <v>0</v>
      </c>
      <c r="L199" s="751">
        <v>0</v>
      </c>
      <c r="M199" s="750">
        <v>0</v>
      </c>
      <c r="N199" s="751">
        <v>0</v>
      </c>
      <c r="O199" s="750">
        <v>0</v>
      </c>
      <c r="P199" s="751">
        <v>0</v>
      </c>
      <c r="Q199" s="750">
        <v>0</v>
      </c>
      <c r="R199" s="751">
        <v>0</v>
      </c>
      <c r="S199" s="750">
        <v>0</v>
      </c>
      <c r="T199" s="751">
        <v>0</v>
      </c>
      <c r="U199" s="750">
        <v>0</v>
      </c>
      <c r="V199" s="751">
        <v>0</v>
      </c>
      <c r="W199" s="750">
        <v>0</v>
      </c>
      <c r="X199" s="751">
        <v>0</v>
      </c>
      <c r="Y199" s="750">
        <v>0</v>
      </c>
      <c r="Z199" s="751">
        <v>0</v>
      </c>
      <c r="AA199" s="750">
        <v>0</v>
      </c>
      <c r="AB199" s="751">
        <v>0</v>
      </c>
      <c r="AC199" s="750">
        <v>0</v>
      </c>
      <c r="AD199" s="751">
        <v>0</v>
      </c>
      <c r="AE199" s="752">
        <v>0</v>
      </c>
      <c r="AF199" s="715"/>
      <c r="AG199" s="963"/>
      <c r="AH199" s="715"/>
      <c r="AI199" s="766">
        <v>0</v>
      </c>
      <c r="AJ199" s="750">
        <v>0</v>
      </c>
      <c r="AK199" s="751">
        <v>0</v>
      </c>
      <c r="AL199" s="750">
        <v>0</v>
      </c>
      <c r="AM199" s="751">
        <v>0</v>
      </c>
      <c r="AN199" s="750">
        <v>0</v>
      </c>
      <c r="AO199" s="751">
        <v>0</v>
      </c>
      <c r="AP199" s="750">
        <v>0</v>
      </c>
      <c r="AQ199" s="751">
        <v>0</v>
      </c>
      <c r="AR199" s="750">
        <v>0</v>
      </c>
      <c r="AS199" s="751">
        <v>0</v>
      </c>
      <c r="AT199" s="750">
        <v>0</v>
      </c>
      <c r="AU199" s="751">
        <v>0</v>
      </c>
      <c r="AV199" s="750">
        <v>0</v>
      </c>
      <c r="AW199" s="751">
        <v>0</v>
      </c>
      <c r="AX199" s="750">
        <v>0</v>
      </c>
      <c r="AY199" s="751">
        <v>0</v>
      </c>
      <c r="AZ199" s="750">
        <v>0</v>
      </c>
      <c r="BA199" s="751">
        <v>0</v>
      </c>
      <c r="BB199" s="750">
        <v>0</v>
      </c>
      <c r="BC199" s="751">
        <v>0</v>
      </c>
      <c r="BD199" s="750">
        <v>0</v>
      </c>
      <c r="BE199" s="751">
        <v>0</v>
      </c>
      <c r="BF199" s="750">
        <v>0</v>
      </c>
      <c r="BG199" s="751">
        <v>0</v>
      </c>
      <c r="BH199" s="752">
        <v>0</v>
      </c>
      <c r="BI199" s="715"/>
      <c r="BJ199" s="965"/>
      <c r="BK199" s="715"/>
      <c r="BL199" s="951"/>
      <c r="BM199" s="715"/>
      <c r="BN199" s="766">
        <v>0</v>
      </c>
      <c r="BO199" s="750">
        <v>0</v>
      </c>
      <c r="BP199" s="751">
        <v>0</v>
      </c>
      <c r="BQ199" s="750">
        <v>0</v>
      </c>
      <c r="BR199" s="751">
        <v>0</v>
      </c>
      <c r="BS199" s="750">
        <v>0</v>
      </c>
      <c r="BT199" s="751">
        <v>0</v>
      </c>
      <c r="BU199" s="750">
        <v>0</v>
      </c>
      <c r="BV199" s="751">
        <v>0</v>
      </c>
      <c r="BW199" s="750">
        <v>0</v>
      </c>
      <c r="BX199" s="751">
        <v>0</v>
      </c>
      <c r="BY199" s="750">
        <v>0</v>
      </c>
      <c r="BZ199" s="751">
        <v>0</v>
      </c>
      <c r="CA199" s="750">
        <v>0</v>
      </c>
      <c r="CB199" s="751">
        <v>0</v>
      </c>
      <c r="CC199" s="750">
        <v>0</v>
      </c>
      <c r="CD199" s="751">
        <v>0</v>
      </c>
      <c r="CE199" s="750">
        <v>0</v>
      </c>
      <c r="CF199" s="751">
        <v>0</v>
      </c>
      <c r="CG199" s="750">
        <v>0</v>
      </c>
      <c r="CH199" s="751">
        <v>0</v>
      </c>
      <c r="CI199" s="750">
        <v>0</v>
      </c>
      <c r="CJ199" s="751">
        <v>0</v>
      </c>
      <c r="CK199" s="750">
        <v>0</v>
      </c>
      <c r="CL199" s="751">
        <v>0</v>
      </c>
      <c r="CM199" s="752">
        <v>0</v>
      </c>
      <c r="CN199" s="715"/>
      <c r="CO199" s="953"/>
      <c r="CP199" s="715"/>
      <c r="CQ199" s="766">
        <v>0</v>
      </c>
      <c r="CR199" s="750">
        <v>0</v>
      </c>
      <c r="CS199" s="751">
        <v>0</v>
      </c>
      <c r="CT199" s="750">
        <v>0</v>
      </c>
      <c r="CU199" s="751">
        <v>0</v>
      </c>
      <c r="CV199" s="750">
        <v>0</v>
      </c>
      <c r="CW199" s="751">
        <v>0</v>
      </c>
      <c r="CX199" s="750">
        <v>0</v>
      </c>
      <c r="CY199" s="751">
        <v>0</v>
      </c>
      <c r="CZ199" s="750">
        <v>0</v>
      </c>
      <c r="DA199" s="751">
        <v>0</v>
      </c>
      <c r="DB199" s="750">
        <v>0</v>
      </c>
      <c r="DC199" s="751">
        <v>0</v>
      </c>
      <c r="DD199" s="750">
        <v>0</v>
      </c>
      <c r="DE199" s="751">
        <v>0</v>
      </c>
      <c r="DF199" s="750">
        <v>0</v>
      </c>
      <c r="DG199" s="751">
        <v>0</v>
      </c>
      <c r="DH199" s="750">
        <v>0</v>
      </c>
      <c r="DI199" s="751">
        <v>0</v>
      </c>
      <c r="DJ199" s="750">
        <v>0</v>
      </c>
      <c r="DK199" s="751">
        <v>0</v>
      </c>
      <c r="DL199" s="750">
        <v>0</v>
      </c>
      <c r="DM199" s="751">
        <v>0</v>
      </c>
      <c r="DN199" s="750">
        <v>0</v>
      </c>
      <c r="DO199" s="751">
        <v>0</v>
      </c>
      <c r="DP199" s="752">
        <v>0</v>
      </c>
      <c r="DQ199" s="715"/>
      <c r="DR199" s="955"/>
      <c r="DS199" s="715"/>
      <c r="DT199" s="957"/>
    </row>
    <row r="200" spans="2:124" outlineLevel="1">
      <c r="B200" s="753">
        <v>187</v>
      </c>
      <c r="C200" s="765" t="s">
        <v>800</v>
      </c>
      <c r="D200" s="755">
        <v>2016</v>
      </c>
      <c r="F200" s="756">
        <v>0</v>
      </c>
      <c r="G200" s="761">
        <v>0</v>
      </c>
      <c r="H200" s="762">
        <v>0</v>
      </c>
      <c r="I200" s="761">
        <v>0</v>
      </c>
      <c r="J200" s="762">
        <v>0</v>
      </c>
      <c r="K200" s="761">
        <v>0</v>
      </c>
      <c r="L200" s="762">
        <v>0</v>
      </c>
      <c r="M200" s="761">
        <v>0</v>
      </c>
      <c r="N200" s="762">
        <v>0</v>
      </c>
      <c r="O200" s="761">
        <v>0</v>
      </c>
      <c r="P200" s="762">
        <v>0</v>
      </c>
      <c r="Q200" s="761">
        <v>0</v>
      </c>
      <c r="R200" s="762">
        <v>0</v>
      </c>
      <c r="S200" s="761">
        <v>0</v>
      </c>
      <c r="T200" s="762">
        <v>0</v>
      </c>
      <c r="U200" s="761">
        <v>0</v>
      </c>
      <c r="V200" s="762">
        <v>0</v>
      </c>
      <c r="W200" s="761">
        <v>0</v>
      </c>
      <c r="X200" s="762">
        <v>0</v>
      </c>
      <c r="Y200" s="761">
        <v>0</v>
      </c>
      <c r="Z200" s="762">
        <v>0</v>
      </c>
      <c r="AA200" s="761">
        <v>0</v>
      </c>
      <c r="AB200" s="762">
        <v>0</v>
      </c>
      <c r="AC200" s="761">
        <v>0</v>
      </c>
      <c r="AD200" s="762">
        <v>0</v>
      </c>
      <c r="AE200" s="763">
        <v>0</v>
      </c>
      <c r="AF200" s="715"/>
      <c r="AG200" s="963"/>
      <c r="AH200" s="715"/>
      <c r="AI200" s="756">
        <v>0</v>
      </c>
      <c r="AJ200" s="761">
        <v>0</v>
      </c>
      <c r="AK200" s="762">
        <v>0</v>
      </c>
      <c r="AL200" s="761">
        <v>0</v>
      </c>
      <c r="AM200" s="762">
        <v>0</v>
      </c>
      <c r="AN200" s="761">
        <v>0</v>
      </c>
      <c r="AO200" s="762">
        <v>0</v>
      </c>
      <c r="AP200" s="761">
        <v>0</v>
      </c>
      <c r="AQ200" s="762">
        <v>0</v>
      </c>
      <c r="AR200" s="761">
        <v>0</v>
      </c>
      <c r="AS200" s="762">
        <v>0</v>
      </c>
      <c r="AT200" s="761">
        <v>0</v>
      </c>
      <c r="AU200" s="762">
        <v>0</v>
      </c>
      <c r="AV200" s="761">
        <v>0</v>
      </c>
      <c r="AW200" s="762">
        <v>0</v>
      </c>
      <c r="AX200" s="761">
        <v>0</v>
      </c>
      <c r="AY200" s="762">
        <v>0</v>
      </c>
      <c r="AZ200" s="761">
        <v>0</v>
      </c>
      <c r="BA200" s="762">
        <v>0</v>
      </c>
      <c r="BB200" s="761">
        <v>0</v>
      </c>
      <c r="BC200" s="762">
        <v>0</v>
      </c>
      <c r="BD200" s="761">
        <v>0</v>
      </c>
      <c r="BE200" s="762">
        <v>0</v>
      </c>
      <c r="BF200" s="761">
        <v>0</v>
      </c>
      <c r="BG200" s="762">
        <v>0</v>
      </c>
      <c r="BH200" s="763">
        <v>0</v>
      </c>
      <c r="BI200" s="715"/>
      <c r="BJ200" s="965"/>
      <c r="BK200" s="715"/>
      <c r="BL200" s="951"/>
      <c r="BM200" s="715"/>
      <c r="BN200" s="756">
        <v>0</v>
      </c>
      <c r="BO200" s="761">
        <v>0</v>
      </c>
      <c r="BP200" s="762">
        <v>0</v>
      </c>
      <c r="BQ200" s="761">
        <v>0</v>
      </c>
      <c r="BR200" s="762">
        <v>0</v>
      </c>
      <c r="BS200" s="761">
        <v>0</v>
      </c>
      <c r="BT200" s="762">
        <v>0</v>
      </c>
      <c r="BU200" s="761">
        <v>0</v>
      </c>
      <c r="BV200" s="762">
        <v>0</v>
      </c>
      <c r="BW200" s="761">
        <v>0</v>
      </c>
      <c r="BX200" s="762">
        <v>0</v>
      </c>
      <c r="BY200" s="761">
        <v>0</v>
      </c>
      <c r="BZ200" s="762">
        <v>0</v>
      </c>
      <c r="CA200" s="761">
        <v>0</v>
      </c>
      <c r="CB200" s="762">
        <v>0</v>
      </c>
      <c r="CC200" s="761">
        <v>0</v>
      </c>
      <c r="CD200" s="762">
        <v>0</v>
      </c>
      <c r="CE200" s="761">
        <v>0</v>
      </c>
      <c r="CF200" s="762">
        <v>0</v>
      </c>
      <c r="CG200" s="761">
        <v>0</v>
      </c>
      <c r="CH200" s="762">
        <v>0</v>
      </c>
      <c r="CI200" s="761">
        <v>0</v>
      </c>
      <c r="CJ200" s="762">
        <v>0</v>
      </c>
      <c r="CK200" s="761">
        <v>0</v>
      </c>
      <c r="CL200" s="762">
        <v>0</v>
      </c>
      <c r="CM200" s="763">
        <v>0</v>
      </c>
      <c r="CN200" s="715"/>
      <c r="CO200" s="953"/>
      <c r="CP200" s="715"/>
      <c r="CQ200" s="756">
        <v>0</v>
      </c>
      <c r="CR200" s="761">
        <v>0</v>
      </c>
      <c r="CS200" s="762">
        <v>0</v>
      </c>
      <c r="CT200" s="761">
        <v>0</v>
      </c>
      <c r="CU200" s="762">
        <v>0</v>
      </c>
      <c r="CV200" s="761">
        <v>0</v>
      </c>
      <c r="CW200" s="762">
        <v>0</v>
      </c>
      <c r="CX200" s="761">
        <v>0</v>
      </c>
      <c r="CY200" s="762">
        <v>0</v>
      </c>
      <c r="CZ200" s="761">
        <v>0</v>
      </c>
      <c r="DA200" s="762">
        <v>0</v>
      </c>
      <c r="DB200" s="761">
        <v>0</v>
      </c>
      <c r="DC200" s="762">
        <v>0</v>
      </c>
      <c r="DD200" s="761">
        <v>0</v>
      </c>
      <c r="DE200" s="762">
        <v>0</v>
      </c>
      <c r="DF200" s="761">
        <v>0</v>
      </c>
      <c r="DG200" s="762">
        <v>0</v>
      </c>
      <c r="DH200" s="761">
        <v>0</v>
      </c>
      <c r="DI200" s="762">
        <v>0</v>
      </c>
      <c r="DJ200" s="761">
        <v>0</v>
      </c>
      <c r="DK200" s="762">
        <v>0</v>
      </c>
      <c r="DL200" s="761">
        <v>0</v>
      </c>
      <c r="DM200" s="762">
        <v>0</v>
      </c>
      <c r="DN200" s="761">
        <v>0</v>
      </c>
      <c r="DO200" s="762">
        <v>0</v>
      </c>
      <c r="DP200" s="763">
        <v>0</v>
      </c>
      <c r="DQ200" s="715"/>
      <c r="DR200" s="955"/>
      <c r="DS200" s="715"/>
      <c r="DT200" s="957"/>
    </row>
    <row r="201" spans="2:124" outlineLevel="1">
      <c r="B201" s="746">
        <v>188</v>
      </c>
      <c r="C201" s="764" t="s">
        <v>801</v>
      </c>
      <c r="D201" s="748">
        <v>2016</v>
      </c>
      <c r="F201" s="766">
        <v>0</v>
      </c>
      <c r="G201" s="750">
        <v>0</v>
      </c>
      <c r="H201" s="751">
        <v>0</v>
      </c>
      <c r="I201" s="750">
        <v>0</v>
      </c>
      <c r="J201" s="751">
        <v>0</v>
      </c>
      <c r="K201" s="750">
        <v>0</v>
      </c>
      <c r="L201" s="751">
        <v>0</v>
      </c>
      <c r="M201" s="750">
        <v>0</v>
      </c>
      <c r="N201" s="751">
        <v>0</v>
      </c>
      <c r="O201" s="750">
        <v>0</v>
      </c>
      <c r="P201" s="751">
        <v>0</v>
      </c>
      <c r="Q201" s="750">
        <v>0</v>
      </c>
      <c r="R201" s="751">
        <v>0</v>
      </c>
      <c r="S201" s="750">
        <v>0</v>
      </c>
      <c r="T201" s="751">
        <v>0</v>
      </c>
      <c r="U201" s="750">
        <v>0</v>
      </c>
      <c r="V201" s="751">
        <v>0</v>
      </c>
      <c r="W201" s="750">
        <v>0</v>
      </c>
      <c r="X201" s="751">
        <v>0</v>
      </c>
      <c r="Y201" s="750">
        <v>0</v>
      </c>
      <c r="Z201" s="751">
        <v>0</v>
      </c>
      <c r="AA201" s="750">
        <v>0</v>
      </c>
      <c r="AB201" s="751">
        <v>0</v>
      </c>
      <c r="AC201" s="750">
        <v>0</v>
      </c>
      <c r="AD201" s="751">
        <v>0</v>
      </c>
      <c r="AE201" s="752">
        <v>0</v>
      </c>
      <c r="AF201" s="715"/>
      <c r="AG201" s="963"/>
      <c r="AH201" s="715"/>
      <c r="AI201" s="766">
        <v>0</v>
      </c>
      <c r="AJ201" s="750">
        <v>0</v>
      </c>
      <c r="AK201" s="751">
        <v>0</v>
      </c>
      <c r="AL201" s="750">
        <v>0</v>
      </c>
      <c r="AM201" s="751">
        <v>0</v>
      </c>
      <c r="AN201" s="750">
        <v>0</v>
      </c>
      <c r="AO201" s="751">
        <v>0</v>
      </c>
      <c r="AP201" s="750">
        <v>0</v>
      </c>
      <c r="AQ201" s="751">
        <v>0</v>
      </c>
      <c r="AR201" s="750">
        <v>0</v>
      </c>
      <c r="AS201" s="751">
        <v>0</v>
      </c>
      <c r="AT201" s="750">
        <v>0</v>
      </c>
      <c r="AU201" s="751">
        <v>0</v>
      </c>
      <c r="AV201" s="750">
        <v>0</v>
      </c>
      <c r="AW201" s="751">
        <v>0</v>
      </c>
      <c r="AX201" s="750">
        <v>0</v>
      </c>
      <c r="AY201" s="751">
        <v>0</v>
      </c>
      <c r="AZ201" s="750">
        <v>0</v>
      </c>
      <c r="BA201" s="751">
        <v>0</v>
      </c>
      <c r="BB201" s="750">
        <v>0</v>
      </c>
      <c r="BC201" s="751">
        <v>0</v>
      </c>
      <c r="BD201" s="750">
        <v>0</v>
      </c>
      <c r="BE201" s="751">
        <v>0</v>
      </c>
      <c r="BF201" s="750">
        <v>0</v>
      </c>
      <c r="BG201" s="751">
        <v>0</v>
      </c>
      <c r="BH201" s="752">
        <v>0</v>
      </c>
      <c r="BI201" s="715"/>
      <c r="BJ201" s="965"/>
      <c r="BK201" s="715"/>
      <c r="BL201" s="951"/>
      <c r="BM201" s="715"/>
      <c r="BN201" s="766">
        <v>0</v>
      </c>
      <c r="BO201" s="750">
        <v>0</v>
      </c>
      <c r="BP201" s="751">
        <v>0</v>
      </c>
      <c r="BQ201" s="750">
        <v>0</v>
      </c>
      <c r="BR201" s="751">
        <v>0</v>
      </c>
      <c r="BS201" s="750">
        <v>0</v>
      </c>
      <c r="BT201" s="751">
        <v>0</v>
      </c>
      <c r="BU201" s="750">
        <v>0</v>
      </c>
      <c r="BV201" s="751">
        <v>0</v>
      </c>
      <c r="BW201" s="750">
        <v>0</v>
      </c>
      <c r="BX201" s="751">
        <v>0</v>
      </c>
      <c r="BY201" s="750">
        <v>0</v>
      </c>
      <c r="BZ201" s="751">
        <v>0</v>
      </c>
      <c r="CA201" s="750">
        <v>0</v>
      </c>
      <c r="CB201" s="751">
        <v>0</v>
      </c>
      <c r="CC201" s="750">
        <v>0</v>
      </c>
      <c r="CD201" s="751">
        <v>0</v>
      </c>
      <c r="CE201" s="750">
        <v>0</v>
      </c>
      <c r="CF201" s="751">
        <v>0</v>
      </c>
      <c r="CG201" s="750">
        <v>0</v>
      </c>
      <c r="CH201" s="751">
        <v>0</v>
      </c>
      <c r="CI201" s="750">
        <v>0</v>
      </c>
      <c r="CJ201" s="751">
        <v>0</v>
      </c>
      <c r="CK201" s="750">
        <v>0</v>
      </c>
      <c r="CL201" s="751">
        <v>0</v>
      </c>
      <c r="CM201" s="752">
        <v>0</v>
      </c>
      <c r="CN201" s="715"/>
      <c r="CO201" s="953"/>
      <c r="CP201" s="715"/>
      <c r="CQ201" s="766">
        <v>0</v>
      </c>
      <c r="CR201" s="750">
        <v>0</v>
      </c>
      <c r="CS201" s="751">
        <v>0</v>
      </c>
      <c r="CT201" s="750">
        <v>0</v>
      </c>
      <c r="CU201" s="751">
        <v>0</v>
      </c>
      <c r="CV201" s="750">
        <v>0</v>
      </c>
      <c r="CW201" s="751">
        <v>0</v>
      </c>
      <c r="CX201" s="750">
        <v>0</v>
      </c>
      <c r="CY201" s="751">
        <v>0</v>
      </c>
      <c r="CZ201" s="750">
        <v>0</v>
      </c>
      <c r="DA201" s="751">
        <v>0</v>
      </c>
      <c r="DB201" s="750">
        <v>0</v>
      </c>
      <c r="DC201" s="751">
        <v>0</v>
      </c>
      <c r="DD201" s="750">
        <v>0</v>
      </c>
      <c r="DE201" s="751">
        <v>0</v>
      </c>
      <c r="DF201" s="750">
        <v>0</v>
      </c>
      <c r="DG201" s="751">
        <v>0</v>
      </c>
      <c r="DH201" s="750">
        <v>0</v>
      </c>
      <c r="DI201" s="751">
        <v>0</v>
      </c>
      <c r="DJ201" s="750">
        <v>0</v>
      </c>
      <c r="DK201" s="751">
        <v>0</v>
      </c>
      <c r="DL201" s="750">
        <v>0</v>
      </c>
      <c r="DM201" s="751">
        <v>0</v>
      </c>
      <c r="DN201" s="750">
        <v>0</v>
      </c>
      <c r="DO201" s="751">
        <v>0</v>
      </c>
      <c r="DP201" s="752">
        <v>0</v>
      </c>
      <c r="DQ201" s="715"/>
      <c r="DR201" s="955"/>
      <c r="DS201" s="715"/>
      <c r="DT201" s="957"/>
    </row>
    <row r="202" spans="2:124" outlineLevel="1">
      <c r="B202" s="810">
        <v>189</v>
      </c>
      <c r="C202" s="811" t="s">
        <v>802</v>
      </c>
      <c r="D202" s="812">
        <v>2016</v>
      </c>
      <c r="F202" s="813">
        <v>0</v>
      </c>
      <c r="G202" s="837">
        <v>0</v>
      </c>
      <c r="H202" s="838">
        <v>0</v>
      </c>
      <c r="I202" s="837">
        <v>0</v>
      </c>
      <c r="J202" s="838">
        <v>0</v>
      </c>
      <c r="K202" s="837">
        <v>0</v>
      </c>
      <c r="L202" s="838">
        <v>0</v>
      </c>
      <c r="M202" s="837">
        <v>0</v>
      </c>
      <c r="N202" s="838">
        <v>0</v>
      </c>
      <c r="O202" s="837">
        <v>0</v>
      </c>
      <c r="P202" s="838">
        <v>0</v>
      </c>
      <c r="Q202" s="837">
        <v>0</v>
      </c>
      <c r="R202" s="838">
        <v>0</v>
      </c>
      <c r="S202" s="837">
        <v>0</v>
      </c>
      <c r="T202" s="838">
        <v>0</v>
      </c>
      <c r="U202" s="837">
        <v>0</v>
      </c>
      <c r="V202" s="838">
        <v>0</v>
      </c>
      <c r="W202" s="837">
        <v>0</v>
      </c>
      <c r="X202" s="838">
        <v>0</v>
      </c>
      <c r="Y202" s="837">
        <v>0</v>
      </c>
      <c r="Z202" s="838">
        <v>0</v>
      </c>
      <c r="AA202" s="837">
        <v>0</v>
      </c>
      <c r="AB202" s="838">
        <v>0</v>
      </c>
      <c r="AC202" s="837">
        <v>0</v>
      </c>
      <c r="AD202" s="838">
        <v>0</v>
      </c>
      <c r="AE202" s="839">
        <v>0</v>
      </c>
      <c r="AF202" s="715"/>
      <c r="AG202" s="963"/>
      <c r="AH202" s="715"/>
      <c r="AI202" s="813">
        <v>0</v>
      </c>
      <c r="AJ202" s="837">
        <v>0</v>
      </c>
      <c r="AK202" s="838">
        <v>0</v>
      </c>
      <c r="AL202" s="837">
        <v>0</v>
      </c>
      <c r="AM202" s="838">
        <v>0</v>
      </c>
      <c r="AN202" s="837">
        <v>0</v>
      </c>
      <c r="AO202" s="838">
        <v>0</v>
      </c>
      <c r="AP202" s="837">
        <v>0</v>
      </c>
      <c r="AQ202" s="838">
        <v>0</v>
      </c>
      <c r="AR202" s="837">
        <v>0</v>
      </c>
      <c r="AS202" s="838">
        <v>0</v>
      </c>
      <c r="AT202" s="837">
        <v>0</v>
      </c>
      <c r="AU202" s="838">
        <v>0</v>
      </c>
      <c r="AV202" s="837">
        <v>0</v>
      </c>
      <c r="AW202" s="838">
        <v>0</v>
      </c>
      <c r="AX202" s="837">
        <v>0</v>
      </c>
      <c r="AY202" s="838">
        <v>0</v>
      </c>
      <c r="AZ202" s="837">
        <v>0</v>
      </c>
      <c r="BA202" s="838">
        <v>0</v>
      </c>
      <c r="BB202" s="837">
        <v>0</v>
      </c>
      <c r="BC202" s="838">
        <v>0</v>
      </c>
      <c r="BD202" s="837">
        <v>0</v>
      </c>
      <c r="BE202" s="838">
        <v>0</v>
      </c>
      <c r="BF202" s="837">
        <v>0</v>
      </c>
      <c r="BG202" s="838">
        <v>0</v>
      </c>
      <c r="BH202" s="839">
        <v>0</v>
      </c>
      <c r="BI202" s="715"/>
      <c r="BJ202" s="965"/>
      <c r="BK202" s="715"/>
      <c r="BL202" s="951"/>
      <c r="BM202" s="715"/>
      <c r="BN202" s="813">
        <v>0</v>
      </c>
      <c r="BO202" s="837">
        <v>0</v>
      </c>
      <c r="BP202" s="838">
        <v>0</v>
      </c>
      <c r="BQ202" s="837">
        <v>0</v>
      </c>
      <c r="BR202" s="838">
        <v>0</v>
      </c>
      <c r="BS202" s="837">
        <v>0</v>
      </c>
      <c r="BT202" s="838">
        <v>0</v>
      </c>
      <c r="BU202" s="837">
        <v>0</v>
      </c>
      <c r="BV202" s="838">
        <v>0</v>
      </c>
      <c r="BW202" s="837">
        <v>0</v>
      </c>
      <c r="BX202" s="838">
        <v>0</v>
      </c>
      <c r="BY202" s="837">
        <v>0</v>
      </c>
      <c r="BZ202" s="838">
        <v>0</v>
      </c>
      <c r="CA202" s="837">
        <v>0</v>
      </c>
      <c r="CB202" s="838">
        <v>0</v>
      </c>
      <c r="CC202" s="837">
        <v>0</v>
      </c>
      <c r="CD202" s="838">
        <v>0</v>
      </c>
      <c r="CE202" s="837">
        <v>0</v>
      </c>
      <c r="CF202" s="838">
        <v>0</v>
      </c>
      <c r="CG202" s="837">
        <v>0</v>
      </c>
      <c r="CH202" s="838">
        <v>0</v>
      </c>
      <c r="CI202" s="837">
        <v>0</v>
      </c>
      <c r="CJ202" s="838">
        <v>0</v>
      </c>
      <c r="CK202" s="837">
        <v>0</v>
      </c>
      <c r="CL202" s="838">
        <v>0</v>
      </c>
      <c r="CM202" s="839">
        <v>0</v>
      </c>
      <c r="CN202" s="715"/>
      <c r="CO202" s="953"/>
      <c r="CP202" s="715"/>
      <c r="CQ202" s="813">
        <v>0</v>
      </c>
      <c r="CR202" s="837">
        <v>0</v>
      </c>
      <c r="CS202" s="838">
        <v>0</v>
      </c>
      <c r="CT202" s="837">
        <v>0</v>
      </c>
      <c r="CU202" s="838">
        <v>0</v>
      </c>
      <c r="CV202" s="837">
        <v>0</v>
      </c>
      <c r="CW202" s="838">
        <v>0</v>
      </c>
      <c r="CX202" s="837">
        <v>0</v>
      </c>
      <c r="CY202" s="838">
        <v>0</v>
      </c>
      <c r="CZ202" s="837">
        <v>0</v>
      </c>
      <c r="DA202" s="838">
        <v>0</v>
      </c>
      <c r="DB202" s="837">
        <v>0</v>
      </c>
      <c r="DC202" s="838">
        <v>0</v>
      </c>
      <c r="DD202" s="837">
        <v>0</v>
      </c>
      <c r="DE202" s="838">
        <v>0</v>
      </c>
      <c r="DF202" s="837">
        <v>0</v>
      </c>
      <c r="DG202" s="838">
        <v>0</v>
      </c>
      <c r="DH202" s="837">
        <v>0</v>
      </c>
      <c r="DI202" s="838">
        <v>0</v>
      </c>
      <c r="DJ202" s="837">
        <v>0</v>
      </c>
      <c r="DK202" s="838">
        <v>0</v>
      </c>
      <c r="DL202" s="837">
        <v>0</v>
      </c>
      <c r="DM202" s="838">
        <v>0</v>
      </c>
      <c r="DN202" s="837">
        <v>0</v>
      </c>
      <c r="DO202" s="838">
        <v>0</v>
      </c>
      <c r="DP202" s="839">
        <v>0</v>
      </c>
      <c r="DQ202" s="715"/>
      <c r="DR202" s="955"/>
      <c r="DS202" s="715"/>
      <c r="DT202" s="957"/>
    </row>
    <row r="203" spans="2:124" outlineLevel="1">
      <c r="B203" s="817">
        <v>190</v>
      </c>
      <c r="C203" s="818" t="s">
        <v>803</v>
      </c>
      <c r="D203" s="819">
        <v>2016</v>
      </c>
      <c r="F203" s="820">
        <v>0</v>
      </c>
      <c r="G203" s="821">
        <v>0</v>
      </c>
      <c r="H203" s="822">
        <v>0</v>
      </c>
      <c r="I203" s="821">
        <v>0</v>
      </c>
      <c r="J203" s="822">
        <v>0</v>
      </c>
      <c r="K203" s="821">
        <v>0</v>
      </c>
      <c r="L203" s="822">
        <v>0</v>
      </c>
      <c r="M203" s="821">
        <v>0</v>
      </c>
      <c r="N203" s="822">
        <v>0</v>
      </c>
      <c r="O203" s="821">
        <v>0</v>
      </c>
      <c r="P203" s="822">
        <v>0</v>
      </c>
      <c r="Q203" s="821">
        <v>0</v>
      </c>
      <c r="R203" s="822">
        <v>0</v>
      </c>
      <c r="S203" s="821">
        <v>0</v>
      </c>
      <c r="T203" s="822">
        <v>0</v>
      </c>
      <c r="U203" s="821">
        <v>0</v>
      </c>
      <c r="V203" s="822">
        <v>0</v>
      </c>
      <c r="W203" s="821">
        <v>0</v>
      </c>
      <c r="X203" s="822">
        <v>0</v>
      </c>
      <c r="Y203" s="821">
        <v>0</v>
      </c>
      <c r="Z203" s="822">
        <v>0</v>
      </c>
      <c r="AA203" s="821">
        <v>0</v>
      </c>
      <c r="AB203" s="822">
        <v>0</v>
      </c>
      <c r="AC203" s="821">
        <v>0</v>
      </c>
      <c r="AD203" s="822">
        <v>0</v>
      </c>
      <c r="AE203" s="823">
        <v>0</v>
      </c>
      <c r="AF203" s="715"/>
      <c r="AG203" s="963"/>
      <c r="AH203" s="715"/>
      <c r="AI203" s="820">
        <v>0</v>
      </c>
      <c r="AJ203" s="821">
        <v>0</v>
      </c>
      <c r="AK203" s="822">
        <v>0</v>
      </c>
      <c r="AL203" s="821">
        <v>0</v>
      </c>
      <c r="AM203" s="822">
        <v>0</v>
      </c>
      <c r="AN203" s="821">
        <v>0</v>
      </c>
      <c r="AO203" s="822">
        <v>0</v>
      </c>
      <c r="AP203" s="821">
        <v>0</v>
      </c>
      <c r="AQ203" s="822">
        <v>0</v>
      </c>
      <c r="AR203" s="821">
        <v>0</v>
      </c>
      <c r="AS203" s="822">
        <v>0</v>
      </c>
      <c r="AT203" s="821">
        <v>0</v>
      </c>
      <c r="AU203" s="822">
        <v>0</v>
      </c>
      <c r="AV203" s="821">
        <v>0</v>
      </c>
      <c r="AW203" s="822">
        <v>0</v>
      </c>
      <c r="AX203" s="821">
        <v>0</v>
      </c>
      <c r="AY203" s="822">
        <v>0</v>
      </c>
      <c r="AZ203" s="821">
        <v>0</v>
      </c>
      <c r="BA203" s="822">
        <v>0</v>
      </c>
      <c r="BB203" s="821">
        <v>0</v>
      </c>
      <c r="BC203" s="822">
        <v>0</v>
      </c>
      <c r="BD203" s="821">
        <v>0</v>
      </c>
      <c r="BE203" s="822">
        <v>0</v>
      </c>
      <c r="BF203" s="821">
        <v>0</v>
      </c>
      <c r="BG203" s="822">
        <v>0</v>
      </c>
      <c r="BH203" s="823">
        <v>0</v>
      </c>
      <c r="BI203" s="715"/>
      <c r="BJ203" s="965"/>
      <c r="BK203" s="715"/>
      <c r="BL203" s="951"/>
      <c r="BM203" s="715"/>
      <c r="BN203" s="820">
        <v>0</v>
      </c>
      <c r="BO203" s="821">
        <v>0</v>
      </c>
      <c r="BP203" s="822">
        <v>0</v>
      </c>
      <c r="BQ203" s="821">
        <v>0</v>
      </c>
      <c r="BR203" s="822">
        <v>0</v>
      </c>
      <c r="BS203" s="821">
        <v>0</v>
      </c>
      <c r="BT203" s="822">
        <v>0</v>
      </c>
      <c r="BU203" s="821">
        <v>0</v>
      </c>
      <c r="BV203" s="822">
        <v>0</v>
      </c>
      <c r="BW203" s="821">
        <v>0</v>
      </c>
      <c r="BX203" s="822">
        <v>0</v>
      </c>
      <c r="BY203" s="821">
        <v>0</v>
      </c>
      <c r="BZ203" s="822">
        <v>0</v>
      </c>
      <c r="CA203" s="821">
        <v>0</v>
      </c>
      <c r="CB203" s="822">
        <v>0</v>
      </c>
      <c r="CC203" s="821">
        <v>0</v>
      </c>
      <c r="CD203" s="822">
        <v>0</v>
      </c>
      <c r="CE203" s="821">
        <v>0</v>
      </c>
      <c r="CF203" s="822">
        <v>0</v>
      </c>
      <c r="CG203" s="821">
        <v>0</v>
      </c>
      <c r="CH203" s="822">
        <v>0</v>
      </c>
      <c r="CI203" s="821">
        <v>0</v>
      </c>
      <c r="CJ203" s="822">
        <v>0</v>
      </c>
      <c r="CK203" s="821">
        <v>0</v>
      </c>
      <c r="CL203" s="822">
        <v>0</v>
      </c>
      <c r="CM203" s="823">
        <v>0</v>
      </c>
      <c r="CN203" s="715"/>
      <c r="CO203" s="953"/>
      <c r="CP203" s="715"/>
      <c r="CQ203" s="820">
        <v>0</v>
      </c>
      <c r="CR203" s="821">
        <v>0</v>
      </c>
      <c r="CS203" s="822">
        <v>0</v>
      </c>
      <c r="CT203" s="821">
        <v>0</v>
      </c>
      <c r="CU203" s="822">
        <v>0</v>
      </c>
      <c r="CV203" s="821">
        <v>0</v>
      </c>
      <c r="CW203" s="822">
        <v>0</v>
      </c>
      <c r="CX203" s="821">
        <v>0</v>
      </c>
      <c r="CY203" s="822">
        <v>0</v>
      </c>
      <c r="CZ203" s="821">
        <v>0</v>
      </c>
      <c r="DA203" s="822">
        <v>0</v>
      </c>
      <c r="DB203" s="821">
        <v>0</v>
      </c>
      <c r="DC203" s="822">
        <v>0</v>
      </c>
      <c r="DD203" s="821">
        <v>0</v>
      </c>
      <c r="DE203" s="822">
        <v>0</v>
      </c>
      <c r="DF203" s="821">
        <v>0</v>
      </c>
      <c r="DG203" s="822">
        <v>0</v>
      </c>
      <c r="DH203" s="821">
        <v>0</v>
      </c>
      <c r="DI203" s="822">
        <v>0</v>
      </c>
      <c r="DJ203" s="821">
        <v>0</v>
      </c>
      <c r="DK203" s="822">
        <v>0</v>
      </c>
      <c r="DL203" s="821">
        <v>0</v>
      </c>
      <c r="DM203" s="822">
        <v>0</v>
      </c>
      <c r="DN203" s="821">
        <v>0</v>
      </c>
      <c r="DO203" s="822">
        <v>0</v>
      </c>
      <c r="DP203" s="823">
        <v>0</v>
      </c>
      <c r="DQ203" s="715"/>
      <c r="DR203" s="955"/>
      <c r="DS203" s="715"/>
      <c r="DT203" s="957"/>
    </row>
    <row r="204" spans="2:124" outlineLevel="1">
      <c r="B204" s="753">
        <v>191</v>
      </c>
      <c r="C204" s="754" t="s">
        <v>804</v>
      </c>
      <c r="D204" s="755">
        <v>2016</v>
      </c>
      <c r="F204" s="756">
        <v>0</v>
      </c>
      <c r="G204" s="757">
        <v>0</v>
      </c>
      <c r="H204" s="758">
        <v>0</v>
      </c>
      <c r="I204" s="757">
        <v>0</v>
      </c>
      <c r="J204" s="758">
        <v>0</v>
      </c>
      <c r="K204" s="757">
        <v>0</v>
      </c>
      <c r="L204" s="758">
        <v>0</v>
      </c>
      <c r="M204" s="757">
        <v>0</v>
      </c>
      <c r="N204" s="758">
        <v>0</v>
      </c>
      <c r="O204" s="757">
        <v>0</v>
      </c>
      <c r="P204" s="758">
        <v>0</v>
      </c>
      <c r="Q204" s="757">
        <v>0</v>
      </c>
      <c r="R204" s="758">
        <v>0</v>
      </c>
      <c r="S204" s="757">
        <v>0</v>
      </c>
      <c r="T204" s="758">
        <v>0</v>
      </c>
      <c r="U204" s="757">
        <v>0</v>
      </c>
      <c r="V204" s="758">
        <v>0</v>
      </c>
      <c r="W204" s="757">
        <v>0</v>
      </c>
      <c r="X204" s="758">
        <v>0</v>
      </c>
      <c r="Y204" s="757">
        <v>0</v>
      </c>
      <c r="Z204" s="758">
        <v>0</v>
      </c>
      <c r="AA204" s="757">
        <v>0</v>
      </c>
      <c r="AB204" s="758">
        <v>0</v>
      </c>
      <c r="AC204" s="757">
        <v>0</v>
      </c>
      <c r="AD204" s="758">
        <v>0</v>
      </c>
      <c r="AE204" s="759">
        <v>0</v>
      </c>
      <c r="AF204" s="715"/>
      <c r="AG204" s="963"/>
      <c r="AH204" s="715"/>
      <c r="AI204" s="756">
        <v>0</v>
      </c>
      <c r="AJ204" s="757">
        <v>0</v>
      </c>
      <c r="AK204" s="758">
        <v>0</v>
      </c>
      <c r="AL204" s="757">
        <v>0</v>
      </c>
      <c r="AM204" s="758">
        <v>0</v>
      </c>
      <c r="AN204" s="757">
        <v>0</v>
      </c>
      <c r="AO204" s="758">
        <v>0</v>
      </c>
      <c r="AP204" s="757">
        <v>0</v>
      </c>
      <c r="AQ204" s="758">
        <v>0</v>
      </c>
      <c r="AR204" s="757">
        <v>0</v>
      </c>
      <c r="AS204" s="758">
        <v>0</v>
      </c>
      <c r="AT204" s="757">
        <v>0</v>
      </c>
      <c r="AU204" s="758">
        <v>0</v>
      </c>
      <c r="AV204" s="757">
        <v>0</v>
      </c>
      <c r="AW204" s="758">
        <v>0</v>
      </c>
      <c r="AX204" s="757">
        <v>0</v>
      </c>
      <c r="AY204" s="758">
        <v>0</v>
      </c>
      <c r="AZ204" s="757">
        <v>0</v>
      </c>
      <c r="BA204" s="758">
        <v>0</v>
      </c>
      <c r="BB204" s="757">
        <v>0</v>
      </c>
      <c r="BC204" s="758">
        <v>0</v>
      </c>
      <c r="BD204" s="757">
        <v>0</v>
      </c>
      <c r="BE204" s="758">
        <v>0</v>
      </c>
      <c r="BF204" s="757">
        <v>0</v>
      </c>
      <c r="BG204" s="758">
        <v>0</v>
      </c>
      <c r="BH204" s="759">
        <v>0</v>
      </c>
      <c r="BI204" s="715"/>
      <c r="BJ204" s="965"/>
      <c r="BK204" s="715"/>
      <c r="BL204" s="951"/>
      <c r="BM204" s="715"/>
      <c r="BN204" s="756">
        <v>0</v>
      </c>
      <c r="BO204" s="757">
        <v>0</v>
      </c>
      <c r="BP204" s="758">
        <v>0</v>
      </c>
      <c r="BQ204" s="757">
        <v>0</v>
      </c>
      <c r="BR204" s="758">
        <v>0</v>
      </c>
      <c r="BS204" s="757">
        <v>0</v>
      </c>
      <c r="BT204" s="758">
        <v>0</v>
      </c>
      <c r="BU204" s="757">
        <v>0</v>
      </c>
      <c r="BV204" s="758">
        <v>0</v>
      </c>
      <c r="BW204" s="757">
        <v>0</v>
      </c>
      <c r="BX204" s="758">
        <v>0</v>
      </c>
      <c r="BY204" s="757">
        <v>0</v>
      </c>
      <c r="BZ204" s="758">
        <v>0</v>
      </c>
      <c r="CA204" s="757">
        <v>0</v>
      </c>
      <c r="CB204" s="758">
        <v>0</v>
      </c>
      <c r="CC204" s="757">
        <v>0</v>
      </c>
      <c r="CD204" s="758">
        <v>0</v>
      </c>
      <c r="CE204" s="757">
        <v>0</v>
      </c>
      <c r="CF204" s="758">
        <v>0</v>
      </c>
      <c r="CG204" s="757">
        <v>0</v>
      </c>
      <c r="CH204" s="758">
        <v>0</v>
      </c>
      <c r="CI204" s="757">
        <v>0</v>
      </c>
      <c r="CJ204" s="758">
        <v>0</v>
      </c>
      <c r="CK204" s="757">
        <v>0</v>
      </c>
      <c r="CL204" s="758">
        <v>0</v>
      </c>
      <c r="CM204" s="759">
        <v>0</v>
      </c>
      <c r="CN204" s="715"/>
      <c r="CO204" s="953"/>
      <c r="CP204" s="715"/>
      <c r="CQ204" s="756">
        <v>0</v>
      </c>
      <c r="CR204" s="757">
        <v>0</v>
      </c>
      <c r="CS204" s="758">
        <v>0</v>
      </c>
      <c r="CT204" s="757">
        <v>0</v>
      </c>
      <c r="CU204" s="758">
        <v>0</v>
      </c>
      <c r="CV204" s="757">
        <v>0</v>
      </c>
      <c r="CW204" s="758">
        <v>0</v>
      </c>
      <c r="CX204" s="757">
        <v>0</v>
      </c>
      <c r="CY204" s="758">
        <v>0</v>
      </c>
      <c r="CZ204" s="757">
        <v>0</v>
      </c>
      <c r="DA204" s="758">
        <v>0</v>
      </c>
      <c r="DB204" s="757">
        <v>0</v>
      </c>
      <c r="DC204" s="758">
        <v>0</v>
      </c>
      <c r="DD204" s="757">
        <v>0</v>
      </c>
      <c r="DE204" s="758">
        <v>0</v>
      </c>
      <c r="DF204" s="757">
        <v>0</v>
      </c>
      <c r="DG204" s="758">
        <v>0</v>
      </c>
      <c r="DH204" s="757">
        <v>0</v>
      </c>
      <c r="DI204" s="758">
        <v>0</v>
      </c>
      <c r="DJ204" s="757">
        <v>0</v>
      </c>
      <c r="DK204" s="758">
        <v>0</v>
      </c>
      <c r="DL204" s="757">
        <v>0</v>
      </c>
      <c r="DM204" s="758">
        <v>0</v>
      </c>
      <c r="DN204" s="757">
        <v>0</v>
      </c>
      <c r="DO204" s="758">
        <v>0</v>
      </c>
      <c r="DP204" s="759">
        <v>0</v>
      </c>
      <c r="DQ204" s="715"/>
      <c r="DR204" s="955"/>
      <c r="DS204" s="715"/>
      <c r="DT204" s="957"/>
    </row>
    <row r="205" spans="2:124" outlineLevel="1">
      <c r="B205" s="770">
        <v>192</v>
      </c>
      <c r="C205" s="824" t="s">
        <v>805</v>
      </c>
      <c r="D205" s="772">
        <v>2016</v>
      </c>
      <c r="F205" s="773">
        <v>0</v>
      </c>
      <c r="G205" s="774">
        <v>0</v>
      </c>
      <c r="H205" s="775">
        <v>0</v>
      </c>
      <c r="I205" s="774">
        <v>0</v>
      </c>
      <c r="J205" s="775">
        <v>0</v>
      </c>
      <c r="K205" s="774">
        <v>0</v>
      </c>
      <c r="L205" s="775">
        <v>0</v>
      </c>
      <c r="M205" s="774">
        <v>0</v>
      </c>
      <c r="N205" s="775">
        <v>0</v>
      </c>
      <c r="O205" s="774">
        <v>0</v>
      </c>
      <c r="P205" s="775">
        <v>0</v>
      </c>
      <c r="Q205" s="774">
        <v>0</v>
      </c>
      <c r="R205" s="775">
        <v>0</v>
      </c>
      <c r="S205" s="774">
        <v>0</v>
      </c>
      <c r="T205" s="775">
        <v>0</v>
      </c>
      <c r="U205" s="774">
        <v>0</v>
      </c>
      <c r="V205" s="775">
        <v>0</v>
      </c>
      <c r="W205" s="774">
        <v>0</v>
      </c>
      <c r="X205" s="775">
        <v>0</v>
      </c>
      <c r="Y205" s="774">
        <v>0</v>
      </c>
      <c r="Z205" s="775">
        <v>0</v>
      </c>
      <c r="AA205" s="774">
        <v>0</v>
      </c>
      <c r="AB205" s="775">
        <v>0</v>
      </c>
      <c r="AC205" s="774">
        <v>0</v>
      </c>
      <c r="AD205" s="775">
        <v>0</v>
      </c>
      <c r="AE205" s="776">
        <v>0</v>
      </c>
      <c r="AF205" s="715"/>
      <c r="AG205" s="963"/>
      <c r="AH205" s="715"/>
      <c r="AI205" s="773">
        <v>0</v>
      </c>
      <c r="AJ205" s="774">
        <v>0</v>
      </c>
      <c r="AK205" s="775">
        <v>0</v>
      </c>
      <c r="AL205" s="774">
        <v>0</v>
      </c>
      <c r="AM205" s="775">
        <v>0</v>
      </c>
      <c r="AN205" s="774">
        <v>0</v>
      </c>
      <c r="AO205" s="775">
        <v>0</v>
      </c>
      <c r="AP205" s="774">
        <v>0</v>
      </c>
      <c r="AQ205" s="775">
        <v>0</v>
      </c>
      <c r="AR205" s="774">
        <v>0</v>
      </c>
      <c r="AS205" s="775">
        <v>0</v>
      </c>
      <c r="AT205" s="774">
        <v>0</v>
      </c>
      <c r="AU205" s="775">
        <v>0</v>
      </c>
      <c r="AV205" s="774">
        <v>0</v>
      </c>
      <c r="AW205" s="775">
        <v>0</v>
      </c>
      <c r="AX205" s="774">
        <v>0</v>
      </c>
      <c r="AY205" s="775">
        <v>0</v>
      </c>
      <c r="AZ205" s="774">
        <v>0</v>
      </c>
      <c r="BA205" s="775">
        <v>0</v>
      </c>
      <c r="BB205" s="774">
        <v>0</v>
      </c>
      <c r="BC205" s="775">
        <v>0</v>
      </c>
      <c r="BD205" s="774">
        <v>0</v>
      </c>
      <c r="BE205" s="775">
        <v>0</v>
      </c>
      <c r="BF205" s="774">
        <v>0</v>
      </c>
      <c r="BG205" s="775">
        <v>0</v>
      </c>
      <c r="BH205" s="776">
        <v>0</v>
      </c>
      <c r="BI205" s="715"/>
      <c r="BJ205" s="965"/>
      <c r="BK205" s="715"/>
      <c r="BL205" s="951"/>
      <c r="BM205" s="715"/>
      <c r="BN205" s="773">
        <v>0</v>
      </c>
      <c r="BO205" s="774">
        <v>0</v>
      </c>
      <c r="BP205" s="775">
        <v>0</v>
      </c>
      <c r="BQ205" s="774">
        <v>0</v>
      </c>
      <c r="BR205" s="775">
        <v>0</v>
      </c>
      <c r="BS205" s="774">
        <v>0</v>
      </c>
      <c r="BT205" s="775">
        <v>0</v>
      </c>
      <c r="BU205" s="774">
        <v>0</v>
      </c>
      <c r="BV205" s="775">
        <v>0</v>
      </c>
      <c r="BW205" s="774">
        <v>0</v>
      </c>
      <c r="BX205" s="775">
        <v>0</v>
      </c>
      <c r="BY205" s="774">
        <v>0</v>
      </c>
      <c r="BZ205" s="775">
        <v>0</v>
      </c>
      <c r="CA205" s="774">
        <v>0</v>
      </c>
      <c r="CB205" s="775">
        <v>0</v>
      </c>
      <c r="CC205" s="774">
        <v>0</v>
      </c>
      <c r="CD205" s="775">
        <v>0</v>
      </c>
      <c r="CE205" s="774">
        <v>0</v>
      </c>
      <c r="CF205" s="775">
        <v>0</v>
      </c>
      <c r="CG205" s="774">
        <v>0</v>
      </c>
      <c r="CH205" s="775">
        <v>0</v>
      </c>
      <c r="CI205" s="774">
        <v>0</v>
      </c>
      <c r="CJ205" s="775">
        <v>0</v>
      </c>
      <c r="CK205" s="774">
        <v>0</v>
      </c>
      <c r="CL205" s="775">
        <v>0</v>
      </c>
      <c r="CM205" s="776">
        <v>0</v>
      </c>
      <c r="CN205" s="715"/>
      <c r="CO205" s="953"/>
      <c r="CP205" s="715"/>
      <c r="CQ205" s="773">
        <v>0</v>
      </c>
      <c r="CR205" s="774">
        <v>0</v>
      </c>
      <c r="CS205" s="775">
        <v>0</v>
      </c>
      <c r="CT205" s="774">
        <v>0</v>
      </c>
      <c r="CU205" s="775">
        <v>0</v>
      </c>
      <c r="CV205" s="774">
        <v>0</v>
      </c>
      <c r="CW205" s="775">
        <v>0</v>
      </c>
      <c r="CX205" s="774">
        <v>0</v>
      </c>
      <c r="CY205" s="775">
        <v>0</v>
      </c>
      <c r="CZ205" s="774">
        <v>0</v>
      </c>
      <c r="DA205" s="775">
        <v>0</v>
      </c>
      <c r="DB205" s="774">
        <v>0</v>
      </c>
      <c r="DC205" s="775">
        <v>0</v>
      </c>
      <c r="DD205" s="774">
        <v>0</v>
      </c>
      <c r="DE205" s="775">
        <v>0</v>
      </c>
      <c r="DF205" s="774">
        <v>0</v>
      </c>
      <c r="DG205" s="775">
        <v>0</v>
      </c>
      <c r="DH205" s="774">
        <v>0</v>
      </c>
      <c r="DI205" s="775">
        <v>0</v>
      </c>
      <c r="DJ205" s="774">
        <v>0</v>
      </c>
      <c r="DK205" s="775">
        <v>0</v>
      </c>
      <c r="DL205" s="774">
        <v>0</v>
      </c>
      <c r="DM205" s="775">
        <v>0</v>
      </c>
      <c r="DN205" s="774">
        <v>0</v>
      </c>
      <c r="DO205" s="775">
        <v>0</v>
      </c>
      <c r="DP205" s="776">
        <v>0</v>
      </c>
      <c r="DQ205" s="715"/>
      <c r="DR205" s="955"/>
      <c r="DS205" s="715"/>
      <c r="DT205" s="957"/>
    </row>
    <row r="206" spans="2:124" outlineLevel="1">
      <c r="B206" s="739">
        <v>193</v>
      </c>
      <c r="C206" s="740" t="s">
        <v>806</v>
      </c>
      <c r="D206" s="741">
        <v>2016</v>
      </c>
      <c r="F206" s="778">
        <v>0</v>
      </c>
      <c r="G206" s="779">
        <v>0</v>
      </c>
      <c r="H206" s="780">
        <v>0</v>
      </c>
      <c r="I206" s="779">
        <v>0</v>
      </c>
      <c r="J206" s="780">
        <v>0</v>
      </c>
      <c r="K206" s="779">
        <v>0</v>
      </c>
      <c r="L206" s="780">
        <v>0</v>
      </c>
      <c r="M206" s="779">
        <v>0</v>
      </c>
      <c r="N206" s="780">
        <v>0</v>
      </c>
      <c r="O206" s="779">
        <v>0</v>
      </c>
      <c r="P206" s="780">
        <v>0</v>
      </c>
      <c r="Q206" s="779">
        <v>0</v>
      </c>
      <c r="R206" s="780">
        <v>0</v>
      </c>
      <c r="S206" s="779">
        <v>0</v>
      </c>
      <c r="T206" s="780">
        <v>0</v>
      </c>
      <c r="U206" s="779">
        <v>0</v>
      </c>
      <c r="V206" s="780">
        <v>0</v>
      </c>
      <c r="W206" s="779">
        <v>0</v>
      </c>
      <c r="X206" s="780">
        <v>0</v>
      </c>
      <c r="Y206" s="779">
        <v>0</v>
      </c>
      <c r="Z206" s="780">
        <v>0</v>
      </c>
      <c r="AA206" s="779">
        <v>0</v>
      </c>
      <c r="AB206" s="780">
        <v>0</v>
      </c>
      <c r="AC206" s="779">
        <v>0</v>
      </c>
      <c r="AD206" s="780">
        <v>0</v>
      </c>
      <c r="AE206" s="781">
        <v>0</v>
      </c>
      <c r="AF206" s="715"/>
      <c r="AG206" s="963"/>
      <c r="AH206" s="715"/>
      <c r="AI206" s="778">
        <v>0</v>
      </c>
      <c r="AJ206" s="779">
        <v>0</v>
      </c>
      <c r="AK206" s="780">
        <v>0</v>
      </c>
      <c r="AL206" s="779">
        <v>0</v>
      </c>
      <c r="AM206" s="780">
        <v>0</v>
      </c>
      <c r="AN206" s="779">
        <v>0</v>
      </c>
      <c r="AO206" s="780">
        <v>0</v>
      </c>
      <c r="AP206" s="779">
        <v>0</v>
      </c>
      <c r="AQ206" s="780">
        <v>0</v>
      </c>
      <c r="AR206" s="779">
        <v>0</v>
      </c>
      <c r="AS206" s="780">
        <v>0</v>
      </c>
      <c r="AT206" s="779">
        <v>0</v>
      </c>
      <c r="AU206" s="780">
        <v>0</v>
      </c>
      <c r="AV206" s="779">
        <v>0</v>
      </c>
      <c r="AW206" s="780">
        <v>0</v>
      </c>
      <c r="AX206" s="779">
        <v>0</v>
      </c>
      <c r="AY206" s="780">
        <v>0</v>
      </c>
      <c r="AZ206" s="779">
        <v>0</v>
      </c>
      <c r="BA206" s="780">
        <v>0</v>
      </c>
      <c r="BB206" s="779">
        <v>0</v>
      </c>
      <c r="BC206" s="780">
        <v>0</v>
      </c>
      <c r="BD206" s="779">
        <v>0</v>
      </c>
      <c r="BE206" s="780">
        <v>0</v>
      </c>
      <c r="BF206" s="779">
        <v>0</v>
      </c>
      <c r="BG206" s="780">
        <v>0</v>
      </c>
      <c r="BH206" s="781">
        <v>0</v>
      </c>
      <c r="BI206" s="715"/>
      <c r="BJ206" s="965"/>
      <c r="BK206" s="715"/>
      <c r="BL206" s="951"/>
      <c r="BM206" s="715"/>
      <c r="BN206" s="778">
        <v>0</v>
      </c>
      <c r="BO206" s="779">
        <v>0</v>
      </c>
      <c r="BP206" s="780">
        <v>0</v>
      </c>
      <c r="BQ206" s="779">
        <v>0</v>
      </c>
      <c r="BR206" s="780">
        <v>0</v>
      </c>
      <c r="BS206" s="779">
        <v>0</v>
      </c>
      <c r="BT206" s="780">
        <v>0</v>
      </c>
      <c r="BU206" s="779">
        <v>0</v>
      </c>
      <c r="BV206" s="780">
        <v>0</v>
      </c>
      <c r="BW206" s="779">
        <v>0</v>
      </c>
      <c r="BX206" s="780">
        <v>0</v>
      </c>
      <c r="BY206" s="779">
        <v>0</v>
      </c>
      <c r="BZ206" s="780">
        <v>0</v>
      </c>
      <c r="CA206" s="779">
        <v>0</v>
      </c>
      <c r="CB206" s="780">
        <v>0</v>
      </c>
      <c r="CC206" s="779">
        <v>0</v>
      </c>
      <c r="CD206" s="780">
        <v>0</v>
      </c>
      <c r="CE206" s="779">
        <v>0</v>
      </c>
      <c r="CF206" s="780">
        <v>0</v>
      </c>
      <c r="CG206" s="779">
        <v>0</v>
      </c>
      <c r="CH206" s="780">
        <v>0</v>
      </c>
      <c r="CI206" s="779">
        <v>0</v>
      </c>
      <c r="CJ206" s="780">
        <v>0</v>
      </c>
      <c r="CK206" s="779">
        <v>0</v>
      </c>
      <c r="CL206" s="780">
        <v>0</v>
      </c>
      <c r="CM206" s="781">
        <v>0</v>
      </c>
      <c r="CN206" s="715"/>
      <c r="CO206" s="953"/>
      <c r="CP206" s="715"/>
      <c r="CQ206" s="778">
        <v>0</v>
      </c>
      <c r="CR206" s="779">
        <v>0</v>
      </c>
      <c r="CS206" s="780">
        <v>0</v>
      </c>
      <c r="CT206" s="779">
        <v>0</v>
      </c>
      <c r="CU206" s="780">
        <v>0</v>
      </c>
      <c r="CV206" s="779">
        <v>0</v>
      </c>
      <c r="CW206" s="780">
        <v>0</v>
      </c>
      <c r="CX206" s="779">
        <v>0</v>
      </c>
      <c r="CY206" s="780">
        <v>0</v>
      </c>
      <c r="CZ206" s="779">
        <v>0</v>
      </c>
      <c r="DA206" s="780">
        <v>0</v>
      </c>
      <c r="DB206" s="779">
        <v>0</v>
      </c>
      <c r="DC206" s="780">
        <v>0</v>
      </c>
      <c r="DD206" s="779">
        <v>0</v>
      </c>
      <c r="DE206" s="780">
        <v>0</v>
      </c>
      <c r="DF206" s="779">
        <v>0</v>
      </c>
      <c r="DG206" s="780">
        <v>0</v>
      </c>
      <c r="DH206" s="779">
        <v>0</v>
      </c>
      <c r="DI206" s="780">
        <v>0</v>
      </c>
      <c r="DJ206" s="779">
        <v>0</v>
      </c>
      <c r="DK206" s="780">
        <v>0</v>
      </c>
      <c r="DL206" s="779">
        <v>0</v>
      </c>
      <c r="DM206" s="780">
        <v>0</v>
      </c>
      <c r="DN206" s="779">
        <v>0</v>
      </c>
      <c r="DO206" s="780">
        <v>0</v>
      </c>
      <c r="DP206" s="781">
        <v>0</v>
      </c>
      <c r="DQ206" s="715"/>
      <c r="DR206" s="955"/>
      <c r="DS206" s="715"/>
      <c r="DT206" s="957"/>
    </row>
    <row r="207" spans="2:124" outlineLevel="1">
      <c r="B207" s="782">
        <v>194</v>
      </c>
      <c r="C207" s="825" t="s">
        <v>807</v>
      </c>
      <c r="D207" s="784">
        <v>2016</v>
      </c>
      <c r="F207" s="785">
        <v>0</v>
      </c>
      <c r="G207" s="786">
        <v>0</v>
      </c>
      <c r="H207" s="787">
        <v>0</v>
      </c>
      <c r="I207" s="786">
        <v>0</v>
      </c>
      <c r="J207" s="787">
        <v>0</v>
      </c>
      <c r="K207" s="786">
        <v>0</v>
      </c>
      <c r="L207" s="787">
        <v>0</v>
      </c>
      <c r="M207" s="786">
        <v>0</v>
      </c>
      <c r="N207" s="787">
        <v>0</v>
      </c>
      <c r="O207" s="786">
        <v>0</v>
      </c>
      <c r="P207" s="787">
        <v>0</v>
      </c>
      <c r="Q207" s="786">
        <v>0</v>
      </c>
      <c r="R207" s="787">
        <v>0</v>
      </c>
      <c r="S207" s="786">
        <v>0</v>
      </c>
      <c r="T207" s="787">
        <v>0</v>
      </c>
      <c r="U207" s="786">
        <v>0</v>
      </c>
      <c r="V207" s="787">
        <v>0</v>
      </c>
      <c r="W207" s="786">
        <v>0</v>
      </c>
      <c r="X207" s="787">
        <v>0</v>
      </c>
      <c r="Y207" s="786">
        <v>0</v>
      </c>
      <c r="Z207" s="787">
        <v>0</v>
      </c>
      <c r="AA207" s="786">
        <v>0</v>
      </c>
      <c r="AB207" s="787">
        <v>0</v>
      </c>
      <c r="AC207" s="786">
        <v>0</v>
      </c>
      <c r="AD207" s="787">
        <v>0</v>
      </c>
      <c r="AE207" s="788">
        <v>0</v>
      </c>
      <c r="AF207" s="715"/>
      <c r="AG207" s="963"/>
      <c r="AH207" s="715"/>
      <c r="AI207" s="785">
        <v>0</v>
      </c>
      <c r="AJ207" s="786">
        <v>0</v>
      </c>
      <c r="AK207" s="787">
        <v>0</v>
      </c>
      <c r="AL207" s="786">
        <v>0</v>
      </c>
      <c r="AM207" s="787">
        <v>0</v>
      </c>
      <c r="AN207" s="786">
        <v>0</v>
      </c>
      <c r="AO207" s="787">
        <v>0</v>
      </c>
      <c r="AP207" s="786">
        <v>0</v>
      </c>
      <c r="AQ207" s="787">
        <v>0</v>
      </c>
      <c r="AR207" s="786">
        <v>0</v>
      </c>
      <c r="AS207" s="787">
        <v>0</v>
      </c>
      <c r="AT207" s="786">
        <v>0</v>
      </c>
      <c r="AU207" s="787">
        <v>0</v>
      </c>
      <c r="AV207" s="786">
        <v>0</v>
      </c>
      <c r="AW207" s="787">
        <v>0</v>
      </c>
      <c r="AX207" s="786">
        <v>0</v>
      </c>
      <c r="AY207" s="787">
        <v>0</v>
      </c>
      <c r="AZ207" s="786">
        <v>0</v>
      </c>
      <c r="BA207" s="787">
        <v>0</v>
      </c>
      <c r="BB207" s="786">
        <v>0</v>
      </c>
      <c r="BC207" s="787">
        <v>0</v>
      </c>
      <c r="BD207" s="786">
        <v>0</v>
      </c>
      <c r="BE207" s="787">
        <v>0</v>
      </c>
      <c r="BF207" s="786">
        <v>0</v>
      </c>
      <c r="BG207" s="787">
        <v>0</v>
      </c>
      <c r="BH207" s="788">
        <v>0</v>
      </c>
      <c r="BI207" s="715"/>
      <c r="BJ207" s="965"/>
      <c r="BK207" s="715"/>
      <c r="BL207" s="951"/>
      <c r="BM207" s="715"/>
      <c r="BN207" s="785">
        <v>0</v>
      </c>
      <c r="BO207" s="786">
        <v>0</v>
      </c>
      <c r="BP207" s="787">
        <v>0</v>
      </c>
      <c r="BQ207" s="786">
        <v>0</v>
      </c>
      <c r="BR207" s="787">
        <v>0</v>
      </c>
      <c r="BS207" s="786">
        <v>0</v>
      </c>
      <c r="BT207" s="787">
        <v>0</v>
      </c>
      <c r="BU207" s="786">
        <v>0</v>
      </c>
      <c r="BV207" s="787">
        <v>0</v>
      </c>
      <c r="BW207" s="786">
        <v>0</v>
      </c>
      <c r="BX207" s="787">
        <v>0</v>
      </c>
      <c r="BY207" s="786">
        <v>0</v>
      </c>
      <c r="BZ207" s="787">
        <v>0</v>
      </c>
      <c r="CA207" s="786">
        <v>0</v>
      </c>
      <c r="CB207" s="787">
        <v>0</v>
      </c>
      <c r="CC207" s="786">
        <v>0</v>
      </c>
      <c r="CD207" s="787">
        <v>0</v>
      </c>
      <c r="CE207" s="786">
        <v>0</v>
      </c>
      <c r="CF207" s="787">
        <v>0</v>
      </c>
      <c r="CG207" s="786">
        <v>0</v>
      </c>
      <c r="CH207" s="787">
        <v>0</v>
      </c>
      <c r="CI207" s="786">
        <v>0</v>
      </c>
      <c r="CJ207" s="787">
        <v>0</v>
      </c>
      <c r="CK207" s="786">
        <v>0</v>
      </c>
      <c r="CL207" s="787">
        <v>0</v>
      </c>
      <c r="CM207" s="788">
        <v>0</v>
      </c>
      <c r="CN207" s="715"/>
      <c r="CO207" s="953"/>
      <c r="CP207" s="715"/>
      <c r="CQ207" s="785">
        <v>0</v>
      </c>
      <c r="CR207" s="786">
        <v>0</v>
      </c>
      <c r="CS207" s="787">
        <v>0</v>
      </c>
      <c r="CT207" s="786">
        <v>0</v>
      </c>
      <c r="CU207" s="787">
        <v>0</v>
      </c>
      <c r="CV207" s="786">
        <v>0</v>
      </c>
      <c r="CW207" s="787">
        <v>0</v>
      </c>
      <c r="CX207" s="786">
        <v>0</v>
      </c>
      <c r="CY207" s="787">
        <v>0</v>
      </c>
      <c r="CZ207" s="786">
        <v>0</v>
      </c>
      <c r="DA207" s="787">
        <v>0</v>
      </c>
      <c r="DB207" s="786">
        <v>0</v>
      </c>
      <c r="DC207" s="787">
        <v>0</v>
      </c>
      <c r="DD207" s="786">
        <v>0</v>
      </c>
      <c r="DE207" s="787">
        <v>0</v>
      </c>
      <c r="DF207" s="786">
        <v>0</v>
      </c>
      <c r="DG207" s="787">
        <v>0</v>
      </c>
      <c r="DH207" s="786">
        <v>0</v>
      </c>
      <c r="DI207" s="787">
        <v>0</v>
      </c>
      <c r="DJ207" s="786">
        <v>0</v>
      </c>
      <c r="DK207" s="787">
        <v>0</v>
      </c>
      <c r="DL207" s="786">
        <v>0</v>
      </c>
      <c r="DM207" s="787">
        <v>0</v>
      </c>
      <c r="DN207" s="786">
        <v>0</v>
      </c>
      <c r="DO207" s="787">
        <v>0</v>
      </c>
      <c r="DP207" s="788">
        <v>0</v>
      </c>
      <c r="DQ207" s="715"/>
      <c r="DR207" s="955"/>
      <c r="DS207" s="715"/>
      <c r="DT207" s="957"/>
    </row>
    <row r="208" spans="2:124" outlineLevel="1">
      <c r="B208" s="789">
        <v>195</v>
      </c>
      <c r="C208" s="826" t="s">
        <v>808</v>
      </c>
      <c r="D208" s="791">
        <v>2016</v>
      </c>
      <c r="F208" s="792">
        <v>0</v>
      </c>
      <c r="G208" s="828">
        <v>0</v>
      </c>
      <c r="H208" s="829">
        <v>0</v>
      </c>
      <c r="I208" s="828">
        <v>0</v>
      </c>
      <c r="J208" s="829">
        <v>0</v>
      </c>
      <c r="K208" s="828">
        <v>0</v>
      </c>
      <c r="L208" s="829">
        <v>0</v>
      </c>
      <c r="M208" s="828">
        <v>0</v>
      </c>
      <c r="N208" s="829">
        <v>0</v>
      </c>
      <c r="O208" s="828">
        <v>0</v>
      </c>
      <c r="P208" s="829">
        <v>0</v>
      </c>
      <c r="Q208" s="828">
        <v>0</v>
      </c>
      <c r="R208" s="829">
        <v>0</v>
      </c>
      <c r="S208" s="828">
        <v>0</v>
      </c>
      <c r="T208" s="829">
        <v>0</v>
      </c>
      <c r="U208" s="828">
        <v>0</v>
      </c>
      <c r="V208" s="829">
        <v>0</v>
      </c>
      <c r="W208" s="828">
        <v>0</v>
      </c>
      <c r="X208" s="829">
        <v>0</v>
      </c>
      <c r="Y208" s="828">
        <v>0</v>
      </c>
      <c r="Z208" s="829">
        <v>0</v>
      </c>
      <c r="AA208" s="828">
        <v>0</v>
      </c>
      <c r="AB208" s="829">
        <v>0</v>
      </c>
      <c r="AC208" s="828">
        <v>0</v>
      </c>
      <c r="AD208" s="829">
        <v>0</v>
      </c>
      <c r="AE208" s="830">
        <v>0</v>
      </c>
      <c r="AF208" s="715"/>
      <c r="AG208" s="963"/>
      <c r="AH208" s="715"/>
      <c r="AI208" s="792">
        <v>0</v>
      </c>
      <c r="AJ208" s="828">
        <v>0</v>
      </c>
      <c r="AK208" s="829">
        <v>0</v>
      </c>
      <c r="AL208" s="828">
        <v>0</v>
      </c>
      <c r="AM208" s="829">
        <v>0</v>
      </c>
      <c r="AN208" s="828">
        <v>0</v>
      </c>
      <c r="AO208" s="829">
        <v>0</v>
      </c>
      <c r="AP208" s="828">
        <v>0</v>
      </c>
      <c r="AQ208" s="829">
        <v>0</v>
      </c>
      <c r="AR208" s="828">
        <v>0</v>
      </c>
      <c r="AS208" s="829">
        <v>0</v>
      </c>
      <c r="AT208" s="828">
        <v>0</v>
      </c>
      <c r="AU208" s="829">
        <v>0</v>
      </c>
      <c r="AV208" s="828">
        <v>0</v>
      </c>
      <c r="AW208" s="829">
        <v>0</v>
      </c>
      <c r="AX208" s="828">
        <v>0</v>
      </c>
      <c r="AY208" s="829">
        <v>0</v>
      </c>
      <c r="AZ208" s="828">
        <v>0</v>
      </c>
      <c r="BA208" s="829">
        <v>0</v>
      </c>
      <c r="BB208" s="828">
        <v>0</v>
      </c>
      <c r="BC208" s="829">
        <v>0</v>
      </c>
      <c r="BD208" s="828">
        <v>0</v>
      </c>
      <c r="BE208" s="829">
        <v>0</v>
      </c>
      <c r="BF208" s="828">
        <v>0</v>
      </c>
      <c r="BG208" s="829">
        <v>0</v>
      </c>
      <c r="BH208" s="830">
        <v>0</v>
      </c>
      <c r="BI208" s="715"/>
      <c r="BJ208" s="965"/>
      <c r="BK208" s="715"/>
      <c r="BL208" s="951"/>
      <c r="BM208" s="715"/>
      <c r="BN208" s="792">
        <v>0</v>
      </c>
      <c r="BO208" s="828">
        <v>0</v>
      </c>
      <c r="BP208" s="829">
        <v>0</v>
      </c>
      <c r="BQ208" s="828">
        <v>0</v>
      </c>
      <c r="BR208" s="829">
        <v>0</v>
      </c>
      <c r="BS208" s="828">
        <v>0</v>
      </c>
      <c r="BT208" s="829">
        <v>0</v>
      </c>
      <c r="BU208" s="828">
        <v>0</v>
      </c>
      <c r="BV208" s="829">
        <v>0</v>
      </c>
      <c r="BW208" s="828">
        <v>0</v>
      </c>
      <c r="BX208" s="829">
        <v>0</v>
      </c>
      <c r="BY208" s="828">
        <v>0</v>
      </c>
      <c r="BZ208" s="829">
        <v>0</v>
      </c>
      <c r="CA208" s="828">
        <v>0</v>
      </c>
      <c r="CB208" s="829">
        <v>0</v>
      </c>
      <c r="CC208" s="828">
        <v>0</v>
      </c>
      <c r="CD208" s="829">
        <v>0</v>
      </c>
      <c r="CE208" s="828">
        <v>0</v>
      </c>
      <c r="CF208" s="829">
        <v>0</v>
      </c>
      <c r="CG208" s="828">
        <v>0</v>
      </c>
      <c r="CH208" s="829">
        <v>0</v>
      </c>
      <c r="CI208" s="828">
        <v>0</v>
      </c>
      <c r="CJ208" s="829">
        <v>0</v>
      </c>
      <c r="CK208" s="828">
        <v>0</v>
      </c>
      <c r="CL208" s="829">
        <v>0</v>
      </c>
      <c r="CM208" s="830">
        <v>0</v>
      </c>
      <c r="CN208" s="715"/>
      <c r="CO208" s="953"/>
      <c r="CP208" s="715"/>
      <c r="CQ208" s="792">
        <v>0</v>
      </c>
      <c r="CR208" s="828">
        <v>0</v>
      </c>
      <c r="CS208" s="829">
        <v>0</v>
      </c>
      <c r="CT208" s="828">
        <v>0</v>
      </c>
      <c r="CU208" s="829">
        <v>0</v>
      </c>
      <c r="CV208" s="828">
        <v>0</v>
      </c>
      <c r="CW208" s="829">
        <v>0</v>
      </c>
      <c r="CX208" s="828">
        <v>0</v>
      </c>
      <c r="CY208" s="829">
        <v>0</v>
      </c>
      <c r="CZ208" s="828">
        <v>0</v>
      </c>
      <c r="DA208" s="829">
        <v>0</v>
      </c>
      <c r="DB208" s="828">
        <v>0</v>
      </c>
      <c r="DC208" s="829">
        <v>0</v>
      </c>
      <c r="DD208" s="828">
        <v>0</v>
      </c>
      <c r="DE208" s="829">
        <v>0</v>
      </c>
      <c r="DF208" s="828">
        <v>0</v>
      </c>
      <c r="DG208" s="829">
        <v>0</v>
      </c>
      <c r="DH208" s="828">
        <v>0</v>
      </c>
      <c r="DI208" s="829">
        <v>0</v>
      </c>
      <c r="DJ208" s="828">
        <v>0</v>
      </c>
      <c r="DK208" s="829">
        <v>0</v>
      </c>
      <c r="DL208" s="828">
        <v>0</v>
      </c>
      <c r="DM208" s="829">
        <v>0</v>
      </c>
      <c r="DN208" s="828">
        <v>0</v>
      </c>
      <c r="DO208" s="829">
        <v>0</v>
      </c>
      <c r="DP208" s="830">
        <v>0</v>
      </c>
      <c r="DQ208" s="715"/>
      <c r="DR208" s="955"/>
      <c r="DS208" s="715"/>
      <c r="DT208" s="957"/>
    </row>
    <row r="209" spans="2:124" outlineLevel="1">
      <c r="B209" s="746">
        <v>196</v>
      </c>
      <c r="C209" s="747" t="s">
        <v>809</v>
      </c>
      <c r="D209" s="748">
        <v>2016</v>
      </c>
      <c r="F209" s="766">
        <v>0</v>
      </c>
      <c r="G209" s="750">
        <v>27893</v>
      </c>
      <c r="H209" s="751">
        <v>27893</v>
      </c>
      <c r="I209" s="750">
        <v>27893</v>
      </c>
      <c r="J209" s="751">
        <v>27893</v>
      </c>
      <c r="K209" s="750">
        <v>27893</v>
      </c>
      <c r="L209" s="751">
        <v>27893</v>
      </c>
      <c r="M209" s="750">
        <v>27893</v>
      </c>
      <c r="N209" s="751">
        <v>27893</v>
      </c>
      <c r="O209" s="750">
        <v>27893</v>
      </c>
      <c r="P209" s="751">
        <v>27893</v>
      </c>
      <c r="Q209" s="750">
        <v>27893</v>
      </c>
      <c r="R209" s="751">
        <v>27893</v>
      </c>
      <c r="S209" s="750">
        <v>27893</v>
      </c>
      <c r="T209" s="751">
        <v>27893</v>
      </c>
      <c r="U209" s="750">
        <v>7793</v>
      </c>
      <c r="V209" s="751">
        <v>7793</v>
      </c>
      <c r="W209" s="750">
        <v>7793</v>
      </c>
      <c r="X209" s="751">
        <v>7793</v>
      </c>
      <c r="Y209" s="750">
        <v>0</v>
      </c>
      <c r="Z209" s="751">
        <v>0</v>
      </c>
      <c r="AA209" s="750">
        <v>0</v>
      </c>
      <c r="AB209" s="751">
        <v>0</v>
      </c>
      <c r="AC209" s="750">
        <v>0</v>
      </c>
      <c r="AD209" s="751">
        <v>0</v>
      </c>
      <c r="AE209" s="752">
        <v>0</v>
      </c>
      <c r="AF209" s="715"/>
      <c r="AG209" s="963"/>
      <c r="AH209" s="715"/>
      <c r="AI209" s="766">
        <v>0</v>
      </c>
      <c r="AJ209" s="750">
        <v>3</v>
      </c>
      <c r="AK209" s="751">
        <v>3</v>
      </c>
      <c r="AL209" s="750">
        <v>3</v>
      </c>
      <c r="AM209" s="751">
        <v>3</v>
      </c>
      <c r="AN209" s="750">
        <v>3</v>
      </c>
      <c r="AO209" s="751">
        <v>3</v>
      </c>
      <c r="AP209" s="750">
        <v>3</v>
      </c>
      <c r="AQ209" s="751">
        <v>3</v>
      </c>
      <c r="AR209" s="750">
        <v>3</v>
      </c>
      <c r="AS209" s="751">
        <v>3</v>
      </c>
      <c r="AT209" s="750">
        <v>3</v>
      </c>
      <c r="AU209" s="751">
        <v>3</v>
      </c>
      <c r="AV209" s="750">
        <v>3</v>
      </c>
      <c r="AW209" s="751">
        <v>3</v>
      </c>
      <c r="AX209" s="750">
        <v>1</v>
      </c>
      <c r="AY209" s="751">
        <v>1</v>
      </c>
      <c r="AZ209" s="750">
        <v>1</v>
      </c>
      <c r="BA209" s="751">
        <v>1</v>
      </c>
      <c r="BB209" s="750">
        <v>0</v>
      </c>
      <c r="BC209" s="751">
        <v>0</v>
      </c>
      <c r="BD209" s="750">
        <v>0</v>
      </c>
      <c r="BE209" s="751">
        <v>0</v>
      </c>
      <c r="BF209" s="750">
        <v>0</v>
      </c>
      <c r="BG209" s="751">
        <v>0</v>
      </c>
      <c r="BH209" s="752">
        <v>0</v>
      </c>
      <c r="BI209" s="715"/>
      <c r="BJ209" s="965"/>
      <c r="BK209" s="715"/>
      <c r="BL209" s="951"/>
      <c r="BM209" s="715"/>
      <c r="BN209" s="766">
        <v>0</v>
      </c>
      <c r="BO209" s="750">
        <v>2781</v>
      </c>
      <c r="BP209" s="751">
        <v>2781</v>
      </c>
      <c r="BQ209" s="750">
        <v>2781</v>
      </c>
      <c r="BR209" s="751">
        <v>2781</v>
      </c>
      <c r="BS209" s="750">
        <v>2781</v>
      </c>
      <c r="BT209" s="751">
        <v>2781</v>
      </c>
      <c r="BU209" s="750">
        <v>2781</v>
      </c>
      <c r="BV209" s="751">
        <v>2781</v>
      </c>
      <c r="BW209" s="750">
        <v>2781</v>
      </c>
      <c r="BX209" s="751">
        <v>2781</v>
      </c>
      <c r="BY209" s="750">
        <v>2781</v>
      </c>
      <c r="BZ209" s="751">
        <v>2781</v>
      </c>
      <c r="CA209" s="750">
        <v>2781</v>
      </c>
      <c r="CB209" s="751">
        <v>2781</v>
      </c>
      <c r="CC209" s="750">
        <v>1738</v>
      </c>
      <c r="CD209" s="751">
        <v>1738</v>
      </c>
      <c r="CE209" s="750">
        <v>1738</v>
      </c>
      <c r="CF209" s="751">
        <v>1738</v>
      </c>
      <c r="CG209" s="750">
        <v>0</v>
      </c>
      <c r="CH209" s="751">
        <v>0</v>
      </c>
      <c r="CI209" s="750">
        <v>0</v>
      </c>
      <c r="CJ209" s="751">
        <v>0</v>
      </c>
      <c r="CK209" s="750">
        <v>0</v>
      </c>
      <c r="CL209" s="751">
        <v>0</v>
      </c>
      <c r="CM209" s="752">
        <v>0</v>
      </c>
      <c r="CN209" s="715"/>
      <c r="CO209" s="953"/>
      <c r="CP209" s="715"/>
      <c r="CQ209" s="766">
        <v>0</v>
      </c>
      <c r="CR209" s="750">
        <v>0</v>
      </c>
      <c r="CS209" s="751">
        <v>0</v>
      </c>
      <c r="CT209" s="750">
        <v>0</v>
      </c>
      <c r="CU209" s="751">
        <v>0</v>
      </c>
      <c r="CV209" s="750">
        <v>0</v>
      </c>
      <c r="CW209" s="751">
        <v>0</v>
      </c>
      <c r="CX209" s="750">
        <v>0</v>
      </c>
      <c r="CY209" s="751">
        <v>0</v>
      </c>
      <c r="CZ209" s="750">
        <v>0</v>
      </c>
      <c r="DA209" s="751">
        <v>0</v>
      </c>
      <c r="DB209" s="750">
        <v>0</v>
      </c>
      <c r="DC209" s="751">
        <v>0</v>
      </c>
      <c r="DD209" s="750">
        <v>0</v>
      </c>
      <c r="DE209" s="751">
        <v>0</v>
      </c>
      <c r="DF209" s="750">
        <v>0</v>
      </c>
      <c r="DG209" s="751">
        <v>0</v>
      </c>
      <c r="DH209" s="750">
        <v>0</v>
      </c>
      <c r="DI209" s="751">
        <v>0</v>
      </c>
      <c r="DJ209" s="750">
        <v>0</v>
      </c>
      <c r="DK209" s="751">
        <v>0</v>
      </c>
      <c r="DL209" s="750">
        <v>0</v>
      </c>
      <c r="DM209" s="751">
        <v>0</v>
      </c>
      <c r="DN209" s="750">
        <v>0</v>
      </c>
      <c r="DO209" s="751">
        <v>0</v>
      </c>
      <c r="DP209" s="752">
        <v>0</v>
      </c>
      <c r="DQ209" s="715"/>
      <c r="DR209" s="955"/>
      <c r="DS209" s="715"/>
      <c r="DT209" s="957"/>
    </row>
    <row r="210" spans="2:124" outlineLevel="1">
      <c r="B210" s="753">
        <v>197</v>
      </c>
      <c r="C210" s="754" t="s">
        <v>810</v>
      </c>
      <c r="D210" s="755">
        <v>2016</v>
      </c>
      <c r="F210" s="756">
        <v>0</v>
      </c>
      <c r="G210" s="761">
        <v>0</v>
      </c>
      <c r="H210" s="762">
        <v>0</v>
      </c>
      <c r="I210" s="761">
        <v>0</v>
      </c>
      <c r="J210" s="762">
        <v>0</v>
      </c>
      <c r="K210" s="761">
        <v>0</v>
      </c>
      <c r="L210" s="762">
        <v>0</v>
      </c>
      <c r="M210" s="761">
        <v>0</v>
      </c>
      <c r="N210" s="762">
        <v>0</v>
      </c>
      <c r="O210" s="761">
        <v>0</v>
      </c>
      <c r="P210" s="762">
        <v>0</v>
      </c>
      <c r="Q210" s="761">
        <v>0</v>
      </c>
      <c r="R210" s="762">
        <v>0</v>
      </c>
      <c r="S210" s="761">
        <v>0</v>
      </c>
      <c r="T210" s="762">
        <v>0</v>
      </c>
      <c r="U210" s="761">
        <v>0</v>
      </c>
      <c r="V210" s="762">
        <v>0</v>
      </c>
      <c r="W210" s="761">
        <v>0</v>
      </c>
      <c r="X210" s="762">
        <v>0</v>
      </c>
      <c r="Y210" s="761">
        <v>0</v>
      </c>
      <c r="Z210" s="762">
        <v>0</v>
      </c>
      <c r="AA210" s="761">
        <v>0</v>
      </c>
      <c r="AB210" s="762">
        <v>0</v>
      </c>
      <c r="AC210" s="761">
        <v>0</v>
      </c>
      <c r="AD210" s="762">
        <v>0</v>
      </c>
      <c r="AE210" s="763">
        <v>0</v>
      </c>
      <c r="AF210" s="715"/>
      <c r="AG210" s="963"/>
      <c r="AH210" s="715"/>
      <c r="AI210" s="756">
        <v>0</v>
      </c>
      <c r="AJ210" s="761">
        <v>0</v>
      </c>
      <c r="AK210" s="762">
        <v>0</v>
      </c>
      <c r="AL210" s="761">
        <v>0</v>
      </c>
      <c r="AM210" s="762">
        <v>0</v>
      </c>
      <c r="AN210" s="761">
        <v>0</v>
      </c>
      <c r="AO210" s="762">
        <v>0</v>
      </c>
      <c r="AP210" s="761">
        <v>0</v>
      </c>
      <c r="AQ210" s="762">
        <v>0</v>
      </c>
      <c r="AR210" s="761">
        <v>0</v>
      </c>
      <c r="AS210" s="762">
        <v>0</v>
      </c>
      <c r="AT210" s="761">
        <v>0</v>
      </c>
      <c r="AU210" s="762">
        <v>0</v>
      </c>
      <c r="AV210" s="761">
        <v>0</v>
      </c>
      <c r="AW210" s="762">
        <v>0</v>
      </c>
      <c r="AX210" s="761">
        <v>0</v>
      </c>
      <c r="AY210" s="762">
        <v>0</v>
      </c>
      <c r="AZ210" s="761">
        <v>0</v>
      </c>
      <c r="BA210" s="762">
        <v>0</v>
      </c>
      <c r="BB210" s="761">
        <v>0</v>
      </c>
      <c r="BC210" s="762">
        <v>0</v>
      </c>
      <c r="BD210" s="761">
        <v>0</v>
      </c>
      <c r="BE210" s="762">
        <v>0</v>
      </c>
      <c r="BF210" s="761">
        <v>0</v>
      </c>
      <c r="BG210" s="762">
        <v>0</v>
      </c>
      <c r="BH210" s="763">
        <v>0</v>
      </c>
      <c r="BI210" s="715"/>
      <c r="BJ210" s="965"/>
      <c r="BK210" s="715"/>
      <c r="BL210" s="951"/>
      <c r="BM210" s="715"/>
      <c r="BN210" s="756">
        <v>0</v>
      </c>
      <c r="BO210" s="761">
        <v>0</v>
      </c>
      <c r="BP210" s="762">
        <v>0</v>
      </c>
      <c r="BQ210" s="761">
        <v>0</v>
      </c>
      <c r="BR210" s="762">
        <v>0</v>
      </c>
      <c r="BS210" s="761">
        <v>0</v>
      </c>
      <c r="BT210" s="762">
        <v>0</v>
      </c>
      <c r="BU210" s="761">
        <v>0</v>
      </c>
      <c r="BV210" s="762">
        <v>0</v>
      </c>
      <c r="BW210" s="761">
        <v>0</v>
      </c>
      <c r="BX210" s="762">
        <v>0</v>
      </c>
      <c r="BY210" s="761">
        <v>0</v>
      </c>
      <c r="BZ210" s="762">
        <v>0</v>
      </c>
      <c r="CA210" s="761">
        <v>0</v>
      </c>
      <c r="CB210" s="762">
        <v>0</v>
      </c>
      <c r="CC210" s="761">
        <v>0</v>
      </c>
      <c r="CD210" s="762">
        <v>0</v>
      </c>
      <c r="CE210" s="761">
        <v>0</v>
      </c>
      <c r="CF210" s="762">
        <v>0</v>
      </c>
      <c r="CG210" s="761">
        <v>0</v>
      </c>
      <c r="CH210" s="762">
        <v>0</v>
      </c>
      <c r="CI210" s="761">
        <v>0</v>
      </c>
      <c r="CJ210" s="762">
        <v>0</v>
      </c>
      <c r="CK210" s="761">
        <v>0</v>
      </c>
      <c r="CL210" s="762">
        <v>0</v>
      </c>
      <c r="CM210" s="763">
        <v>0</v>
      </c>
      <c r="CN210" s="715"/>
      <c r="CO210" s="953"/>
      <c r="CP210" s="715"/>
      <c r="CQ210" s="756">
        <v>0</v>
      </c>
      <c r="CR210" s="761">
        <v>0</v>
      </c>
      <c r="CS210" s="762">
        <v>0</v>
      </c>
      <c r="CT210" s="761">
        <v>0</v>
      </c>
      <c r="CU210" s="762">
        <v>0</v>
      </c>
      <c r="CV210" s="761">
        <v>0</v>
      </c>
      <c r="CW210" s="762">
        <v>0</v>
      </c>
      <c r="CX210" s="761">
        <v>0</v>
      </c>
      <c r="CY210" s="762">
        <v>0</v>
      </c>
      <c r="CZ210" s="761">
        <v>0</v>
      </c>
      <c r="DA210" s="762">
        <v>0</v>
      </c>
      <c r="DB210" s="761">
        <v>0</v>
      </c>
      <c r="DC210" s="762">
        <v>0</v>
      </c>
      <c r="DD210" s="761">
        <v>0</v>
      </c>
      <c r="DE210" s="762">
        <v>0</v>
      </c>
      <c r="DF210" s="761">
        <v>0</v>
      </c>
      <c r="DG210" s="762">
        <v>0</v>
      </c>
      <c r="DH210" s="761">
        <v>0</v>
      </c>
      <c r="DI210" s="762">
        <v>0</v>
      </c>
      <c r="DJ210" s="761">
        <v>0</v>
      </c>
      <c r="DK210" s="762">
        <v>0</v>
      </c>
      <c r="DL210" s="761">
        <v>0</v>
      </c>
      <c r="DM210" s="762">
        <v>0</v>
      </c>
      <c r="DN210" s="761">
        <v>0</v>
      </c>
      <c r="DO210" s="762">
        <v>0</v>
      </c>
      <c r="DP210" s="763">
        <v>0</v>
      </c>
      <c r="DQ210" s="715"/>
      <c r="DR210" s="955"/>
      <c r="DS210" s="715"/>
      <c r="DT210" s="957"/>
    </row>
    <row r="211" spans="2:124" outlineLevel="1">
      <c r="B211" s="746">
        <v>198</v>
      </c>
      <c r="C211" s="747" t="s">
        <v>811</v>
      </c>
      <c r="D211" s="748">
        <v>2016</v>
      </c>
      <c r="F211" s="766">
        <v>0</v>
      </c>
      <c r="G211" s="750">
        <v>0</v>
      </c>
      <c r="H211" s="751">
        <v>0</v>
      </c>
      <c r="I211" s="750">
        <v>0</v>
      </c>
      <c r="J211" s="751">
        <v>0</v>
      </c>
      <c r="K211" s="750">
        <v>0</v>
      </c>
      <c r="L211" s="751">
        <v>0</v>
      </c>
      <c r="M211" s="750">
        <v>0</v>
      </c>
      <c r="N211" s="751">
        <v>0</v>
      </c>
      <c r="O211" s="750">
        <v>0</v>
      </c>
      <c r="P211" s="751">
        <v>0</v>
      </c>
      <c r="Q211" s="750">
        <v>0</v>
      </c>
      <c r="R211" s="751">
        <v>0</v>
      </c>
      <c r="S211" s="750">
        <v>0</v>
      </c>
      <c r="T211" s="751">
        <v>0</v>
      </c>
      <c r="U211" s="750">
        <v>0</v>
      </c>
      <c r="V211" s="751">
        <v>0</v>
      </c>
      <c r="W211" s="750">
        <v>0</v>
      </c>
      <c r="X211" s="751">
        <v>0</v>
      </c>
      <c r="Y211" s="750">
        <v>0</v>
      </c>
      <c r="Z211" s="751">
        <v>0</v>
      </c>
      <c r="AA211" s="750">
        <v>0</v>
      </c>
      <c r="AB211" s="751">
        <v>0</v>
      </c>
      <c r="AC211" s="750">
        <v>0</v>
      </c>
      <c r="AD211" s="751">
        <v>0</v>
      </c>
      <c r="AE211" s="752">
        <v>0</v>
      </c>
      <c r="AF211" s="715"/>
      <c r="AG211" s="963"/>
      <c r="AH211" s="715"/>
      <c r="AI211" s="766">
        <v>0</v>
      </c>
      <c r="AJ211" s="750">
        <v>0</v>
      </c>
      <c r="AK211" s="751">
        <v>0</v>
      </c>
      <c r="AL211" s="750">
        <v>0</v>
      </c>
      <c r="AM211" s="751">
        <v>0</v>
      </c>
      <c r="AN211" s="750">
        <v>0</v>
      </c>
      <c r="AO211" s="751">
        <v>0</v>
      </c>
      <c r="AP211" s="750">
        <v>0</v>
      </c>
      <c r="AQ211" s="751">
        <v>0</v>
      </c>
      <c r="AR211" s="750">
        <v>0</v>
      </c>
      <c r="AS211" s="751">
        <v>0</v>
      </c>
      <c r="AT211" s="750">
        <v>0</v>
      </c>
      <c r="AU211" s="751">
        <v>0</v>
      </c>
      <c r="AV211" s="750">
        <v>0</v>
      </c>
      <c r="AW211" s="751">
        <v>0</v>
      </c>
      <c r="AX211" s="750">
        <v>0</v>
      </c>
      <c r="AY211" s="751">
        <v>0</v>
      </c>
      <c r="AZ211" s="750">
        <v>0</v>
      </c>
      <c r="BA211" s="751">
        <v>0</v>
      </c>
      <c r="BB211" s="750">
        <v>0</v>
      </c>
      <c r="BC211" s="751">
        <v>0</v>
      </c>
      <c r="BD211" s="750">
        <v>0</v>
      </c>
      <c r="BE211" s="751">
        <v>0</v>
      </c>
      <c r="BF211" s="750">
        <v>0</v>
      </c>
      <c r="BG211" s="751">
        <v>0</v>
      </c>
      <c r="BH211" s="752">
        <v>0</v>
      </c>
      <c r="BI211" s="715"/>
      <c r="BJ211" s="965"/>
      <c r="BK211" s="715"/>
      <c r="BL211" s="951"/>
      <c r="BM211" s="715"/>
      <c r="BN211" s="766">
        <v>0</v>
      </c>
      <c r="BO211" s="750">
        <v>0</v>
      </c>
      <c r="BP211" s="751">
        <v>0</v>
      </c>
      <c r="BQ211" s="750">
        <v>0</v>
      </c>
      <c r="BR211" s="751">
        <v>0</v>
      </c>
      <c r="BS211" s="750">
        <v>0</v>
      </c>
      <c r="BT211" s="751">
        <v>0</v>
      </c>
      <c r="BU211" s="750">
        <v>0</v>
      </c>
      <c r="BV211" s="751">
        <v>0</v>
      </c>
      <c r="BW211" s="750">
        <v>0</v>
      </c>
      <c r="BX211" s="751">
        <v>0</v>
      </c>
      <c r="BY211" s="750">
        <v>0</v>
      </c>
      <c r="BZ211" s="751">
        <v>0</v>
      </c>
      <c r="CA211" s="750">
        <v>0</v>
      </c>
      <c r="CB211" s="751">
        <v>0</v>
      </c>
      <c r="CC211" s="750">
        <v>0</v>
      </c>
      <c r="CD211" s="751">
        <v>0</v>
      </c>
      <c r="CE211" s="750">
        <v>0</v>
      </c>
      <c r="CF211" s="751">
        <v>0</v>
      </c>
      <c r="CG211" s="750">
        <v>0</v>
      </c>
      <c r="CH211" s="751">
        <v>0</v>
      </c>
      <c r="CI211" s="750">
        <v>0</v>
      </c>
      <c r="CJ211" s="751">
        <v>0</v>
      </c>
      <c r="CK211" s="750">
        <v>0</v>
      </c>
      <c r="CL211" s="751">
        <v>0</v>
      </c>
      <c r="CM211" s="752">
        <v>0</v>
      </c>
      <c r="CN211" s="715"/>
      <c r="CO211" s="953"/>
      <c r="CP211" s="715"/>
      <c r="CQ211" s="766">
        <v>0</v>
      </c>
      <c r="CR211" s="750">
        <v>0</v>
      </c>
      <c r="CS211" s="751">
        <v>0</v>
      </c>
      <c r="CT211" s="750">
        <v>0</v>
      </c>
      <c r="CU211" s="751">
        <v>0</v>
      </c>
      <c r="CV211" s="750">
        <v>0</v>
      </c>
      <c r="CW211" s="751">
        <v>0</v>
      </c>
      <c r="CX211" s="750">
        <v>0</v>
      </c>
      <c r="CY211" s="751">
        <v>0</v>
      </c>
      <c r="CZ211" s="750">
        <v>0</v>
      </c>
      <c r="DA211" s="751">
        <v>0</v>
      </c>
      <c r="DB211" s="750">
        <v>0</v>
      </c>
      <c r="DC211" s="751">
        <v>0</v>
      </c>
      <c r="DD211" s="750">
        <v>0</v>
      </c>
      <c r="DE211" s="751">
        <v>0</v>
      </c>
      <c r="DF211" s="750">
        <v>0</v>
      </c>
      <c r="DG211" s="751">
        <v>0</v>
      </c>
      <c r="DH211" s="750">
        <v>0</v>
      </c>
      <c r="DI211" s="751">
        <v>0</v>
      </c>
      <c r="DJ211" s="750">
        <v>0</v>
      </c>
      <c r="DK211" s="751">
        <v>0</v>
      </c>
      <c r="DL211" s="750">
        <v>0</v>
      </c>
      <c r="DM211" s="751">
        <v>0</v>
      </c>
      <c r="DN211" s="750">
        <v>0</v>
      </c>
      <c r="DO211" s="751">
        <v>0</v>
      </c>
      <c r="DP211" s="752">
        <v>0</v>
      </c>
      <c r="DQ211" s="715"/>
      <c r="DR211" s="955"/>
      <c r="DS211" s="715"/>
      <c r="DT211" s="957"/>
    </row>
    <row r="212" spans="2:124" outlineLevel="1">
      <c r="B212" s="753">
        <v>199</v>
      </c>
      <c r="C212" s="754" t="s">
        <v>813</v>
      </c>
      <c r="D212" s="755">
        <v>2016</v>
      </c>
      <c r="F212" s="756">
        <v>0</v>
      </c>
      <c r="G212" s="761">
        <v>0</v>
      </c>
      <c r="H212" s="762">
        <v>0</v>
      </c>
      <c r="I212" s="761">
        <v>0</v>
      </c>
      <c r="J212" s="762">
        <v>0</v>
      </c>
      <c r="K212" s="761">
        <v>0</v>
      </c>
      <c r="L212" s="762">
        <v>0</v>
      </c>
      <c r="M212" s="761">
        <v>0</v>
      </c>
      <c r="N212" s="762">
        <v>0</v>
      </c>
      <c r="O212" s="761">
        <v>0</v>
      </c>
      <c r="P212" s="762">
        <v>0</v>
      </c>
      <c r="Q212" s="761">
        <v>0</v>
      </c>
      <c r="R212" s="762">
        <v>0</v>
      </c>
      <c r="S212" s="761">
        <v>0</v>
      </c>
      <c r="T212" s="762">
        <v>0</v>
      </c>
      <c r="U212" s="761">
        <v>0</v>
      </c>
      <c r="V212" s="762">
        <v>0</v>
      </c>
      <c r="W212" s="761">
        <v>0</v>
      </c>
      <c r="X212" s="762">
        <v>0</v>
      </c>
      <c r="Y212" s="761">
        <v>0</v>
      </c>
      <c r="Z212" s="762">
        <v>0</v>
      </c>
      <c r="AA212" s="761">
        <v>0</v>
      </c>
      <c r="AB212" s="762">
        <v>0</v>
      </c>
      <c r="AC212" s="761">
        <v>0</v>
      </c>
      <c r="AD212" s="762">
        <v>0</v>
      </c>
      <c r="AE212" s="763">
        <v>0</v>
      </c>
      <c r="AF212" s="715"/>
      <c r="AG212" s="963"/>
      <c r="AH212" s="715"/>
      <c r="AI212" s="756">
        <v>0</v>
      </c>
      <c r="AJ212" s="761">
        <v>0</v>
      </c>
      <c r="AK212" s="762">
        <v>0</v>
      </c>
      <c r="AL212" s="761">
        <v>0</v>
      </c>
      <c r="AM212" s="762">
        <v>0</v>
      </c>
      <c r="AN212" s="761">
        <v>0</v>
      </c>
      <c r="AO212" s="762">
        <v>0</v>
      </c>
      <c r="AP212" s="761">
        <v>0</v>
      </c>
      <c r="AQ212" s="762">
        <v>0</v>
      </c>
      <c r="AR212" s="761">
        <v>0</v>
      </c>
      <c r="AS212" s="762">
        <v>0</v>
      </c>
      <c r="AT212" s="761">
        <v>0</v>
      </c>
      <c r="AU212" s="762">
        <v>0</v>
      </c>
      <c r="AV212" s="761">
        <v>0</v>
      </c>
      <c r="AW212" s="762">
        <v>0</v>
      </c>
      <c r="AX212" s="761">
        <v>0</v>
      </c>
      <c r="AY212" s="762">
        <v>0</v>
      </c>
      <c r="AZ212" s="761">
        <v>0</v>
      </c>
      <c r="BA212" s="762">
        <v>0</v>
      </c>
      <c r="BB212" s="761">
        <v>0</v>
      </c>
      <c r="BC212" s="762">
        <v>0</v>
      </c>
      <c r="BD212" s="761">
        <v>0</v>
      </c>
      <c r="BE212" s="762">
        <v>0</v>
      </c>
      <c r="BF212" s="761">
        <v>0</v>
      </c>
      <c r="BG212" s="762">
        <v>0</v>
      </c>
      <c r="BH212" s="763">
        <v>0</v>
      </c>
      <c r="BI212" s="715"/>
      <c r="BJ212" s="965"/>
      <c r="BK212" s="715"/>
      <c r="BL212" s="951"/>
      <c r="BM212" s="715"/>
      <c r="BN212" s="756">
        <v>0</v>
      </c>
      <c r="BO212" s="761">
        <v>0</v>
      </c>
      <c r="BP212" s="762">
        <v>0</v>
      </c>
      <c r="BQ212" s="761">
        <v>0</v>
      </c>
      <c r="BR212" s="762">
        <v>0</v>
      </c>
      <c r="BS212" s="761">
        <v>0</v>
      </c>
      <c r="BT212" s="762">
        <v>0</v>
      </c>
      <c r="BU212" s="761">
        <v>0</v>
      </c>
      <c r="BV212" s="762">
        <v>0</v>
      </c>
      <c r="BW212" s="761">
        <v>0</v>
      </c>
      <c r="BX212" s="762">
        <v>0</v>
      </c>
      <c r="BY212" s="761">
        <v>0</v>
      </c>
      <c r="BZ212" s="762">
        <v>0</v>
      </c>
      <c r="CA212" s="761">
        <v>0</v>
      </c>
      <c r="CB212" s="762">
        <v>0</v>
      </c>
      <c r="CC212" s="761">
        <v>0</v>
      </c>
      <c r="CD212" s="762">
        <v>0</v>
      </c>
      <c r="CE212" s="761">
        <v>0</v>
      </c>
      <c r="CF212" s="762">
        <v>0</v>
      </c>
      <c r="CG212" s="761">
        <v>0</v>
      </c>
      <c r="CH212" s="762">
        <v>0</v>
      </c>
      <c r="CI212" s="761">
        <v>0</v>
      </c>
      <c r="CJ212" s="762">
        <v>0</v>
      </c>
      <c r="CK212" s="761">
        <v>0</v>
      </c>
      <c r="CL212" s="762">
        <v>0</v>
      </c>
      <c r="CM212" s="763">
        <v>0</v>
      </c>
      <c r="CN212" s="715"/>
      <c r="CO212" s="953"/>
      <c r="CP212" s="715"/>
      <c r="CQ212" s="756">
        <v>0</v>
      </c>
      <c r="CR212" s="761">
        <v>0</v>
      </c>
      <c r="CS212" s="762">
        <v>0</v>
      </c>
      <c r="CT212" s="761">
        <v>0</v>
      </c>
      <c r="CU212" s="762">
        <v>0</v>
      </c>
      <c r="CV212" s="761">
        <v>0</v>
      </c>
      <c r="CW212" s="762">
        <v>0</v>
      </c>
      <c r="CX212" s="761">
        <v>0</v>
      </c>
      <c r="CY212" s="762">
        <v>0</v>
      </c>
      <c r="CZ212" s="761">
        <v>0</v>
      </c>
      <c r="DA212" s="762">
        <v>0</v>
      </c>
      <c r="DB212" s="761">
        <v>0</v>
      </c>
      <c r="DC212" s="762">
        <v>0</v>
      </c>
      <c r="DD212" s="761">
        <v>0</v>
      </c>
      <c r="DE212" s="762">
        <v>0</v>
      </c>
      <c r="DF212" s="761">
        <v>0</v>
      </c>
      <c r="DG212" s="762">
        <v>0</v>
      </c>
      <c r="DH212" s="761">
        <v>0</v>
      </c>
      <c r="DI212" s="762">
        <v>0</v>
      </c>
      <c r="DJ212" s="761">
        <v>0</v>
      </c>
      <c r="DK212" s="762">
        <v>0</v>
      </c>
      <c r="DL212" s="761">
        <v>0</v>
      </c>
      <c r="DM212" s="762">
        <v>0</v>
      </c>
      <c r="DN212" s="761">
        <v>0</v>
      </c>
      <c r="DO212" s="762">
        <v>0</v>
      </c>
      <c r="DP212" s="763">
        <v>0</v>
      </c>
      <c r="DQ212" s="715"/>
      <c r="DR212" s="955"/>
      <c r="DS212" s="715"/>
      <c r="DT212" s="957"/>
    </row>
    <row r="213" spans="2:124" outlineLevel="1">
      <c r="B213" s="770">
        <v>200</v>
      </c>
      <c r="C213" s="824" t="s">
        <v>812</v>
      </c>
      <c r="D213" s="772">
        <v>2016</v>
      </c>
      <c r="F213" s="773">
        <v>0</v>
      </c>
      <c r="G213" s="832">
        <v>0</v>
      </c>
      <c r="H213" s="833">
        <v>0</v>
      </c>
      <c r="I213" s="832">
        <v>0</v>
      </c>
      <c r="J213" s="833">
        <v>0</v>
      </c>
      <c r="K213" s="832">
        <v>0</v>
      </c>
      <c r="L213" s="833">
        <v>0</v>
      </c>
      <c r="M213" s="832">
        <v>0</v>
      </c>
      <c r="N213" s="833">
        <v>0</v>
      </c>
      <c r="O213" s="832">
        <v>0</v>
      </c>
      <c r="P213" s="833">
        <v>0</v>
      </c>
      <c r="Q213" s="832">
        <v>0</v>
      </c>
      <c r="R213" s="833">
        <v>0</v>
      </c>
      <c r="S213" s="832">
        <v>0</v>
      </c>
      <c r="T213" s="833">
        <v>0</v>
      </c>
      <c r="U213" s="832">
        <v>0</v>
      </c>
      <c r="V213" s="833">
        <v>0</v>
      </c>
      <c r="W213" s="832">
        <v>0</v>
      </c>
      <c r="X213" s="833">
        <v>0</v>
      </c>
      <c r="Y213" s="832">
        <v>0</v>
      </c>
      <c r="Z213" s="833">
        <v>0</v>
      </c>
      <c r="AA213" s="832">
        <v>0</v>
      </c>
      <c r="AB213" s="833">
        <v>0</v>
      </c>
      <c r="AC213" s="832">
        <v>0</v>
      </c>
      <c r="AD213" s="833">
        <v>0</v>
      </c>
      <c r="AE213" s="834">
        <v>0</v>
      </c>
      <c r="AF213" s="715"/>
      <c r="AG213" s="963"/>
      <c r="AH213" s="715"/>
      <c r="AI213" s="773">
        <v>0</v>
      </c>
      <c r="AJ213" s="832">
        <v>0</v>
      </c>
      <c r="AK213" s="833">
        <v>0</v>
      </c>
      <c r="AL213" s="832">
        <v>0</v>
      </c>
      <c r="AM213" s="833">
        <v>0</v>
      </c>
      <c r="AN213" s="832">
        <v>0</v>
      </c>
      <c r="AO213" s="833">
        <v>0</v>
      </c>
      <c r="AP213" s="832">
        <v>0</v>
      </c>
      <c r="AQ213" s="833">
        <v>0</v>
      </c>
      <c r="AR213" s="832">
        <v>0</v>
      </c>
      <c r="AS213" s="833">
        <v>0</v>
      </c>
      <c r="AT213" s="832">
        <v>0</v>
      </c>
      <c r="AU213" s="833">
        <v>0</v>
      </c>
      <c r="AV213" s="832">
        <v>0</v>
      </c>
      <c r="AW213" s="833">
        <v>0</v>
      </c>
      <c r="AX213" s="832">
        <v>0</v>
      </c>
      <c r="AY213" s="833">
        <v>0</v>
      </c>
      <c r="AZ213" s="832">
        <v>0</v>
      </c>
      <c r="BA213" s="833">
        <v>0</v>
      </c>
      <c r="BB213" s="832">
        <v>0</v>
      </c>
      <c r="BC213" s="833">
        <v>0</v>
      </c>
      <c r="BD213" s="832">
        <v>0</v>
      </c>
      <c r="BE213" s="833">
        <v>0</v>
      </c>
      <c r="BF213" s="832">
        <v>0</v>
      </c>
      <c r="BG213" s="833">
        <v>0</v>
      </c>
      <c r="BH213" s="834">
        <v>0</v>
      </c>
      <c r="BI213" s="715"/>
      <c r="BJ213" s="965"/>
      <c r="BK213" s="715"/>
      <c r="BL213" s="951"/>
      <c r="BM213" s="715"/>
      <c r="BN213" s="773">
        <v>0</v>
      </c>
      <c r="BO213" s="832">
        <v>0</v>
      </c>
      <c r="BP213" s="833">
        <v>0</v>
      </c>
      <c r="BQ213" s="832">
        <v>0</v>
      </c>
      <c r="BR213" s="833">
        <v>0</v>
      </c>
      <c r="BS213" s="832">
        <v>0</v>
      </c>
      <c r="BT213" s="833">
        <v>0</v>
      </c>
      <c r="BU213" s="832">
        <v>0</v>
      </c>
      <c r="BV213" s="833">
        <v>0</v>
      </c>
      <c r="BW213" s="832">
        <v>0</v>
      </c>
      <c r="BX213" s="833">
        <v>0</v>
      </c>
      <c r="BY213" s="832">
        <v>0</v>
      </c>
      <c r="BZ213" s="833">
        <v>0</v>
      </c>
      <c r="CA213" s="832">
        <v>0</v>
      </c>
      <c r="CB213" s="833">
        <v>0</v>
      </c>
      <c r="CC213" s="832">
        <v>0</v>
      </c>
      <c r="CD213" s="833">
        <v>0</v>
      </c>
      <c r="CE213" s="832">
        <v>0</v>
      </c>
      <c r="CF213" s="833">
        <v>0</v>
      </c>
      <c r="CG213" s="832">
        <v>0</v>
      </c>
      <c r="CH213" s="833">
        <v>0</v>
      </c>
      <c r="CI213" s="832">
        <v>0</v>
      </c>
      <c r="CJ213" s="833">
        <v>0</v>
      </c>
      <c r="CK213" s="832">
        <v>0</v>
      </c>
      <c r="CL213" s="833">
        <v>0</v>
      </c>
      <c r="CM213" s="834">
        <v>0</v>
      </c>
      <c r="CN213" s="715"/>
      <c r="CO213" s="953"/>
      <c r="CP213" s="715"/>
      <c r="CQ213" s="773">
        <v>0</v>
      </c>
      <c r="CR213" s="832">
        <v>0</v>
      </c>
      <c r="CS213" s="833">
        <v>0</v>
      </c>
      <c r="CT213" s="832">
        <v>0</v>
      </c>
      <c r="CU213" s="833">
        <v>0</v>
      </c>
      <c r="CV213" s="832">
        <v>0</v>
      </c>
      <c r="CW213" s="833">
        <v>0</v>
      </c>
      <c r="CX213" s="832">
        <v>0</v>
      </c>
      <c r="CY213" s="833">
        <v>0</v>
      </c>
      <c r="CZ213" s="832">
        <v>0</v>
      </c>
      <c r="DA213" s="833">
        <v>0</v>
      </c>
      <c r="DB213" s="832">
        <v>0</v>
      </c>
      <c r="DC213" s="833">
        <v>0</v>
      </c>
      <c r="DD213" s="832">
        <v>0</v>
      </c>
      <c r="DE213" s="833">
        <v>0</v>
      </c>
      <c r="DF213" s="832">
        <v>0</v>
      </c>
      <c r="DG213" s="833">
        <v>0</v>
      </c>
      <c r="DH213" s="832">
        <v>0</v>
      </c>
      <c r="DI213" s="833">
        <v>0</v>
      </c>
      <c r="DJ213" s="832">
        <v>0</v>
      </c>
      <c r="DK213" s="833">
        <v>0</v>
      </c>
      <c r="DL213" s="832">
        <v>0</v>
      </c>
      <c r="DM213" s="833">
        <v>0</v>
      </c>
      <c r="DN213" s="832">
        <v>0</v>
      </c>
      <c r="DO213" s="833">
        <v>0</v>
      </c>
      <c r="DP213" s="834">
        <v>0</v>
      </c>
      <c r="DQ213" s="715"/>
      <c r="DR213" s="955"/>
      <c r="DS213" s="715"/>
      <c r="DT213" s="957"/>
    </row>
    <row r="214" spans="2:124" outlineLevel="1">
      <c r="B214" s="739">
        <v>201</v>
      </c>
      <c r="C214" s="740" t="s">
        <v>97</v>
      </c>
      <c r="D214" s="741">
        <v>2016</v>
      </c>
      <c r="F214" s="778">
        <v>0</v>
      </c>
      <c r="G214" s="779">
        <v>0</v>
      </c>
      <c r="H214" s="780">
        <v>0</v>
      </c>
      <c r="I214" s="779">
        <v>0</v>
      </c>
      <c r="J214" s="780">
        <v>0</v>
      </c>
      <c r="K214" s="779">
        <v>0</v>
      </c>
      <c r="L214" s="780">
        <v>0</v>
      </c>
      <c r="M214" s="779">
        <v>0</v>
      </c>
      <c r="N214" s="780">
        <v>0</v>
      </c>
      <c r="O214" s="779">
        <v>0</v>
      </c>
      <c r="P214" s="780">
        <v>0</v>
      </c>
      <c r="Q214" s="779">
        <v>0</v>
      </c>
      <c r="R214" s="780">
        <v>0</v>
      </c>
      <c r="S214" s="779">
        <v>0</v>
      </c>
      <c r="T214" s="780">
        <v>0</v>
      </c>
      <c r="U214" s="779">
        <v>0</v>
      </c>
      <c r="V214" s="780">
        <v>0</v>
      </c>
      <c r="W214" s="779">
        <v>0</v>
      </c>
      <c r="X214" s="780">
        <v>0</v>
      </c>
      <c r="Y214" s="779">
        <v>0</v>
      </c>
      <c r="Z214" s="780">
        <v>0</v>
      </c>
      <c r="AA214" s="779">
        <v>0</v>
      </c>
      <c r="AB214" s="780">
        <v>0</v>
      </c>
      <c r="AC214" s="779">
        <v>0</v>
      </c>
      <c r="AD214" s="780">
        <v>0</v>
      </c>
      <c r="AE214" s="781">
        <v>0</v>
      </c>
      <c r="AF214" s="715"/>
      <c r="AG214" s="963"/>
      <c r="AH214" s="715"/>
      <c r="AI214" s="778">
        <v>0</v>
      </c>
      <c r="AJ214" s="779">
        <v>0</v>
      </c>
      <c r="AK214" s="780">
        <v>0</v>
      </c>
      <c r="AL214" s="779">
        <v>0</v>
      </c>
      <c r="AM214" s="780">
        <v>0</v>
      </c>
      <c r="AN214" s="779">
        <v>0</v>
      </c>
      <c r="AO214" s="780">
        <v>0</v>
      </c>
      <c r="AP214" s="779">
        <v>0</v>
      </c>
      <c r="AQ214" s="780">
        <v>0</v>
      </c>
      <c r="AR214" s="779">
        <v>0</v>
      </c>
      <c r="AS214" s="780">
        <v>0</v>
      </c>
      <c r="AT214" s="779">
        <v>0</v>
      </c>
      <c r="AU214" s="780">
        <v>0</v>
      </c>
      <c r="AV214" s="779">
        <v>0</v>
      </c>
      <c r="AW214" s="780">
        <v>0</v>
      </c>
      <c r="AX214" s="779">
        <v>0</v>
      </c>
      <c r="AY214" s="780">
        <v>0</v>
      </c>
      <c r="AZ214" s="779">
        <v>0</v>
      </c>
      <c r="BA214" s="780">
        <v>0</v>
      </c>
      <c r="BB214" s="779">
        <v>0</v>
      </c>
      <c r="BC214" s="780">
        <v>0</v>
      </c>
      <c r="BD214" s="779">
        <v>0</v>
      </c>
      <c r="BE214" s="780">
        <v>0</v>
      </c>
      <c r="BF214" s="779">
        <v>0</v>
      </c>
      <c r="BG214" s="780">
        <v>0</v>
      </c>
      <c r="BH214" s="781">
        <v>0</v>
      </c>
      <c r="BI214" s="715"/>
      <c r="BJ214" s="965"/>
      <c r="BK214" s="715"/>
      <c r="BL214" s="951"/>
      <c r="BM214" s="715"/>
      <c r="BN214" s="778">
        <v>0</v>
      </c>
      <c r="BO214" s="779">
        <v>0</v>
      </c>
      <c r="BP214" s="780">
        <v>0</v>
      </c>
      <c r="BQ214" s="779">
        <v>0</v>
      </c>
      <c r="BR214" s="780">
        <v>0</v>
      </c>
      <c r="BS214" s="779">
        <v>0</v>
      </c>
      <c r="BT214" s="780">
        <v>0</v>
      </c>
      <c r="BU214" s="779">
        <v>0</v>
      </c>
      <c r="BV214" s="780">
        <v>0</v>
      </c>
      <c r="BW214" s="779">
        <v>0</v>
      </c>
      <c r="BX214" s="780">
        <v>0</v>
      </c>
      <c r="BY214" s="779">
        <v>0</v>
      </c>
      <c r="BZ214" s="780">
        <v>0</v>
      </c>
      <c r="CA214" s="779">
        <v>0</v>
      </c>
      <c r="CB214" s="780">
        <v>0</v>
      </c>
      <c r="CC214" s="779">
        <v>0</v>
      </c>
      <c r="CD214" s="780">
        <v>0</v>
      </c>
      <c r="CE214" s="779">
        <v>0</v>
      </c>
      <c r="CF214" s="780">
        <v>0</v>
      </c>
      <c r="CG214" s="779">
        <v>0</v>
      </c>
      <c r="CH214" s="780">
        <v>0</v>
      </c>
      <c r="CI214" s="779">
        <v>0</v>
      </c>
      <c r="CJ214" s="780">
        <v>0</v>
      </c>
      <c r="CK214" s="779">
        <v>0</v>
      </c>
      <c r="CL214" s="780">
        <v>0</v>
      </c>
      <c r="CM214" s="781">
        <v>0</v>
      </c>
      <c r="CN214" s="715"/>
      <c r="CO214" s="953"/>
      <c r="CP214" s="715"/>
      <c r="CQ214" s="778">
        <v>0</v>
      </c>
      <c r="CR214" s="779">
        <v>0</v>
      </c>
      <c r="CS214" s="780">
        <v>0</v>
      </c>
      <c r="CT214" s="779">
        <v>0</v>
      </c>
      <c r="CU214" s="780">
        <v>0</v>
      </c>
      <c r="CV214" s="779">
        <v>0</v>
      </c>
      <c r="CW214" s="780">
        <v>0</v>
      </c>
      <c r="CX214" s="779">
        <v>0</v>
      </c>
      <c r="CY214" s="780">
        <v>0</v>
      </c>
      <c r="CZ214" s="779">
        <v>0</v>
      </c>
      <c r="DA214" s="780">
        <v>0</v>
      </c>
      <c r="DB214" s="779">
        <v>0</v>
      </c>
      <c r="DC214" s="780">
        <v>0</v>
      </c>
      <c r="DD214" s="779">
        <v>0</v>
      </c>
      <c r="DE214" s="780">
        <v>0</v>
      </c>
      <c r="DF214" s="779">
        <v>0</v>
      </c>
      <c r="DG214" s="780">
        <v>0</v>
      </c>
      <c r="DH214" s="779">
        <v>0</v>
      </c>
      <c r="DI214" s="780">
        <v>0</v>
      </c>
      <c r="DJ214" s="779">
        <v>0</v>
      </c>
      <c r="DK214" s="780">
        <v>0</v>
      </c>
      <c r="DL214" s="779">
        <v>0</v>
      </c>
      <c r="DM214" s="780">
        <v>0</v>
      </c>
      <c r="DN214" s="779">
        <v>0</v>
      </c>
      <c r="DO214" s="780">
        <v>0</v>
      </c>
      <c r="DP214" s="781">
        <v>0</v>
      </c>
      <c r="DQ214" s="715"/>
      <c r="DR214" s="955"/>
      <c r="DS214" s="715"/>
      <c r="DT214" s="957"/>
    </row>
    <row r="215" spans="2:124" outlineLevel="1">
      <c r="B215" s="746">
        <v>202</v>
      </c>
      <c r="C215" s="747" t="s">
        <v>95</v>
      </c>
      <c r="D215" s="748">
        <v>2016</v>
      </c>
      <c r="F215" s="766">
        <v>0</v>
      </c>
      <c r="G215" s="767">
        <v>0</v>
      </c>
      <c r="H215" s="768">
        <v>0</v>
      </c>
      <c r="I215" s="767">
        <v>0</v>
      </c>
      <c r="J215" s="768">
        <v>0</v>
      </c>
      <c r="K215" s="767">
        <v>0</v>
      </c>
      <c r="L215" s="768">
        <v>0</v>
      </c>
      <c r="M215" s="767">
        <v>0</v>
      </c>
      <c r="N215" s="768">
        <v>0</v>
      </c>
      <c r="O215" s="767">
        <v>0</v>
      </c>
      <c r="P215" s="768">
        <v>0</v>
      </c>
      <c r="Q215" s="767">
        <v>0</v>
      </c>
      <c r="R215" s="768">
        <v>0</v>
      </c>
      <c r="S215" s="767">
        <v>0</v>
      </c>
      <c r="T215" s="768">
        <v>0</v>
      </c>
      <c r="U215" s="767">
        <v>0</v>
      </c>
      <c r="V215" s="768">
        <v>0</v>
      </c>
      <c r="W215" s="767">
        <v>0</v>
      </c>
      <c r="X215" s="768">
        <v>0</v>
      </c>
      <c r="Y215" s="767">
        <v>0</v>
      </c>
      <c r="Z215" s="768">
        <v>0</v>
      </c>
      <c r="AA215" s="767">
        <v>0</v>
      </c>
      <c r="AB215" s="768">
        <v>0</v>
      </c>
      <c r="AC215" s="767">
        <v>0</v>
      </c>
      <c r="AD215" s="768">
        <v>0</v>
      </c>
      <c r="AE215" s="769">
        <v>0</v>
      </c>
      <c r="AF215" s="715"/>
      <c r="AG215" s="963"/>
      <c r="AH215" s="715"/>
      <c r="AI215" s="766">
        <v>0</v>
      </c>
      <c r="AJ215" s="767">
        <v>0</v>
      </c>
      <c r="AK215" s="768">
        <v>0</v>
      </c>
      <c r="AL215" s="767">
        <v>0</v>
      </c>
      <c r="AM215" s="768">
        <v>0</v>
      </c>
      <c r="AN215" s="767">
        <v>0</v>
      </c>
      <c r="AO215" s="768">
        <v>0</v>
      </c>
      <c r="AP215" s="767">
        <v>0</v>
      </c>
      <c r="AQ215" s="768">
        <v>0</v>
      </c>
      <c r="AR215" s="767">
        <v>0</v>
      </c>
      <c r="AS215" s="768">
        <v>0</v>
      </c>
      <c r="AT215" s="767">
        <v>0</v>
      </c>
      <c r="AU215" s="768">
        <v>0</v>
      </c>
      <c r="AV215" s="767">
        <v>0</v>
      </c>
      <c r="AW215" s="768">
        <v>0</v>
      </c>
      <c r="AX215" s="767">
        <v>0</v>
      </c>
      <c r="AY215" s="768">
        <v>0</v>
      </c>
      <c r="AZ215" s="767">
        <v>0</v>
      </c>
      <c r="BA215" s="768">
        <v>0</v>
      </c>
      <c r="BB215" s="767">
        <v>0</v>
      </c>
      <c r="BC215" s="768">
        <v>0</v>
      </c>
      <c r="BD215" s="767">
        <v>0</v>
      </c>
      <c r="BE215" s="768">
        <v>0</v>
      </c>
      <c r="BF215" s="767">
        <v>0</v>
      </c>
      <c r="BG215" s="768">
        <v>0</v>
      </c>
      <c r="BH215" s="769">
        <v>0</v>
      </c>
      <c r="BI215" s="715"/>
      <c r="BJ215" s="965"/>
      <c r="BK215" s="715"/>
      <c r="BL215" s="951"/>
      <c r="BM215" s="715"/>
      <c r="BN215" s="766">
        <v>0</v>
      </c>
      <c r="BO215" s="767">
        <v>0</v>
      </c>
      <c r="BP215" s="768">
        <v>0</v>
      </c>
      <c r="BQ215" s="767">
        <v>0</v>
      </c>
      <c r="BR215" s="768">
        <v>0</v>
      </c>
      <c r="BS215" s="767">
        <v>0</v>
      </c>
      <c r="BT215" s="768">
        <v>0</v>
      </c>
      <c r="BU215" s="767">
        <v>0</v>
      </c>
      <c r="BV215" s="768">
        <v>0</v>
      </c>
      <c r="BW215" s="767">
        <v>0</v>
      </c>
      <c r="BX215" s="768">
        <v>0</v>
      </c>
      <c r="BY215" s="767">
        <v>0</v>
      </c>
      <c r="BZ215" s="768">
        <v>0</v>
      </c>
      <c r="CA215" s="767">
        <v>0</v>
      </c>
      <c r="CB215" s="768">
        <v>0</v>
      </c>
      <c r="CC215" s="767">
        <v>0</v>
      </c>
      <c r="CD215" s="768">
        <v>0</v>
      </c>
      <c r="CE215" s="767">
        <v>0</v>
      </c>
      <c r="CF215" s="768">
        <v>0</v>
      </c>
      <c r="CG215" s="767">
        <v>0</v>
      </c>
      <c r="CH215" s="768">
        <v>0</v>
      </c>
      <c r="CI215" s="767">
        <v>0</v>
      </c>
      <c r="CJ215" s="768">
        <v>0</v>
      </c>
      <c r="CK215" s="767">
        <v>0</v>
      </c>
      <c r="CL215" s="768">
        <v>0</v>
      </c>
      <c r="CM215" s="769">
        <v>0</v>
      </c>
      <c r="CN215" s="715"/>
      <c r="CO215" s="953"/>
      <c r="CP215" s="715"/>
      <c r="CQ215" s="766">
        <v>0</v>
      </c>
      <c r="CR215" s="767">
        <v>0</v>
      </c>
      <c r="CS215" s="768">
        <v>0</v>
      </c>
      <c r="CT215" s="767">
        <v>0</v>
      </c>
      <c r="CU215" s="768">
        <v>0</v>
      </c>
      <c r="CV215" s="767">
        <v>0</v>
      </c>
      <c r="CW215" s="768">
        <v>0</v>
      </c>
      <c r="CX215" s="767">
        <v>0</v>
      </c>
      <c r="CY215" s="768">
        <v>0</v>
      </c>
      <c r="CZ215" s="767">
        <v>0</v>
      </c>
      <c r="DA215" s="768">
        <v>0</v>
      </c>
      <c r="DB215" s="767">
        <v>0</v>
      </c>
      <c r="DC215" s="768">
        <v>0</v>
      </c>
      <c r="DD215" s="767">
        <v>0</v>
      </c>
      <c r="DE215" s="768">
        <v>0</v>
      </c>
      <c r="DF215" s="767">
        <v>0</v>
      </c>
      <c r="DG215" s="768">
        <v>0</v>
      </c>
      <c r="DH215" s="767">
        <v>0</v>
      </c>
      <c r="DI215" s="768">
        <v>0</v>
      </c>
      <c r="DJ215" s="767">
        <v>0</v>
      </c>
      <c r="DK215" s="768">
        <v>0</v>
      </c>
      <c r="DL215" s="767">
        <v>0</v>
      </c>
      <c r="DM215" s="768">
        <v>0</v>
      </c>
      <c r="DN215" s="767">
        <v>0</v>
      </c>
      <c r="DO215" s="768">
        <v>0</v>
      </c>
      <c r="DP215" s="769">
        <v>0</v>
      </c>
      <c r="DQ215" s="715"/>
      <c r="DR215" s="955"/>
      <c r="DS215" s="715"/>
      <c r="DT215" s="957"/>
    </row>
    <row r="216" spans="2:124" outlineLevel="1">
      <c r="B216" s="753">
        <v>203</v>
      </c>
      <c r="C216" s="754" t="s">
        <v>96</v>
      </c>
      <c r="D216" s="755">
        <v>2016</v>
      </c>
      <c r="F216" s="756">
        <v>0</v>
      </c>
      <c r="G216" s="757">
        <v>0</v>
      </c>
      <c r="H216" s="758">
        <v>0</v>
      </c>
      <c r="I216" s="757">
        <v>0</v>
      </c>
      <c r="J216" s="758">
        <v>0</v>
      </c>
      <c r="K216" s="757">
        <v>0</v>
      </c>
      <c r="L216" s="758">
        <v>0</v>
      </c>
      <c r="M216" s="757">
        <v>0</v>
      </c>
      <c r="N216" s="758">
        <v>0</v>
      </c>
      <c r="O216" s="757">
        <v>0</v>
      </c>
      <c r="P216" s="758">
        <v>0</v>
      </c>
      <c r="Q216" s="757">
        <v>0</v>
      </c>
      <c r="R216" s="758">
        <v>0</v>
      </c>
      <c r="S216" s="757">
        <v>0</v>
      </c>
      <c r="T216" s="758">
        <v>0</v>
      </c>
      <c r="U216" s="757">
        <v>0</v>
      </c>
      <c r="V216" s="758">
        <v>0</v>
      </c>
      <c r="W216" s="757">
        <v>0</v>
      </c>
      <c r="X216" s="758">
        <v>0</v>
      </c>
      <c r="Y216" s="757">
        <v>0</v>
      </c>
      <c r="Z216" s="758">
        <v>0</v>
      </c>
      <c r="AA216" s="757">
        <v>0</v>
      </c>
      <c r="AB216" s="758">
        <v>0</v>
      </c>
      <c r="AC216" s="757">
        <v>0</v>
      </c>
      <c r="AD216" s="758">
        <v>0</v>
      </c>
      <c r="AE216" s="759">
        <v>0</v>
      </c>
      <c r="AF216" s="715"/>
      <c r="AG216" s="963"/>
      <c r="AH216" s="715"/>
      <c r="AI216" s="756">
        <v>0</v>
      </c>
      <c r="AJ216" s="757">
        <v>0</v>
      </c>
      <c r="AK216" s="758">
        <v>0</v>
      </c>
      <c r="AL216" s="757">
        <v>0</v>
      </c>
      <c r="AM216" s="758">
        <v>0</v>
      </c>
      <c r="AN216" s="757">
        <v>0</v>
      </c>
      <c r="AO216" s="758">
        <v>0</v>
      </c>
      <c r="AP216" s="757">
        <v>0</v>
      </c>
      <c r="AQ216" s="758">
        <v>0</v>
      </c>
      <c r="AR216" s="757">
        <v>0</v>
      </c>
      <c r="AS216" s="758">
        <v>0</v>
      </c>
      <c r="AT216" s="757">
        <v>0</v>
      </c>
      <c r="AU216" s="758">
        <v>0</v>
      </c>
      <c r="AV216" s="757">
        <v>0</v>
      </c>
      <c r="AW216" s="758">
        <v>0</v>
      </c>
      <c r="AX216" s="757">
        <v>0</v>
      </c>
      <c r="AY216" s="758">
        <v>0</v>
      </c>
      <c r="AZ216" s="757">
        <v>0</v>
      </c>
      <c r="BA216" s="758">
        <v>0</v>
      </c>
      <c r="BB216" s="757">
        <v>0</v>
      </c>
      <c r="BC216" s="758">
        <v>0</v>
      </c>
      <c r="BD216" s="757">
        <v>0</v>
      </c>
      <c r="BE216" s="758">
        <v>0</v>
      </c>
      <c r="BF216" s="757">
        <v>0</v>
      </c>
      <c r="BG216" s="758">
        <v>0</v>
      </c>
      <c r="BH216" s="759">
        <v>0</v>
      </c>
      <c r="BI216" s="715"/>
      <c r="BJ216" s="965"/>
      <c r="BK216" s="715"/>
      <c r="BL216" s="951"/>
      <c r="BM216" s="715"/>
      <c r="BN216" s="756">
        <v>0</v>
      </c>
      <c r="BO216" s="757">
        <v>0</v>
      </c>
      <c r="BP216" s="758">
        <v>0</v>
      </c>
      <c r="BQ216" s="757">
        <v>0</v>
      </c>
      <c r="BR216" s="758">
        <v>0</v>
      </c>
      <c r="BS216" s="757">
        <v>0</v>
      </c>
      <c r="BT216" s="758">
        <v>0</v>
      </c>
      <c r="BU216" s="757">
        <v>0</v>
      </c>
      <c r="BV216" s="758">
        <v>0</v>
      </c>
      <c r="BW216" s="757">
        <v>0</v>
      </c>
      <c r="BX216" s="758">
        <v>0</v>
      </c>
      <c r="BY216" s="757">
        <v>0</v>
      </c>
      <c r="BZ216" s="758">
        <v>0</v>
      </c>
      <c r="CA216" s="757">
        <v>0</v>
      </c>
      <c r="CB216" s="758">
        <v>0</v>
      </c>
      <c r="CC216" s="757">
        <v>0</v>
      </c>
      <c r="CD216" s="758">
        <v>0</v>
      </c>
      <c r="CE216" s="757">
        <v>0</v>
      </c>
      <c r="CF216" s="758">
        <v>0</v>
      </c>
      <c r="CG216" s="757">
        <v>0</v>
      </c>
      <c r="CH216" s="758">
        <v>0</v>
      </c>
      <c r="CI216" s="757">
        <v>0</v>
      </c>
      <c r="CJ216" s="758">
        <v>0</v>
      </c>
      <c r="CK216" s="757">
        <v>0</v>
      </c>
      <c r="CL216" s="758">
        <v>0</v>
      </c>
      <c r="CM216" s="759">
        <v>0</v>
      </c>
      <c r="CN216" s="715"/>
      <c r="CO216" s="953"/>
      <c r="CP216" s="715"/>
      <c r="CQ216" s="756">
        <v>0</v>
      </c>
      <c r="CR216" s="757">
        <v>0</v>
      </c>
      <c r="CS216" s="758">
        <v>0</v>
      </c>
      <c r="CT216" s="757">
        <v>0</v>
      </c>
      <c r="CU216" s="758">
        <v>0</v>
      </c>
      <c r="CV216" s="757">
        <v>0</v>
      </c>
      <c r="CW216" s="758">
        <v>0</v>
      </c>
      <c r="CX216" s="757">
        <v>0</v>
      </c>
      <c r="CY216" s="758">
        <v>0</v>
      </c>
      <c r="CZ216" s="757">
        <v>0</v>
      </c>
      <c r="DA216" s="758">
        <v>0</v>
      </c>
      <c r="DB216" s="757">
        <v>0</v>
      </c>
      <c r="DC216" s="758">
        <v>0</v>
      </c>
      <c r="DD216" s="757">
        <v>0</v>
      </c>
      <c r="DE216" s="758">
        <v>0</v>
      </c>
      <c r="DF216" s="757">
        <v>0</v>
      </c>
      <c r="DG216" s="758">
        <v>0</v>
      </c>
      <c r="DH216" s="757">
        <v>0</v>
      </c>
      <c r="DI216" s="758">
        <v>0</v>
      </c>
      <c r="DJ216" s="757">
        <v>0</v>
      </c>
      <c r="DK216" s="758">
        <v>0</v>
      </c>
      <c r="DL216" s="757">
        <v>0</v>
      </c>
      <c r="DM216" s="758">
        <v>0</v>
      </c>
      <c r="DN216" s="757">
        <v>0</v>
      </c>
      <c r="DO216" s="758">
        <v>0</v>
      </c>
      <c r="DP216" s="759">
        <v>0</v>
      </c>
      <c r="DQ216" s="715"/>
      <c r="DR216" s="955"/>
      <c r="DS216" s="715"/>
      <c r="DT216" s="957"/>
    </row>
    <row r="217" spans="2:124" outlineLevel="1">
      <c r="B217" s="746">
        <v>204</v>
      </c>
      <c r="C217" s="747" t="s">
        <v>676</v>
      </c>
      <c r="D217" s="748">
        <v>2016</v>
      </c>
      <c r="F217" s="766">
        <v>0</v>
      </c>
      <c r="G217" s="767">
        <v>0</v>
      </c>
      <c r="H217" s="768">
        <v>0</v>
      </c>
      <c r="I217" s="767">
        <v>0</v>
      </c>
      <c r="J217" s="768">
        <v>0</v>
      </c>
      <c r="K217" s="767">
        <v>0</v>
      </c>
      <c r="L217" s="768">
        <v>0</v>
      </c>
      <c r="M217" s="767">
        <v>0</v>
      </c>
      <c r="N217" s="768">
        <v>0</v>
      </c>
      <c r="O217" s="767">
        <v>0</v>
      </c>
      <c r="P217" s="768">
        <v>0</v>
      </c>
      <c r="Q217" s="767">
        <v>0</v>
      </c>
      <c r="R217" s="768">
        <v>0</v>
      </c>
      <c r="S217" s="767">
        <v>0</v>
      </c>
      <c r="T217" s="768">
        <v>0</v>
      </c>
      <c r="U217" s="767">
        <v>0</v>
      </c>
      <c r="V217" s="768">
        <v>0</v>
      </c>
      <c r="W217" s="767">
        <v>0</v>
      </c>
      <c r="X217" s="768">
        <v>0</v>
      </c>
      <c r="Y217" s="767">
        <v>0</v>
      </c>
      <c r="Z217" s="768">
        <v>0</v>
      </c>
      <c r="AA217" s="767">
        <v>0</v>
      </c>
      <c r="AB217" s="768">
        <v>0</v>
      </c>
      <c r="AC217" s="767">
        <v>0</v>
      </c>
      <c r="AD217" s="768">
        <v>0</v>
      </c>
      <c r="AE217" s="769">
        <v>0</v>
      </c>
      <c r="AF217" s="715"/>
      <c r="AG217" s="963"/>
      <c r="AH217" s="715"/>
      <c r="AI217" s="766">
        <v>0</v>
      </c>
      <c r="AJ217" s="767">
        <v>0</v>
      </c>
      <c r="AK217" s="768">
        <v>0</v>
      </c>
      <c r="AL217" s="767">
        <v>0</v>
      </c>
      <c r="AM217" s="768">
        <v>0</v>
      </c>
      <c r="AN217" s="767">
        <v>0</v>
      </c>
      <c r="AO217" s="768">
        <v>0</v>
      </c>
      <c r="AP217" s="767">
        <v>0</v>
      </c>
      <c r="AQ217" s="768">
        <v>0</v>
      </c>
      <c r="AR217" s="767">
        <v>0</v>
      </c>
      <c r="AS217" s="768">
        <v>0</v>
      </c>
      <c r="AT217" s="767">
        <v>0</v>
      </c>
      <c r="AU217" s="768">
        <v>0</v>
      </c>
      <c r="AV217" s="767">
        <v>0</v>
      </c>
      <c r="AW217" s="768">
        <v>0</v>
      </c>
      <c r="AX217" s="767">
        <v>0</v>
      </c>
      <c r="AY217" s="768">
        <v>0</v>
      </c>
      <c r="AZ217" s="767">
        <v>0</v>
      </c>
      <c r="BA217" s="768">
        <v>0</v>
      </c>
      <c r="BB217" s="767">
        <v>0</v>
      </c>
      <c r="BC217" s="768">
        <v>0</v>
      </c>
      <c r="BD217" s="767">
        <v>0</v>
      </c>
      <c r="BE217" s="768">
        <v>0</v>
      </c>
      <c r="BF217" s="767">
        <v>0</v>
      </c>
      <c r="BG217" s="768">
        <v>0</v>
      </c>
      <c r="BH217" s="769">
        <v>0</v>
      </c>
      <c r="BI217" s="715"/>
      <c r="BJ217" s="965"/>
      <c r="BK217" s="715"/>
      <c r="BL217" s="951"/>
      <c r="BM217" s="715"/>
      <c r="BN217" s="766">
        <v>0</v>
      </c>
      <c r="BO217" s="767">
        <v>0</v>
      </c>
      <c r="BP217" s="768">
        <v>0</v>
      </c>
      <c r="BQ217" s="767">
        <v>0</v>
      </c>
      <c r="BR217" s="768">
        <v>0</v>
      </c>
      <c r="BS217" s="767">
        <v>0</v>
      </c>
      <c r="BT217" s="768">
        <v>0</v>
      </c>
      <c r="BU217" s="767">
        <v>0</v>
      </c>
      <c r="BV217" s="768">
        <v>0</v>
      </c>
      <c r="BW217" s="767">
        <v>0</v>
      </c>
      <c r="BX217" s="768">
        <v>0</v>
      </c>
      <c r="BY217" s="767">
        <v>0</v>
      </c>
      <c r="BZ217" s="768">
        <v>0</v>
      </c>
      <c r="CA217" s="767">
        <v>0</v>
      </c>
      <c r="CB217" s="768">
        <v>0</v>
      </c>
      <c r="CC217" s="767">
        <v>0</v>
      </c>
      <c r="CD217" s="768">
        <v>0</v>
      </c>
      <c r="CE217" s="767">
        <v>0</v>
      </c>
      <c r="CF217" s="768">
        <v>0</v>
      </c>
      <c r="CG217" s="767">
        <v>0</v>
      </c>
      <c r="CH217" s="768">
        <v>0</v>
      </c>
      <c r="CI217" s="767">
        <v>0</v>
      </c>
      <c r="CJ217" s="768">
        <v>0</v>
      </c>
      <c r="CK217" s="767">
        <v>0</v>
      </c>
      <c r="CL217" s="768">
        <v>0</v>
      </c>
      <c r="CM217" s="769">
        <v>0</v>
      </c>
      <c r="CN217" s="715"/>
      <c r="CO217" s="953"/>
      <c r="CP217" s="715"/>
      <c r="CQ217" s="766">
        <v>0</v>
      </c>
      <c r="CR217" s="767">
        <v>0</v>
      </c>
      <c r="CS217" s="768">
        <v>0</v>
      </c>
      <c r="CT217" s="767">
        <v>0</v>
      </c>
      <c r="CU217" s="768">
        <v>0</v>
      </c>
      <c r="CV217" s="767">
        <v>0</v>
      </c>
      <c r="CW217" s="768">
        <v>0</v>
      </c>
      <c r="CX217" s="767">
        <v>0</v>
      </c>
      <c r="CY217" s="768">
        <v>0</v>
      </c>
      <c r="CZ217" s="767">
        <v>0</v>
      </c>
      <c r="DA217" s="768">
        <v>0</v>
      </c>
      <c r="DB217" s="767">
        <v>0</v>
      </c>
      <c r="DC217" s="768">
        <v>0</v>
      </c>
      <c r="DD217" s="767">
        <v>0</v>
      </c>
      <c r="DE217" s="768">
        <v>0</v>
      </c>
      <c r="DF217" s="767">
        <v>0</v>
      </c>
      <c r="DG217" s="768">
        <v>0</v>
      </c>
      <c r="DH217" s="767">
        <v>0</v>
      </c>
      <c r="DI217" s="768">
        <v>0</v>
      </c>
      <c r="DJ217" s="767">
        <v>0</v>
      </c>
      <c r="DK217" s="768">
        <v>0</v>
      </c>
      <c r="DL217" s="767">
        <v>0</v>
      </c>
      <c r="DM217" s="768">
        <v>0</v>
      </c>
      <c r="DN217" s="767">
        <v>0</v>
      </c>
      <c r="DO217" s="768">
        <v>0</v>
      </c>
      <c r="DP217" s="769">
        <v>0</v>
      </c>
      <c r="DQ217" s="715"/>
      <c r="DR217" s="955"/>
      <c r="DS217" s="715"/>
      <c r="DT217" s="957"/>
    </row>
    <row r="218" spans="2:124" outlineLevel="1">
      <c r="B218" s="810">
        <v>205</v>
      </c>
      <c r="C218" s="835" t="s">
        <v>99</v>
      </c>
      <c r="D218" s="812">
        <v>2016</v>
      </c>
      <c r="F218" s="813">
        <v>0</v>
      </c>
      <c r="G218" s="814">
        <v>0</v>
      </c>
      <c r="H218" s="815">
        <v>0</v>
      </c>
      <c r="I218" s="814">
        <v>0</v>
      </c>
      <c r="J218" s="815">
        <v>0</v>
      </c>
      <c r="K218" s="814">
        <v>0</v>
      </c>
      <c r="L218" s="815">
        <v>0</v>
      </c>
      <c r="M218" s="814">
        <v>0</v>
      </c>
      <c r="N218" s="815">
        <v>0</v>
      </c>
      <c r="O218" s="814">
        <v>0</v>
      </c>
      <c r="P218" s="815">
        <v>0</v>
      </c>
      <c r="Q218" s="814">
        <v>0</v>
      </c>
      <c r="R218" s="815">
        <v>0</v>
      </c>
      <c r="S218" s="814">
        <v>0</v>
      </c>
      <c r="T218" s="815">
        <v>0</v>
      </c>
      <c r="U218" s="814">
        <v>0</v>
      </c>
      <c r="V218" s="815">
        <v>0</v>
      </c>
      <c r="W218" s="814">
        <v>0</v>
      </c>
      <c r="X218" s="815">
        <v>0</v>
      </c>
      <c r="Y218" s="814">
        <v>0</v>
      </c>
      <c r="Z218" s="815">
        <v>0</v>
      </c>
      <c r="AA218" s="814">
        <v>0</v>
      </c>
      <c r="AB218" s="815">
        <v>0</v>
      </c>
      <c r="AC218" s="814">
        <v>0</v>
      </c>
      <c r="AD218" s="815">
        <v>0</v>
      </c>
      <c r="AE218" s="816">
        <v>0</v>
      </c>
      <c r="AF218" s="715"/>
      <c r="AG218" s="963"/>
      <c r="AH218" s="715"/>
      <c r="AI218" s="813">
        <v>0</v>
      </c>
      <c r="AJ218" s="814">
        <v>0</v>
      </c>
      <c r="AK218" s="815">
        <v>0</v>
      </c>
      <c r="AL218" s="814">
        <v>0</v>
      </c>
      <c r="AM218" s="815">
        <v>0</v>
      </c>
      <c r="AN218" s="814">
        <v>0</v>
      </c>
      <c r="AO218" s="815">
        <v>0</v>
      </c>
      <c r="AP218" s="814">
        <v>0</v>
      </c>
      <c r="AQ218" s="815">
        <v>0</v>
      </c>
      <c r="AR218" s="814">
        <v>0</v>
      </c>
      <c r="AS218" s="815">
        <v>0</v>
      </c>
      <c r="AT218" s="814">
        <v>0</v>
      </c>
      <c r="AU218" s="815">
        <v>0</v>
      </c>
      <c r="AV218" s="814">
        <v>0</v>
      </c>
      <c r="AW218" s="815">
        <v>0</v>
      </c>
      <c r="AX218" s="814">
        <v>0</v>
      </c>
      <c r="AY218" s="815">
        <v>0</v>
      </c>
      <c r="AZ218" s="814">
        <v>0</v>
      </c>
      <c r="BA218" s="815">
        <v>0</v>
      </c>
      <c r="BB218" s="814">
        <v>0</v>
      </c>
      <c r="BC218" s="815">
        <v>0</v>
      </c>
      <c r="BD218" s="814">
        <v>0</v>
      </c>
      <c r="BE218" s="815">
        <v>0</v>
      </c>
      <c r="BF218" s="814">
        <v>0</v>
      </c>
      <c r="BG218" s="815">
        <v>0</v>
      </c>
      <c r="BH218" s="816">
        <v>0</v>
      </c>
      <c r="BI218" s="715"/>
      <c r="BJ218" s="965"/>
      <c r="BK218" s="715"/>
      <c r="BL218" s="951"/>
      <c r="BM218" s="715"/>
      <c r="BN218" s="813">
        <v>0</v>
      </c>
      <c r="BO218" s="814">
        <v>0</v>
      </c>
      <c r="BP218" s="815">
        <v>0</v>
      </c>
      <c r="BQ218" s="814">
        <v>0</v>
      </c>
      <c r="BR218" s="815">
        <v>0</v>
      </c>
      <c r="BS218" s="814">
        <v>0</v>
      </c>
      <c r="BT218" s="815">
        <v>0</v>
      </c>
      <c r="BU218" s="814">
        <v>0</v>
      </c>
      <c r="BV218" s="815">
        <v>0</v>
      </c>
      <c r="BW218" s="814">
        <v>0</v>
      </c>
      <c r="BX218" s="815">
        <v>0</v>
      </c>
      <c r="BY218" s="814">
        <v>0</v>
      </c>
      <c r="BZ218" s="815">
        <v>0</v>
      </c>
      <c r="CA218" s="814">
        <v>0</v>
      </c>
      <c r="CB218" s="815">
        <v>0</v>
      </c>
      <c r="CC218" s="814">
        <v>0</v>
      </c>
      <c r="CD218" s="815">
        <v>0</v>
      </c>
      <c r="CE218" s="814">
        <v>0</v>
      </c>
      <c r="CF218" s="815">
        <v>0</v>
      </c>
      <c r="CG218" s="814">
        <v>0</v>
      </c>
      <c r="CH218" s="815">
        <v>0</v>
      </c>
      <c r="CI218" s="814">
        <v>0</v>
      </c>
      <c r="CJ218" s="815">
        <v>0</v>
      </c>
      <c r="CK218" s="814">
        <v>0</v>
      </c>
      <c r="CL218" s="815">
        <v>0</v>
      </c>
      <c r="CM218" s="816">
        <v>0</v>
      </c>
      <c r="CN218" s="715"/>
      <c r="CO218" s="953"/>
      <c r="CP218" s="715"/>
      <c r="CQ218" s="813">
        <v>0</v>
      </c>
      <c r="CR218" s="814">
        <v>0</v>
      </c>
      <c r="CS218" s="815">
        <v>0</v>
      </c>
      <c r="CT218" s="814">
        <v>0</v>
      </c>
      <c r="CU218" s="815">
        <v>0</v>
      </c>
      <c r="CV218" s="814">
        <v>0</v>
      </c>
      <c r="CW218" s="815">
        <v>0</v>
      </c>
      <c r="CX218" s="814">
        <v>0</v>
      </c>
      <c r="CY218" s="815">
        <v>0</v>
      </c>
      <c r="CZ218" s="814">
        <v>0</v>
      </c>
      <c r="DA218" s="815">
        <v>0</v>
      </c>
      <c r="DB218" s="814">
        <v>0</v>
      </c>
      <c r="DC218" s="815">
        <v>0</v>
      </c>
      <c r="DD218" s="814">
        <v>0</v>
      </c>
      <c r="DE218" s="815">
        <v>0</v>
      </c>
      <c r="DF218" s="814">
        <v>0</v>
      </c>
      <c r="DG218" s="815">
        <v>0</v>
      </c>
      <c r="DH218" s="814">
        <v>0</v>
      </c>
      <c r="DI218" s="815">
        <v>0</v>
      </c>
      <c r="DJ218" s="814">
        <v>0</v>
      </c>
      <c r="DK218" s="815">
        <v>0</v>
      </c>
      <c r="DL218" s="814">
        <v>0</v>
      </c>
      <c r="DM218" s="815">
        <v>0</v>
      </c>
      <c r="DN218" s="814">
        <v>0</v>
      </c>
      <c r="DO218" s="815">
        <v>0</v>
      </c>
      <c r="DP218" s="816">
        <v>0</v>
      </c>
      <c r="DQ218" s="715"/>
      <c r="DR218" s="955"/>
      <c r="DS218" s="715"/>
      <c r="DT218" s="957"/>
    </row>
    <row r="219" spans="2:124" outlineLevel="1">
      <c r="B219" s="817">
        <v>206</v>
      </c>
      <c r="C219" s="840" t="s">
        <v>100</v>
      </c>
      <c r="D219" s="819">
        <v>2016</v>
      </c>
      <c r="F219" s="820">
        <v>0</v>
      </c>
      <c r="G219" s="821">
        <v>0</v>
      </c>
      <c r="H219" s="822">
        <v>0</v>
      </c>
      <c r="I219" s="821">
        <v>0</v>
      </c>
      <c r="J219" s="822">
        <v>0</v>
      </c>
      <c r="K219" s="821">
        <v>0</v>
      </c>
      <c r="L219" s="822">
        <v>0</v>
      </c>
      <c r="M219" s="821">
        <v>0</v>
      </c>
      <c r="N219" s="822">
        <v>0</v>
      </c>
      <c r="O219" s="821">
        <v>0</v>
      </c>
      <c r="P219" s="822">
        <v>0</v>
      </c>
      <c r="Q219" s="821">
        <v>0</v>
      </c>
      <c r="R219" s="822">
        <v>0</v>
      </c>
      <c r="S219" s="821">
        <v>0</v>
      </c>
      <c r="T219" s="822">
        <v>0</v>
      </c>
      <c r="U219" s="821">
        <v>0</v>
      </c>
      <c r="V219" s="822">
        <v>0</v>
      </c>
      <c r="W219" s="821">
        <v>0</v>
      </c>
      <c r="X219" s="822">
        <v>0</v>
      </c>
      <c r="Y219" s="821">
        <v>0</v>
      </c>
      <c r="Z219" s="822">
        <v>0</v>
      </c>
      <c r="AA219" s="821">
        <v>0</v>
      </c>
      <c r="AB219" s="822">
        <v>0</v>
      </c>
      <c r="AC219" s="821">
        <v>0</v>
      </c>
      <c r="AD219" s="822">
        <v>0</v>
      </c>
      <c r="AE219" s="823">
        <v>0</v>
      </c>
      <c r="AF219" s="715"/>
      <c r="AG219" s="963"/>
      <c r="AH219" s="715"/>
      <c r="AI219" s="820">
        <v>0</v>
      </c>
      <c r="AJ219" s="821">
        <v>0</v>
      </c>
      <c r="AK219" s="822">
        <v>0</v>
      </c>
      <c r="AL219" s="821">
        <v>0</v>
      </c>
      <c r="AM219" s="822">
        <v>0</v>
      </c>
      <c r="AN219" s="821">
        <v>0</v>
      </c>
      <c r="AO219" s="822">
        <v>0</v>
      </c>
      <c r="AP219" s="821">
        <v>0</v>
      </c>
      <c r="AQ219" s="822">
        <v>0</v>
      </c>
      <c r="AR219" s="821">
        <v>0</v>
      </c>
      <c r="AS219" s="822">
        <v>0</v>
      </c>
      <c r="AT219" s="821">
        <v>0</v>
      </c>
      <c r="AU219" s="822">
        <v>0</v>
      </c>
      <c r="AV219" s="821">
        <v>0</v>
      </c>
      <c r="AW219" s="822">
        <v>0</v>
      </c>
      <c r="AX219" s="821">
        <v>0</v>
      </c>
      <c r="AY219" s="822">
        <v>0</v>
      </c>
      <c r="AZ219" s="821">
        <v>0</v>
      </c>
      <c r="BA219" s="822">
        <v>0</v>
      </c>
      <c r="BB219" s="821">
        <v>0</v>
      </c>
      <c r="BC219" s="822">
        <v>0</v>
      </c>
      <c r="BD219" s="821">
        <v>0</v>
      </c>
      <c r="BE219" s="822">
        <v>0</v>
      </c>
      <c r="BF219" s="821">
        <v>0</v>
      </c>
      <c r="BG219" s="822">
        <v>0</v>
      </c>
      <c r="BH219" s="823">
        <v>0</v>
      </c>
      <c r="BI219" s="715"/>
      <c r="BJ219" s="965"/>
      <c r="BK219" s="715"/>
      <c r="BL219" s="951"/>
      <c r="BM219" s="715"/>
      <c r="BN219" s="820">
        <v>0</v>
      </c>
      <c r="BO219" s="821">
        <v>0</v>
      </c>
      <c r="BP219" s="822">
        <v>0</v>
      </c>
      <c r="BQ219" s="821">
        <v>0</v>
      </c>
      <c r="BR219" s="822">
        <v>0</v>
      </c>
      <c r="BS219" s="821">
        <v>0</v>
      </c>
      <c r="BT219" s="822">
        <v>0</v>
      </c>
      <c r="BU219" s="821">
        <v>0</v>
      </c>
      <c r="BV219" s="822">
        <v>0</v>
      </c>
      <c r="BW219" s="821">
        <v>0</v>
      </c>
      <c r="BX219" s="822">
        <v>0</v>
      </c>
      <c r="BY219" s="821">
        <v>0</v>
      </c>
      <c r="BZ219" s="822">
        <v>0</v>
      </c>
      <c r="CA219" s="821">
        <v>0</v>
      </c>
      <c r="CB219" s="822">
        <v>0</v>
      </c>
      <c r="CC219" s="821">
        <v>0</v>
      </c>
      <c r="CD219" s="822">
        <v>0</v>
      </c>
      <c r="CE219" s="821">
        <v>0</v>
      </c>
      <c r="CF219" s="822">
        <v>0</v>
      </c>
      <c r="CG219" s="821">
        <v>0</v>
      </c>
      <c r="CH219" s="822">
        <v>0</v>
      </c>
      <c r="CI219" s="821">
        <v>0</v>
      </c>
      <c r="CJ219" s="822">
        <v>0</v>
      </c>
      <c r="CK219" s="821">
        <v>0</v>
      </c>
      <c r="CL219" s="822">
        <v>0</v>
      </c>
      <c r="CM219" s="823">
        <v>0</v>
      </c>
      <c r="CN219" s="715"/>
      <c r="CO219" s="953"/>
      <c r="CP219" s="715"/>
      <c r="CQ219" s="820">
        <v>0</v>
      </c>
      <c r="CR219" s="821">
        <v>0</v>
      </c>
      <c r="CS219" s="822">
        <v>0</v>
      </c>
      <c r="CT219" s="821">
        <v>0</v>
      </c>
      <c r="CU219" s="822">
        <v>0</v>
      </c>
      <c r="CV219" s="821">
        <v>0</v>
      </c>
      <c r="CW219" s="822">
        <v>0</v>
      </c>
      <c r="CX219" s="821">
        <v>0</v>
      </c>
      <c r="CY219" s="822">
        <v>0</v>
      </c>
      <c r="CZ219" s="821">
        <v>0</v>
      </c>
      <c r="DA219" s="822">
        <v>0</v>
      </c>
      <c r="DB219" s="821">
        <v>0</v>
      </c>
      <c r="DC219" s="822">
        <v>0</v>
      </c>
      <c r="DD219" s="821">
        <v>0</v>
      </c>
      <c r="DE219" s="822">
        <v>0</v>
      </c>
      <c r="DF219" s="821">
        <v>0</v>
      </c>
      <c r="DG219" s="822">
        <v>0</v>
      </c>
      <c r="DH219" s="821">
        <v>0</v>
      </c>
      <c r="DI219" s="822">
        <v>0</v>
      </c>
      <c r="DJ219" s="821">
        <v>0</v>
      </c>
      <c r="DK219" s="822">
        <v>0</v>
      </c>
      <c r="DL219" s="821">
        <v>0</v>
      </c>
      <c r="DM219" s="822">
        <v>0</v>
      </c>
      <c r="DN219" s="821">
        <v>0</v>
      </c>
      <c r="DO219" s="822">
        <v>0</v>
      </c>
      <c r="DP219" s="823">
        <v>0</v>
      </c>
      <c r="DQ219" s="715"/>
      <c r="DR219" s="955"/>
      <c r="DS219" s="715"/>
      <c r="DT219" s="957"/>
    </row>
    <row r="220" spans="2:124" outlineLevel="1">
      <c r="B220" s="753">
        <v>207</v>
      </c>
      <c r="C220" s="754" t="s">
        <v>101</v>
      </c>
      <c r="D220" s="755">
        <v>2016</v>
      </c>
      <c r="F220" s="756">
        <v>0</v>
      </c>
      <c r="G220" s="757">
        <v>0</v>
      </c>
      <c r="H220" s="758">
        <v>0</v>
      </c>
      <c r="I220" s="757">
        <v>0</v>
      </c>
      <c r="J220" s="758">
        <v>0</v>
      </c>
      <c r="K220" s="757">
        <v>0</v>
      </c>
      <c r="L220" s="758">
        <v>0</v>
      </c>
      <c r="M220" s="757">
        <v>0</v>
      </c>
      <c r="N220" s="758">
        <v>0</v>
      </c>
      <c r="O220" s="757">
        <v>0</v>
      </c>
      <c r="P220" s="758">
        <v>0</v>
      </c>
      <c r="Q220" s="757">
        <v>0</v>
      </c>
      <c r="R220" s="758">
        <v>0</v>
      </c>
      <c r="S220" s="757">
        <v>0</v>
      </c>
      <c r="T220" s="758">
        <v>0</v>
      </c>
      <c r="U220" s="757">
        <v>0</v>
      </c>
      <c r="V220" s="758">
        <v>0</v>
      </c>
      <c r="W220" s="757">
        <v>0</v>
      </c>
      <c r="X220" s="758">
        <v>0</v>
      </c>
      <c r="Y220" s="757">
        <v>0</v>
      </c>
      <c r="Z220" s="758">
        <v>0</v>
      </c>
      <c r="AA220" s="757">
        <v>0</v>
      </c>
      <c r="AB220" s="758">
        <v>0</v>
      </c>
      <c r="AC220" s="757">
        <v>0</v>
      </c>
      <c r="AD220" s="758">
        <v>0</v>
      </c>
      <c r="AE220" s="759">
        <v>0</v>
      </c>
      <c r="AF220" s="715"/>
      <c r="AG220" s="963"/>
      <c r="AH220" s="715"/>
      <c r="AI220" s="756">
        <v>0</v>
      </c>
      <c r="AJ220" s="757">
        <v>0</v>
      </c>
      <c r="AK220" s="758">
        <v>0</v>
      </c>
      <c r="AL220" s="757">
        <v>0</v>
      </c>
      <c r="AM220" s="758">
        <v>0</v>
      </c>
      <c r="AN220" s="757">
        <v>0</v>
      </c>
      <c r="AO220" s="758">
        <v>0</v>
      </c>
      <c r="AP220" s="757">
        <v>0</v>
      </c>
      <c r="AQ220" s="758">
        <v>0</v>
      </c>
      <c r="AR220" s="757">
        <v>0</v>
      </c>
      <c r="AS220" s="758">
        <v>0</v>
      </c>
      <c r="AT220" s="757">
        <v>0</v>
      </c>
      <c r="AU220" s="758">
        <v>0</v>
      </c>
      <c r="AV220" s="757">
        <v>0</v>
      </c>
      <c r="AW220" s="758">
        <v>0</v>
      </c>
      <c r="AX220" s="757">
        <v>0</v>
      </c>
      <c r="AY220" s="758">
        <v>0</v>
      </c>
      <c r="AZ220" s="757">
        <v>0</v>
      </c>
      <c r="BA220" s="758">
        <v>0</v>
      </c>
      <c r="BB220" s="757">
        <v>0</v>
      </c>
      <c r="BC220" s="758">
        <v>0</v>
      </c>
      <c r="BD220" s="757">
        <v>0</v>
      </c>
      <c r="BE220" s="758">
        <v>0</v>
      </c>
      <c r="BF220" s="757">
        <v>0</v>
      </c>
      <c r="BG220" s="758">
        <v>0</v>
      </c>
      <c r="BH220" s="759">
        <v>0</v>
      </c>
      <c r="BI220" s="715"/>
      <c r="BJ220" s="965"/>
      <c r="BK220" s="715"/>
      <c r="BL220" s="951"/>
      <c r="BM220" s="715"/>
      <c r="BN220" s="756">
        <v>0</v>
      </c>
      <c r="BO220" s="757">
        <v>0</v>
      </c>
      <c r="BP220" s="758">
        <v>0</v>
      </c>
      <c r="BQ220" s="757">
        <v>0</v>
      </c>
      <c r="BR220" s="758">
        <v>0</v>
      </c>
      <c r="BS220" s="757">
        <v>0</v>
      </c>
      <c r="BT220" s="758">
        <v>0</v>
      </c>
      <c r="BU220" s="757">
        <v>0</v>
      </c>
      <c r="BV220" s="758">
        <v>0</v>
      </c>
      <c r="BW220" s="757">
        <v>0</v>
      </c>
      <c r="BX220" s="758">
        <v>0</v>
      </c>
      <c r="BY220" s="757">
        <v>0</v>
      </c>
      <c r="BZ220" s="758">
        <v>0</v>
      </c>
      <c r="CA220" s="757">
        <v>0</v>
      </c>
      <c r="CB220" s="758">
        <v>0</v>
      </c>
      <c r="CC220" s="757">
        <v>0</v>
      </c>
      <c r="CD220" s="758">
        <v>0</v>
      </c>
      <c r="CE220" s="757">
        <v>0</v>
      </c>
      <c r="CF220" s="758">
        <v>0</v>
      </c>
      <c r="CG220" s="757">
        <v>0</v>
      </c>
      <c r="CH220" s="758">
        <v>0</v>
      </c>
      <c r="CI220" s="757">
        <v>0</v>
      </c>
      <c r="CJ220" s="758">
        <v>0</v>
      </c>
      <c r="CK220" s="757">
        <v>0</v>
      </c>
      <c r="CL220" s="758">
        <v>0</v>
      </c>
      <c r="CM220" s="759">
        <v>0</v>
      </c>
      <c r="CN220" s="715"/>
      <c r="CO220" s="953"/>
      <c r="CP220" s="715"/>
      <c r="CQ220" s="756">
        <v>0</v>
      </c>
      <c r="CR220" s="757">
        <v>0</v>
      </c>
      <c r="CS220" s="758">
        <v>0</v>
      </c>
      <c r="CT220" s="757">
        <v>0</v>
      </c>
      <c r="CU220" s="758">
        <v>0</v>
      </c>
      <c r="CV220" s="757">
        <v>0</v>
      </c>
      <c r="CW220" s="758">
        <v>0</v>
      </c>
      <c r="CX220" s="757">
        <v>0</v>
      </c>
      <c r="CY220" s="758">
        <v>0</v>
      </c>
      <c r="CZ220" s="757">
        <v>0</v>
      </c>
      <c r="DA220" s="758">
        <v>0</v>
      </c>
      <c r="DB220" s="757">
        <v>0</v>
      </c>
      <c r="DC220" s="758">
        <v>0</v>
      </c>
      <c r="DD220" s="757">
        <v>0</v>
      </c>
      <c r="DE220" s="758">
        <v>0</v>
      </c>
      <c r="DF220" s="757">
        <v>0</v>
      </c>
      <c r="DG220" s="758">
        <v>0</v>
      </c>
      <c r="DH220" s="757">
        <v>0</v>
      </c>
      <c r="DI220" s="758">
        <v>0</v>
      </c>
      <c r="DJ220" s="757">
        <v>0</v>
      </c>
      <c r="DK220" s="758">
        <v>0</v>
      </c>
      <c r="DL220" s="757">
        <v>0</v>
      </c>
      <c r="DM220" s="758">
        <v>0</v>
      </c>
      <c r="DN220" s="757">
        <v>0</v>
      </c>
      <c r="DO220" s="758">
        <v>0</v>
      </c>
      <c r="DP220" s="759">
        <v>0</v>
      </c>
      <c r="DQ220" s="715"/>
      <c r="DR220" s="955"/>
      <c r="DS220" s="715"/>
      <c r="DT220" s="957"/>
    </row>
    <row r="221" spans="2:124" outlineLevel="1">
      <c r="B221" s="746">
        <v>208</v>
      </c>
      <c r="C221" s="747" t="s">
        <v>102</v>
      </c>
      <c r="D221" s="748">
        <v>2016</v>
      </c>
      <c r="F221" s="766">
        <v>0</v>
      </c>
      <c r="G221" s="767">
        <v>0</v>
      </c>
      <c r="H221" s="768">
        <v>0</v>
      </c>
      <c r="I221" s="767">
        <v>0</v>
      </c>
      <c r="J221" s="768">
        <v>0</v>
      </c>
      <c r="K221" s="767">
        <v>0</v>
      </c>
      <c r="L221" s="768">
        <v>0</v>
      </c>
      <c r="M221" s="767">
        <v>0</v>
      </c>
      <c r="N221" s="768">
        <v>0</v>
      </c>
      <c r="O221" s="767">
        <v>0</v>
      </c>
      <c r="P221" s="768">
        <v>0</v>
      </c>
      <c r="Q221" s="767">
        <v>0</v>
      </c>
      <c r="R221" s="768">
        <v>0</v>
      </c>
      <c r="S221" s="767">
        <v>0</v>
      </c>
      <c r="T221" s="768">
        <v>0</v>
      </c>
      <c r="U221" s="767">
        <v>0</v>
      </c>
      <c r="V221" s="768">
        <v>0</v>
      </c>
      <c r="W221" s="767">
        <v>0</v>
      </c>
      <c r="X221" s="768">
        <v>0</v>
      </c>
      <c r="Y221" s="767">
        <v>0</v>
      </c>
      <c r="Z221" s="768">
        <v>0</v>
      </c>
      <c r="AA221" s="767">
        <v>0</v>
      </c>
      <c r="AB221" s="768">
        <v>0</v>
      </c>
      <c r="AC221" s="767">
        <v>0</v>
      </c>
      <c r="AD221" s="768">
        <v>0</v>
      </c>
      <c r="AE221" s="769">
        <v>0</v>
      </c>
      <c r="AF221" s="715"/>
      <c r="AG221" s="963"/>
      <c r="AH221" s="715"/>
      <c r="AI221" s="766">
        <v>0</v>
      </c>
      <c r="AJ221" s="767">
        <v>0</v>
      </c>
      <c r="AK221" s="768">
        <v>0</v>
      </c>
      <c r="AL221" s="767">
        <v>0</v>
      </c>
      <c r="AM221" s="768">
        <v>0</v>
      </c>
      <c r="AN221" s="767">
        <v>0</v>
      </c>
      <c r="AO221" s="768">
        <v>0</v>
      </c>
      <c r="AP221" s="767">
        <v>0</v>
      </c>
      <c r="AQ221" s="768">
        <v>0</v>
      </c>
      <c r="AR221" s="767">
        <v>0</v>
      </c>
      <c r="AS221" s="768">
        <v>0</v>
      </c>
      <c r="AT221" s="767">
        <v>0</v>
      </c>
      <c r="AU221" s="768">
        <v>0</v>
      </c>
      <c r="AV221" s="767">
        <v>0</v>
      </c>
      <c r="AW221" s="768">
        <v>0</v>
      </c>
      <c r="AX221" s="767">
        <v>0</v>
      </c>
      <c r="AY221" s="768">
        <v>0</v>
      </c>
      <c r="AZ221" s="767">
        <v>0</v>
      </c>
      <c r="BA221" s="768">
        <v>0</v>
      </c>
      <c r="BB221" s="767">
        <v>0</v>
      </c>
      <c r="BC221" s="768">
        <v>0</v>
      </c>
      <c r="BD221" s="767">
        <v>0</v>
      </c>
      <c r="BE221" s="768">
        <v>0</v>
      </c>
      <c r="BF221" s="767">
        <v>0</v>
      </c>
      <c r="BG221" s="768">
        <v>0</v>
      </c>
      <c r="BH221" s="769">
        <v>0</v>
      </c>
      <c r="BI221" s="715"/>
      <c r="BJ221" s="965"/>
      <c r="BK221" s="715"/>
      <c r="BL221" s="951"/>
      <c r="BM221" s="715"/>
      <c r="BN221" s="766">
        <v>0</v>
      </c>
      <c r="BO221" s="767">
        <v>0</v>
      </c>
      <c r="BP221" s="768">
        <v>0</v>
      </c>
      <c r="BQ221" s="767">
        <v>0</v>
      </c>
      <c r="BR221" s="768">
        <v>0</v>
      </c>
      <c r="BS221" s="767">
        <v>0</v>
      </c>
      <c r="BT221" s="768">
        <v>0</v>
      </c>
      <c r="BU221" s="767">
        <v>0</v>
      </c>
      <c r="BV221" s="768">
        <v>0</v>
      </c>
      <c r="BW221" s="767">
        <v>0</v>
      </c>
      <c r="BX221" s="768">
        <v>0</v>
      </c>
      <c r="BY221" s="767">
        <v>0</v>
      </c>
      <c r="BZ221" s="768">
        <v>0</v>
      </c>
      <c r="CA221" s="767">
        <v>0</v>
      </c>
      <c r="CB221" s="768">
        <v>0</v>
      </c>
      <c r="CC221" s="767">
        <v>0</v>
      </c>
      <c r="CD221" s="768">
        <v>0</v>
      </c>
      <c r="CE221" s="767">
        <v>0</v>
      </c>
      <c r="CF221" s="768">
        <v>0</v>
      </c>
      <c r="CG221" s="767">
        <v>0</v>
      </c>
      <c r="CH221" s="768">
        <v>0</v>
      </c>
      <c r="CI221" s="767">
        <v>0</v>
      </c>
      <c r="CJ221" s="768">
        <v>0</v>
      </c>
      <c r="CK221" s="767">
        <v>0</v>
      </c>
      <c r="CL221" s="768">
        <v>0</v>
      </c>
      <c r="CM221" s="769">
        <v>0</v>
      </c>
      <c r="CN221" s="715"/>
      <c r="CO221" s="953"/>
      <c r="CP221" s="715"/>
      <c r="CQ221" s="766">
        <v>0</v>
      </c>
      <c r="CR221" s="767">
        <v>0</v>
      </c>
      <c r="CS221" s="768">
        <v>0</v>
      </c>
      <c r="CT221" s="767">
        <v>0</v>
      </c>
      <c r="CU221" s="768">
        <v>0</v>
      </c>
      <c r="CV221" s="767">
        <v>0</v>
      </c>
      <c r="CW221" s="768">
        <v>0</v>
      </c>
      <c r="CX221" s="767">
        <v>0</v>
      </c>
      <c r="CY221" s="768">
        <v>0</v>
      </c>
      <c r="CZ221" s="767">
        <v>0</v>
      </c>
      <c r="DA221" s="768">
        <v>0</v>
      </c>
      <c r="DB221" s="767">
        <v>0</v>
      </c>
      <c r="DC221" s="768">
        <v>0</v>
      </c>
      <c r="DD221" s="767">
        <v>0</v>
      </c>
      <c r="DE221" s="768">
        <v>0</v>
      </c>
      <c r="DF221" s="767">
        <v>0</v>
      </c>
      <c r="DG221" s="768">
        <v>0</v>
      </c>
      <c r="DH221" s="767">
        <v>0</v>
      </c>
      <c r="DI221" s="768">
        <v>0</v>
      </c>
      <c r="DJ221" s="767">
        <v>0</v>
      </c>
      <c r="DK221" s="768">
        <v>0</v>
      </c>
      <c r="DL221" s="767">
        <v>0</v>
      </c>
      <c r="DM221" s="768">
        <v>0</v>
      </c>
      <c r="DN221" s="767">
        <v>0</v>
      </c>
      <c r="DO221" s="768">
        <v>0</v>
      </c>
      <c r="DP221" s="769">
        <v>0</v>
      </c>
      <c r="DQ221" s="715"/>
      <c r="DR221" s="955"/>
      <c r="DS221" s="715"/>
      <c r="DT221" s="957"/>
    </row>
    <row r="222" spans="2:124" outlineLevel="1">
      <c r="B222" s="753">
        <v>209</v>
      </c>
      <c r="C222" s="754" t="s">
        <v>103</v>
      </c>
      <c r="D222" s="755">
        <v>2016</v>
      </c>
      <c r="F222" s="756">
        <v>0</v>
      </c>
      <c r="G222" s="757">
        <v>0</v>
      </c>
      <c r="H222" s="758">
        <v>0</v>
      </c>
      <c r="I222" s="757">
        <v>0</v>
      </c>
      <c r="J222" s="758">
        <v>0</v>
      </c>
      <c r="K222" s="757">
        <v>0</v>
      </c>
      <c r="L222" s="758">
        <v>0</v>
      </c>
      <c r="M222" s="757">
        <v>0</v>
      </c>
      <c r="N222" s="758">
        <v>0</v>
      </c>
      <c r="O222" s="757">
        <v>0</v>
      </c>
      <c r="P222" s="758">
        <v>0</v>
      </c>
      <c r="Q222" s="757">
        <v>0</v>
      </c>
      <c r="R222" s="758">
        <v>0</v>
      </c>
      <c r="S222" s="757">
        <v>0</v>
      </c>
      <c r="T222" s="758">
        <v>0</v>
      </c>
      <c r="U222" s="757">
        <v>0</v>
      </c>
      <c r="V222" s="758">
        <v>0</v>
      </c>
      <c r="W222" s="757">
        <v>0</v>
      </c>
      <c r="X222" s="758">
        <v>0</v>
      </c>
      <c r="Y222" s="757">
        <v>0</v>
      </c>
      <c r="Z222" s="758">
        <v>0</v>
      </c>
      <c r="AA222" s="757">
        <v>0</v>
      </c>
      <c r="AB222" s="758">
        <v>0</v>
      </c>
      <c r="AC222" s="757">
        <v>0</v>
      </c>
      <c r="AD222" s="758">
        <v>0</v>
      </c>
      <c r="AE222" s="759">
        <v>0</v>
      </c>
      <c r="AF222" s="715"/>
      <c r="AG222" s="963"/>
      <c r="AH222" s="715"/>
      <c r="AI222" s="756">
        <v>0</v>
      </c>
      <c r="AJ222" s="757">
        <v>0</v>
      </c>
      <c r="AK222" s="758">
        <v>0</v>
      </c>
      <c r="AL222" s="757">
        <v>0</v>
      </c>
      <c r="AM222" s="758">
        <v>0</v>
      </c>
      <c r="AN222" s="757">
        <v>0</v>
      </c>
      <c r="AO222" s="758">
        <v>0</v>
      </c>
      <c r="AP222" s="757">
        <v>0</v>
      </c>
      <c r="AQ222" s="758">
        <v>0</v>
      </c>
      <c r="AR222" s="757">
        <v>0</v>
      </c>
      <c r="AS222" s="758">
        <v>0</v>
      </c>
      <c r="AT222" s="757">
        <v>0</v>
      </c>
      <c r="AU222" s="758">
        <v>0</v>
      </c>
      <c r="AV222" s="757">
        <v>0</v>
      </c>
      <c r="AW222" s="758">
        <v>0</v>
      </c>
      <c r="AX222" s="757">
        <v>0</v>
      </c>
      <c r="AY222" s="758">
        <v>0</v>
      </c>
      <c r="AZ222" s="757">
        <v>0</v>
      </c>
      <c r="BA222" s="758">
        <v>0</v>
      </c>
      <c r="BB222" s="757">
        <v>0</v>
      </c>
      <c r="BC222" s="758">
        <v>0</v>
      </c>
      <c r="BD222" s="757">
        <v>0</v>
      </c>
      <c r="BE222" s="758">
        <v>0</v>
      </c>
      <c r="BF222" s="757">
        <v>0</v>
      </c>
      <c r="BG222" s="758">
        <v>0</v>
      </c>
      <c r="BH222" s="759">
        <v>0</v>
      </c>
      <c r="BI222" s="715"/>
      <c r="BJ222" s="965"/>
      <c r="BK222" s="715"/>
      <c r="BL222" s="951"/>
      <c r="BM222" s="715"/>
      <c r="BN222" s="756">
        <v>0</v>
      </c>
      <c r="BO222" s="757">
        <v>0</v>
      </c>
      <c r="BP222" s="758">
        <v>0</v>
      </c>
      <c r="BQ222" s="757">
        <v>0</v>
      </c>
      <c r="BR222" s="758">
        <v>0</v>
      </c>
      <c r="BS222" s="757">
        <v>0</v>
      </c>
      <c r="BT222" s="758">
        <v>0</v>
      </c>
      <c r="BU222" s="757">
        <v>0</v>
      </c>
      <c r="BV222" s="758">
        <v>0</v>
      </c>
      <c r="BW222" s="757">
        <v>0</v>
      </c>
      <c r="BX222" s="758">
        <v>0</v>
      </c>
      <c r="BY222" s="757">
        <v>0</v>
      </c>
      <c r="BZ222" s="758">
        <v>0</v>
      </c>
      <c r="CA222" s="757">
        <v>0</v>
      </c>
      <c r="CB222" s="758">
        <v>0</v>
      </c>
      <c r="CC222" s="757">
        <v>0</v>
      </c>
      <c r="CD222" s="758">
        <v>0</v>
      </c>
      <c r="CE222" s="757">
        <v>0</v>
      </c>
      <c r="CF222" s="758">
        <v>0</v>
      </c>
      <c r="CG222" s="757">
        <v>0</v>
      </c>
      <c r="CH222" s="758">
        <v>0</v>
      </c>
      <c r="CI222" s="757">
        <v>0</v>
      </c>
      <c r="CJ222" s="758">
        <v>0</v>
      </c>
      <c r="CK222" s="757">
        <v>0</v>
      </c>
      <c r="CL222" s="758">
        <v>0</v>
      </c>
      <c r="CM222" s="759">
        <v>0</v>
      </c>
      <c r="CN222" s="715"/>
      <c r="CO222" s="953"/>
      <c r="CP222" s="715"/>
      <c r="CQ222" s="756">
        <v>0</v>
      </c>
      <c r="CR222" s="757">
        <v>0</v>
      </c>
      <c r="CS222" s="758">
        <v>0</v>
      </c>
      <c r="CT222" s="757">
        <v>0</v>
      </c>
      <c r="CU222" s="758">
        <v>0</v>
      </c>
      <c r="CV222" s="757">
        <v>0</v>
      </c>
      <c r="CW222" s="758">
        <v>0</v>
      </c>
      <c r="CX222" s="757">
        <v>0</v>
      </c>
      <c r="CY222" s="758">
        <v>0</v>
      </c>
      <c r="CZ222" s="757">
        <v>0</v>
      </c>
      <c r="DA222" s="758">
        <v>0</v>
      </c>
      <c r="DB222" s="757">
        <v>0</v>
      </c>
      <c r="DC222" s="758">
        <v>0</v>
      </c>
      <c r="DD222" s="757">
        <v>0</v>
      </c>
      <c r="DE222" s="758">
        <v>0</v>
      </c>
      <c r="DF222" s="757">
        <v>0</v>
      </c>
      <c r="DG222" s="758">
        <v>0</v>
      </c>
      <c r="DH222" s="757">
        <v>0</v>
      </c>
      <c r="DI222" s="758">
        <v>0</v>
      </c>
      <c r="DJ222" s="757">
        <v>0</v>
      </c>
      <c r="DK222" s="758">
        <v>0</v>
      </c>
      <c r="DL222" s="757">
        <v>0</v>
      </c>
      <c r="DM222" s="758">
        <v>0</v>
      </c>
      <c r="DN222" s="757">
        <v>0</v>
      </c>
      <c r="DO222" s="758">
        <v>0</v>
      </c>
      <c r="DP222" s="759">
        <v>0</v>
      </c>
      <c r="DQ222" s="715"/>
      <c r="DR222" s="955"/>
      <c r="DS222" s="715"/>
      <c r="DT222" s="957"/>
    </row>
    <row r="223" spans="2:124" outlineLevel="1">
      <c r="B223" s="770">
        <v>210</v>
      </c>
      <c r="C223" s="824" t="s">
        <v>104</v>
      </c>
      <c r="D223" s="772">
        <v>2016</v>
      </c>
      <c r="F223" s="773">
        <v>0</v>
      </c>
      <c r="G223" s="774">
        <v>0</v>
      </c>
      <c r="H223" s="775">
        <v>0</v>
      </c>
      <c r="I223" s="774">
        <v>0</v>
      </c>
      <c r="J223" s="775">
        <v>0</v>
      </c>
      <c r="K223" s="774">
        <v>0</v>
      </c>
      <c r="L223" s="775">
        <v>0</v>
      </c>
      <c r="M223" s="774">
        <v>0</v>
      </c>
      <c r="N223" s="775">
        <v>0</v>
      </c>
      <c r="O223" s="774">
        <v>0</v>
      </c>
      <c r="P223" s="775">
        <v>0</v>
      </c>
      <c r="Q223" s="774">
        <v>0</v>
      </c>
      <c r="R223" s="775">
        <v>0</v>
      </c>
      <c r="S223" s="774">
        <v>0</v>
      </c>
      <c r="T223" s="775">
        <v>0</v>
      </c>
      <c r="U223" s="774">
        <v>0</v>
      </c>
      <c r="V223" s="775">
        <v>0</v>
      </c>
      <c r="W223" s="774">
        <v>0</v>
      </c>
      <c r="X223" s="775">
        <v>0</v>
      </c>
      <c r="Y223" s="774">
        <v>0</v>
      </c>
      <c r="Z223" s="775">
        <v>0</v>
      </c>
      <c r="AA223" s="774">
        <v>0</v>
      </c>
      <c r="AB223" s="775">
        <v>0</v>
      </c>
      <c r="AC223" s="774">
        <v>0</v>
      </c>
      <c r="AD223" s="775">
        <v>0</v>
      </c>
      <c r="AE223" s="776">
        <v>0</v>
      </c>
      <c r="AF223" s="715"/>
      <c r="AG223" s="963"/>
      <c r="AH223" s="715"/>
      <c r="AI223" s="773">
        <v>0</v>
      </c>
      <c r="AJ223" s="774">
        <v>0</v>
      </c>
      <c r="AK223" s="775">
        <v>0</v>
      </c>
      <c r="AL223" s="774">
        <v>0</v>
      </c>
      <c r="AM223" s="775">
        <v>0</v>
      </c>
      <c r="AN223" s="774">
        <v>0</v>
      </c>
      <c r="AO223" s="775">
        <v>0</v>
      </c>
      <c r="AP223" s="774">
        <v>0</v>
      </c>
      <c r="AQ223" s="775">
        <v>0</v>
      </c>
      <c r="AR223" s="774">
        <v>0</v>
      </c>
      <c r="AS223" s="775">
        <v>0</v>
      </c>
      <c r="AT223" s="774">
        <v>0</v>
      </c>
      <c r="AU223" s="775">
        <v>0</v>
      </c>
      <c r="AV223" s="774">
        <v>0</v>
      </c>
      <c r="AW223" s="775">
        <v>0</v>
      </c>
      <c r="AX223" s="774">
        <v>0</v>
      </c>
      <c r="AY223" s="775">
        <v>0</v>
      </c>
      <c r="AZ223" s="774">
        <v>0</v>
      </c>
      <c r="BA223" s="775">
        <v>0</v>
      </c>
      <c r="BB223" s="774">
        <v>0</v>
      </c>
      <c r="BC223" s="775">
        <v>0</v>
      </c>
      <c r="BD223" s="774">
        <v>0</v>
      </c>
      <c r="BE223" s="775">
        <v>0</v>
      </c>
      <c r="BF223" s="774">
        <v>0</v>
      </c>
      <c r="BG223" s="775">
        <v>0</v>
      </c>
      <c r="BH223" s="776">
        <v>0</v>
      </c>
      <c r="BI223" s="715"/>
      <c r="BJ223" s="965"/>
      <c r="BK223" s="715"/>
      <c r="BL223" s="951"/>
      <c r="BM223" s="715"/>
      <c r="BN223" s="773">
        <v>0</v>
      </c>
      <c r="BO223" s="774">
        <v>0</v>
      </c>
      <c r="BP223" s="775">
        <v>0</v>
      </c>
      <c r="BQ223" s="774">
        <v>0</v>
      </c>
      <c r="BR223" s="775">
        <v>0</v>
      </c>
      <c r="BS223" s="774">
        <v>0</v>
      </c>
      <c r="BT223" s="775">
        <v>0</v>
      </c>
      <c r="BU223" s="774">
        <v>0</v>
      </c>
      <c r="BV223" s="775">
        <v>0</v>
      </c>
      <c r="BW223" s="774">
        <v>0</v>
      </c>
      <c r="BX223" s="775">
        <v>0</v>
      </c>
      <c r="BY223" s="774">
        <v>0</v>
      </c>
      <c r="BZ223" s="775">
        <v>0</v>
      </c>
      <c r="CA223" s="774">
        <v>0</v>
      </c>
      <c r="CB223" s="775">
        <v>0</v>
      </c>
      <c r="CC223" s="774">
        <v>0</v>
      </c>
      <c r="CD223" s="775">
        <v>0</v>
      </c>
      <c r="CE223" s="774">
        <v>0</v>
      </c>
      <c r="CF223" s="775">
        <v>0</v>
      </c>
      <c r="CG223" s="774">
        <v>0</v>
      </c>
      <c r="CH223" s="775">
        <v>0</v>
      </c>
      <c r="CI223" s="774">
        <v>0</v>
      </c>
      <c r="CJ223" s="775">
        <v>0</v>
      </c>
      <c r="CK223" s="774">
        <v>0</v>
      </c>
      <c r="CL223" s="775">
        <v>0</v>
      </c>
      <c r="CM223" s="776">
        <v>0</v>
      </c>
      <c r="CN223" s="715"/>
      <c r="CO223" s="953"/>
      <c r="CP223" s="715"/>
      <c r="CQ223" s="773">
        <v>0</v>
      </c>
      <c r="CR223" s="774">
        <v>0</v>
      </c>
      <c r="CS223" s="775">
        <v>0</v>
      </c>
      <c r="CT223" s="774">
        <v>0</v>
      </c>
      <c r="CU223" s="775">
        <v>0</v>
      </c>
      <c r="CV223" s="774">
        <v>0</v>
      </c>
      <c r="CW223" s="775">
        <v>0</v>
      </c>
      <c r="CX223" s="774">
        <v>0</v>
      </c>
      <c r="CY223" s="775">
        <v>0</v>
      </c>
      <c r="CZ223" s="774">
        <v>0</v>
      </c>
      <c r="DA223" s="775">
        <v>0</v>
      </c>
      <c r="DB223" s="774">
        <v>0</v>
      </c>
      <c r="DC223" s="775">
        <v>0</v>
      </c>
      <c r="DD223" s="774">
        <v>0</v>
      </c>
      <c r="DE223" s="775">
        <v>0</v>
      </c>
      <c r="DF223" s="774">
        <v>0</v>
      </c>
      <c r="DG223" s="775">
        <v>0</v>
      </c>
      <c r="DH223" s="774">
        <v>0</v>
      </c>
      <c r="DI223" s="775">
        <v>0</v>
      </c>
      <c r="DJ223" s="774">
        <v>0</v>
      </c>
      <c r="DK223" s="775">
        <v>0</v>
      </c>
      <c r="DL223" s="774">
        <v>0</v>
      </c>
      <c r="DM223" s="775">
        <v>0</v>
      </c>
      <c r="DN223" s="774">
        <v>0</v>
      </c>
      <c r="DO223" s="775">
        <v>0</v>
      </c>
      <c r="DP223" s="776">
        <v>0</v>
      </c>
      <c r="DQ223" s="715"/>
      <c r="DR223" s="955"/>
      <c r="DS223" s="715"/>
      <c r="DT223" s="957"/>
    </row>
    <row r="224" spans="2:124" outlineLevel="1">
      <c r="B224" s="739">
        <v>211</v>
      </c>
      <c r="C224" s="740" t="s">
        <v>105</v>
      </c>
      <c r="D224" s="741">
        <v>2016</v>
      </c>
      <c r="F224" s="778">
        <v>0</v>
      </c>
      <c r="G224" s="779">
        <v>0</v>
      </c>
      <c r="H224" s="780">
        <v>0</v>
      </c>
      <c r="I224" s="779">
        <v>0</v>
      </c>
      <c r="J224" s="780">
        <v>0</v>
      </c>
      <c r="K224" s="779">
        <v>0</v>
      </c>
      <c r="L224" s="780">
        <v>0</v>
      </c>
      <c r="M224" s="779">
        <v>0</v>
      </c>
      <c r="N224" s="780">
        <v>0</v>
      </c>
      <c r="O224" s="779">
        <v>0</v>
      </c>
      <c r="P224" s="780">
        <v>0</v>
      </c>
      <c r="Q224" s="779">
        <v>0</v>
      </c>
      <c r="R224" s="780">
        <v>0</v>
      </c>
      <c r="S224" s="779">
        <v>0</v>
      </c>
      <c r="T224" s="780">
        <v>0</v>
      </c>
      <c r="U224" s="779">
        <v>0</v>
      </c>
      <c r="V224" s="780">
        <v>0</v>
      </c>
      <c r="W224" s="779">
        <v>0</v>
      </c>
      <c r="X224" s="780">
        <v>0</v>
      </c>
      <c r="Y224" s="779">
        <v>0</v>
      </c>
      <c r="Z224" s="780">
        <v>0</v>
      </c>
      <c r="AA224" s="779">
        <v>0</v>
      </c>
      <c r="AB224" s="780">
        <v>0</v>
      </c>
      <c r="AC224" s="779">
        <v>0</v>
      </c>
      <c r="AD224" s="780">
        <v>0</v>
      </c>
      <c r="AE224" s="781">
        <v>0</v>
      </c>
      <c r="AF224" s="715"/>
      <c r="AG224" s="963"/>
      <c r="AH224" s="715"/>
      <c r="AI224" s="778">
        <v>0</v>
      </c>
      <c r="AJ224" s="779">
        <v>0</v>
      </c>
      <c r="AK224" s="780">
        <v>0</v>
      </c>
      <c r="AL224" s="779">
        <v>0</v>
      </c>
      <c r="AM224" s="780">
        <v>0</v>
      </c>
      <c r="AN224" s="779">
        <v>0</v>
      </c>
      <c r="AO224" s="780">
        <v>0</v>
      </c>
      <c r="AP224" s="779">
        <v>0</v>
      </c>
      <c r="AQ224" s="780">
        <v>0</v>
      </c>
      <c r="AR224" s="779">
        <v>0</v>
      </c>
      <c r="AS224" s="780">
        <v>0</v>
      </c>
      <c r="AT224" s="779">
        <v>0</v>
      </c>
      <c r="AU224" s="780">
        <v>0</v>
      </c>
      <c r="AV224" s="779">
        <v>0</v>
      </c>
      <c r="AW224" s="780">
        <v>0</v>
      </c>
      <c r="AX224" s="779">
        <v>0</v>
      </c>
      <c r="AY224" s="780">
        <v>0</v>
      </c>
      <c r="AZ224" s="779">
        <v>0</v>
      </c>
      <c r="BA224" s="780">
        <v>0</v>
      </c>
      <c r="BB224" s="779">
        <v>0</v>
      </c>
      <c r="BC224" s="780">
        <v>0</v>
      </c>
      <c r="BD224" s="779">
        <v>0</v>
      </c>
      <c r="BE224" s="780">
        <v>0</v>
      </c>
      <c r="BF224" s="779">
        <v>0</v>
      </c>
      <c r="BG224" s="780">
        <v>0</v>
      </c>
      <c r="BH224" s="781">
        <v>0</v>
      </c>
      <c r="BI224" s="715"/>
      <c r="BJ224" s="965"/>
      <c r="BK224" s="715"/>
      <c r="BL224" s="951"/>
      <c r="BM224" s="715"/>
      <c r="BN224" s="778">
        <v>0</v>
      </c>
      <c r="BO224" s="779">
        <v>0</v>
      </c>
      <c r="BP224" s="780">
        <v>0</v>
      </c>
      <c r="BQ224" s="779">
        <v>0</v>
      </c>
      <c r="BR224" s="780">
        <v>0</v>
      </c>
      <c r="BS224" s="779">
        <v>0</v>
      </c>
      <c r="BT224" s="780">
        <v>0</v>
      </c>
      <c r="BU224" s="779">
        <v>0</v>
      </c>
      <c r="BV224" s="780">
        <v>0</v>
      </c>
      <c r="BW224" s="779">
        <v>0</v>
      </c>
      <c r="BX224" s="780">
        <v>0</v>
      </c>
      <c r="BY224" s="779">
        <v>0</v>
      </c>
      <c r="BZ224" s="780">
        <v>0</v>
      </c>
      <c r="CA224" s="779">
        <v>0</v>
      </c>
      <c r="CB224" s="780">
        <v>0</v>
      </c>
      <c r="CC224" s="779">
        <v>0</v>
      </c>
      <c r="CD224" s="780">
        <v>0</v>
      </c>
      <c r="CE224" s="779">
        <v>0</v>
      </c>
      <c r="CF224" s="780">
        <v>0</v>
      </c>
      <c r="CG224" s="779">
        <v>0</v>
      </c>
      <c r="CH224" s="780">
        <v>0</v>
      </c>
      <c r="CI224" s="779">
        <v>0</v>
      </c>
      <c r="CJ224" s="780">
        <v>0</v>
      </c>
      <c r="CK224" s="779">
        <v>0</v>
      </c>
      <c r="CL224" s="780">
        <v>0</v>
      </c>
      <c r="CM224" s="781">
        <v>0</v>
      </c>
      <c r="CN224" s="715"/>
      <c r="CO224" s="953"/>
      <c r="CP224" s="715"/>
      <c r="CQ224" s="778">
        <v>0</v>
      </c>
      <c r="CR224" s="779">
        <v>0</v>
      </c>
      <c r="CS224" s="780">
        <v>0</v>
      </c>
      <c r="CT224" s="779">
        <v>0</v>
      </c>
      <c r="CU224" s="780">
        <v>0</v>
      </c>
      <c r="CV224" s="779">
        <v>0</v>
      </c>
      <c r="CW224" s="780">
        <v>0</v>
      </c>
      <c r="CX224" s="779">
        <v>0</v>
      </c>
      <c r="CY224" s="780">
        <v>0</v>
      </c>
      <c r="CZ224" s="779">
        <v>0</v>
      </c>
      <c r="DA224" s="780">
        <v>0</v>
      </c>
      <c r="DB224" s="779">
        <v>0</v>
      </c>
      <c r="DC224" s="780">
        <v>0</v>
      </c>
      <c r="DD224" s="779">
        <v>0</v>
      </c>
      <c r="DE224" s="780">
        <v>0</v>
      </c>
      <c r="DF224" s="779">
        <v>0</v>
      </c>
      <c r="DG224" s="780">
        <v>0</v>
      </c>
      <c r="DH224" s="779">
        <v>0</v>
      </c>
      <c r="DI224" s="780">
        <v>0</v>
      </c>
      <c r="DJ224" s="779">
        <v>0</v>
      </c>
      <c r="DK224" s="780">
        <v>0</v>
      </c>
      <c r="DL224" s="779">
        <v>0</v>
      </c>
      <c r="DM224" s="780">
        <v>0</v>
      </c>
      <c r="DN224" s="779">
        <v>0</v>
      </c>
      <c r="DO224" s="780">
        <v>0</v>
      </c>
      <c r="DP224" s="781">
        <v>0</v>
      </c>
      <c r="DQ224" s="715"/>
      <c r="DR224" s="955"/>
      <c r="DS224" s="715"/>
      <c r="DT224" s="957"/>
    </row>
    <row r="225" spans="2:124" outlineLevel="1">
      <c r="B225" s="746">
        <v>212</v>
      </c>
      <c r="C225" s="764" t="s">
        <v>107</v>
      </c>
      <c r="D225" s="748">
        <v>2016</v>
      </c>
      <c r="F225" s="766">
        <v>0</v>
      </c>
      <c r="G225" s="767">
        <v>0</v>
      </c>
      <c r="H225" s="768">
        <v>0</v>
      </c>
      <c r="I225" s="767">
        <v>0</v>
      </c>
      <c r="J225" s="768">
        <v>0</v>
      </c>
      <c r="K225" s="767">
        <v>0</v>
      </c>
      <c r="L225" s="768">
        <v>0</v>
      </c>
      <c r="M225" s="767">
        <v>0</v>
      </c>
      <c r="N225" s="768">
        <v>0</v>
      </c>
      <c r="O225" s="767">
        <v>0</v>
      </c>
      <c r="P225" s="768">
        <v>0</v>
      </c>
      <c r="Q225" s="767">
        <v>0</v>
      </c>
      <c r="R225" s="768">
        <v>0</v>
      </c>
      <c r="S225" s="767">
        <v>0</v>
      </c>
      <c r="T225" s="768">
        <v>0</v>
      </c>
      <c r="U225" s="767">
        <v>0</v>
      </c>
      <c r="V225" s="768">
        <v>0</v>
      </c>
      <c r="W225" s="767">
        <v>0</v>
      </c>
      <c r="X225" s="768">
        <v>0</v>
      </c>
      <c r="Y225" s="767">
        <v>0</v>
      </c>
      <c r="Z225" s="768">
        <v>0</v>
      </c>
      <c r="AA225" s="767">
        <v>0</v>
      </c>
      <c r="AB225" s="768">
        <v>0</v>
      </c>
      <c r="AC225" s="767">
        <v>0</v>
      </c>
      <c r="AD225" s="768">
        <v>0</v>
      </c>
      <c r="AE225" s="769">
        <v>0</v>
      </c>
      <c r="AF225" s="715"/>
      <c r="AG225" s="963"/>
      <c r="AH225" s="715"/>
      <c r="AI225" s="766">
        <v>0</v>
      </c>
      <c r="AJ225" s="767">
        <v>0</v>
      </c>
      <c r="AK225" s="768">
        <v>0</v>
      </c>
      <c r="AL225" s="767">
        <v>0</v>
      </c>
      <c r="AM225" s="768">
        <v>0</v>
      </c>
      <c r="AN225" s="767">
        <v>0</v>
      </c>
      <c r="AO225" s="768">
        <v>0</v>
      </c>
      <c r="AP225" s="767">
        <v>0</v>
      </c>
      <c r="AQ225" s="768">
        <v>0</v>
      </c>
      <c r="AR225" s="767">
        <v>0</v>
      </c>
      <c r="AS225" s="768">
        <v>0</v>
      </c>
      <c r="AT225" s="767">
        <v>0</v>
      </c>
      <c r="AU225" s="768">
        <v>0</v>
      </c>
      <c r="AV225" s="767">
        <v>0</v>
      </c>
      <c r="AW225" s="768">
        <v>0</v>
      </c>
      <c r="AX225" s="767">
        <v>0</v>
      </c>
      <c r="AY225" s="768">
        <v>0</v>
      </c>
      <c r="AZ225" s="767">
        <v>0</v>
      </c>
      <c r="BA225" s="768">
        <v>0</v>
      </c>
      <c r="BB225" s="767">
        <v>0</v>
      </c>
      <c r="BC225" s="768">
        <v>0</v>
      </c>
      <c r="BD225" s="767">
        <v>0</v>
      </c>
      <c r="BE225" s="768">
        <v>0</v>
      </c>
      <c r="BF225" s="767">
        <v>0</v>
      </c>
      <c r="BG225" s="768">
        <v>0</v>
      </c>
      <c r="BH225" s="769">
        <v>0</v>
      </c>
      <c r="BI225" s="715"/>
      <c r="BJ225" s="965"/>
      <c r="BK225" s="715"/>
      <c r="BL225" s="951"/>
      <c r="BM225" s="715"/>
      <c r="BN225" s="766">
        <v>0</v>
      </c>
      <c r="BO225" s="767">
        <v>0</v>
      </c>
      <c r="BP225" s="768">
        <v>0</v>
      </c>
      <c r="BQ225" s="767">
        <v>0</v>
      </c>
      <c r="BR225" s="768">
        <v>0</v>
      </c>
      <c r="BS225" s="767">
        <v>0</v>
      </c>
      <c r="BT225" s="768">
        <v>0</v>
      </c>
      <c r="BU225" s="767">
        <v>0</v>
      </c>
      <c r="BV225" s="768">
        <v>0</v>
      </c>
      <c r="BW225" s="767">
        <v>0</v>
      </c>
      <c r="BX225" s="768">
        <v>0</v>
      </c>
      <c r="BY225" s="767">
        <v>0</v>
      </c>
      <c r="BZ225" s="768">
        <v>0</v>
      </c>
      <c r="CA225" s="767">
        <v>0</v>
      </c>
      <c r="CB225" s="768">
        <v>0</v>
      </c>
      <c r="CC225" s="767">
        <v>0</v>
      </c>
      <c r="CD225" s="768">
        <v>0</v>
      </c>
      <c r="CE225" s="767">
        <v>0</v>
      </c>
      <c r="CF225" s="768">
        <v>0</v>
      </c>
      <c r="CG225" s="767">
        <v>0</v>
      </c>
      <c r="CH225" s="768">
        <v>0</v>
      </c>
      <c r="CI225" s="767">
        <v>0</v>
      </c>
      <c r="CJ225" s="768">
        <v>0</v>
      </c>
      <c r="CK225" s="767">
        <v>0</v>
      </c>
      <c r="CL225" s="768">
        <v>0</v>
      </c>
      <c r="CM225" s="769">
        <v>0</v>
      </c>
      <c r="CN225" s="715"/>
      <c r="CO225" s="953"/>
      <c r="CP225" s="715"/>
      <c r="CQ225" s="766">
        <v>0</v>
      </c>
      <c r="CR225" s="767">
        <v>0</v>
      </c>
      <c r="CS225" s="768">
        <v>0</v>
      </c>
      <c r="CT225" s="767">
        <v>0</v>
      </c>
      <c r="CU225" s="768">
        <v>0</v>
      </c>
      <c r="CV225" s="767">
        <v>0</v>
      </c>
      <c r="CW225" s="768">
        <v>0</v>
      </c>
      <c r="CX225" s="767">
        <v>0</v>
      </c>
      <c r="CY225" s="768">
        <v>0</v>
      </c>
      <c r="CZ225" s="767">
        <v>0</v>
      </c>
      <c r="DA225" s="768">
        <v>0</v>
      </c>
      <c r="DB225" s="767">
        <v>0</v>
      </c>
      <c r="DC225" s="768">
        <v>0</v>
      </c>
      <c r="DD225" s="767">
        <v>0</v>
      </c>
      <c r="DE225" s="768">
        <v>0</v>
      </c>
      <c r="DF225" s="767">
        <v>0</v>
      </c>
      <c r="DG225" s="768">
        <v>0</v>
      </c>
      <c r="DH225" s="767">
        <v>0</v>
      </c>
      <c r="DI225" s="768">
        <v>0</v>
      </c>
      <c r="DJ225" s="767">
        <v>0</v>
      </c>
      <c r="DK225" s="768">
        <v>0</v>
      </c>
      <c r="DL225" s="767">
        <v>0</v>
      </c>
      <c r="DM225" s="768">
        <v>0</v>
      </c>
      <c r="DN225" s="767">
        <v>0</v>
      </c>
      <c r="DO225" s="768">
        <v>0</v>
      </c>
      <c r="DP225" s="769">
        <v>0</v>
      </c>
      <c r="DQ225" s="715"/>
      <c r="DR225" s="955"/>
      <c r="DS225" s="715"/>
      <c r="DT225" s="957"/>
    </row>
    <row r="226" spans="2:124" outlineLevel="1">
      <c r="B226" s="810">
        <v>213</v>
      </c>
      <c r="C226" s="835" t="s">
        <v>106</v>
      </c>
      <c r="D226" s="812">
        <v>2016</v>
      </c>
      <c r="F226" s="813">
        <v>0</v>
      </c>
      <c r="G226" s="814">
        <v>0</v>
      </c>
      <c r="H226" s="815">
        <v>0</v>
      </c>
      <c r="I226" s="814">
        <v>0</v>
      </c>
      <c r="J226" s="815">
        <v>0</v>
      </c>
      <c r="K226" s="814">
        <v>0</v>
      </c>
      <c r="L226" s="815">
        <v>0</v>
      </c>
      <c r="M226" s="814">
        <v>0</v>
      </c>
      <c r="N226" s="815">
        <v>0</v>
      </c>
      <c r="O226" s="814">
        <v>0</v>
      </c>
      <c r="P226" s="815">
        <v>0</v>
      </c>
      <c r="Q226" s="814">
        <v>0</v>
      </c>
      <c r="R226" s="815">
        <v>0</v>
      </c>
      <c r="S226" s="814">
        <v>0</v>
      </c>
      <c r="T226" s="815">
        <v>0</v>
      </c>
      <c r="U226" s="814">
        <v>0</v>
      </c>
      <c r="V226" s="815">
        <v>0</v>
      </c>
      <c r="W226" s="814">
        <v>0</v>
      </c>
      <c r="X226" s="815">
        <v>0</v>
      </c>
      <c r="Y226" s="814">
        <v>0</v>
      </c>
      <c r="Z226" s="815">
        <v>0</v>
      </c>
      <c r="AA226" s="814">
        <v>0</v>
      </c>
      <c r="AB226" s="815">
        <v>0</v>
      </c>
      <c r="AC226" s="814">
        <v>0</v>
      </c>
      <c r="AD226" s="815">
        <v>0</v>
      </c>
      <c r="AE226" s="816">
        <v>0</v>
      </c>
      <c r="AF226" s="715"/>
      <c r="AG226" s="963"/>
      <c r="AH226" s="715"/>
      <c r="AI226" s="813">
        <v>0</v>
      </c>
      <c r="AJ226" s="814">
        <v>0</v>
      </c>
      <c r="AK226" s="815">
        <v>0</v>
      </c>
      <c r="AL226" s="814">
        <v>0</v>
      </c>
      <c r="AM226" s="815">
        <v>0</v>
      </c>
      <c r="AN226" s="814">
        <v>0</v>
      </c>
      <c r="AO226" s="815">
        <v>0</v>
      </c>
      <c r="AP226" s="814">
        <v>0</v>
      </c>
      <c r="AQ226" s="815">
        <v>0</v>
      </c>
      <c r="AR226" s="814">
        <v>0</v>
      </c>
      <c r="AS226" s="815">
        <v>0</v>
      </c>
      <c r="AT226" s="814">
        <v>0</v>
      </c>
      <c r="AU226" s="815">
        <v>0</v>
      </c>
      <c r="AV226" s="814">
        <v>0</v>
      </c>
      <c r="AW226" s="815">
        <v>0</v>
      </c>
      <c r="AX226" s="814">
        <v>0</v>
      </c>
      <c r="AY226" s="815">
        <v>0</v>
      </c>
      <c r="AZ226" s="814">
        <v>0</v>
      </c>
      <c r="BA226" s="815">
        <v>0</v>
      </c>
      <c r="BB226" s="814">
        <v>0</v>
      </c>
      <c r="BC226" s="815">
        <v>0</v>
      </c>
      <c r="BD226" s="814">
        <v>0</v>
      </c>
      <c r="BE226" s="815">
        <v>0</v>
      </c>
      <c r="BF226" s="814">
        <v>0</v>
      </c>
      <c r="BG226" s="815">
        <v>0</v>
      </c>
      <c r="BH226" s="816">
        <v>0</v>
      </c>
      <c r="BI226" s="715"/>
      <c r="BJ226" s="965"/>
      <c r="BK226" s="715"/>
      <c r="BL226" s="951"/>
      <c r="BM226" s="715"/>
      <c r="BN226" s="813">
        <v>0</v>
      </c>
      <c r="BO226" s="814">
        <v>0</v>
      </c>
      <c r="BP226" s="815">
        <v>0</v>
      </c>
      <c r="BQ226" s="814">
        <v>0</v>
      </c>
      <c r="BR226" s="815">
        <v>0</v>
      </c>
      <c r="BS226" s="814">
        <v>0</v>
      </c>
      <c r="BT226" s="815">
        <v>0</v>
      </c>
      <c r="BU226" s="814">
        <v>0</v>
      </c>
      <c r="BV226" s="815">
        <v>0</v>
      </c>
      <c r="BW226" s="814">
        <v>0</v>
      </c>
      <c r="BX226" s="815">
        <v>0</v>
      </c>
      <c r="BY226" s="814">
        <v>0</v>
      </c>
      <c r="BZ226" s="815">
        <v>0</v>
      </c>
      <c r="CA226" s="814">
        <v>0</v>
      </c>
      <c r="CB226" s="815">
        <v>0</v>
      </c>
      <c r="CC226" s="814">
        <v>0</v>
      </c>
      <c r="CD226" s="815">
        <v>0</v>
      </c>
      <c r="CE226" s="814">
        <v>0</v>
      </c>
      <c r="CF226" s="815">
        <v>0</v>
      </c>
      <c r="CG226" s="814">
        <v>0</v>
      </c>
      <c r="CH226" s="815">
        <v>0</v>
      </c>
      <c r="CI226" s="814">
        <v>0</v>
      </c>
      <c r="CJ226" s="815">
        <v>0</v>
      </c>
      <c r="CK226" s="814">
        <v>0</v>
      </c>
      <c r="CL226" s="815">
        <v>0</v>
      </c>
      <c r="CM226" s="816">
        <v>0</v>
      </c>
      <c r="CN226" s="715"/>
      <c r="CO226" s="953"/>
      <c r="CP226" s="715"/>
      <c r="CQ226" s="813">
        <v>0</v>
      </c>
      <c r="CR226" s="814">
        <v>0</v>
      </c>
      <c r="CS226" s="815">
        <v>0</v>
      </c>
      <c r="CT226" s="814">
        <v>0</v>
      </c>
      <c r="CU226" s="815">
        <v>0</v>
      </c>
      <c r="CV226" s="814">
        <v>0</v>
      </c>
      <c r="CW226" s="815">
        <v>0</v>
      </c>
      <c r="CX226" s="814">
        <v>0</v>
      </c>
      <c r="CY226" s="815">
        <v>0</v>
      </c>
      <c r="CZ226" s="814">
        <v>0</v>
      </c>
      <c r="DA226" s="815">
        <v>0</v>
      </c>
      <c r="DB226" s="814">
        <v>0</v>
      </c>
      <c r="DC226" s="815">
        <v>0</v>
      </c>
      <c r="DD226" s="814">
        <v>0</v>
      </c>
      <c r="DE226" s="815">
        <v>0</v>
      </c>
      <c r="DF226" s="814">
        <v>0</v>
      </c>
      <c r="DG226" s="815">
        <v>0</v>
      </c>
      <c r="DH226" s="814">
        <v>0</v>
      </c>
      <c r="DI226" s="815">
        <v>0</v>
      </c>
      <c r="DJ226" s="814">
        <v>0</v>
      </c>
      <c r="DK226" s="815">
        <v>0</v>
      </c>
      <c r="DL226" s="814">
        <v>0</v>
      </c>
      <c r="DM226" s="815">
        <v>0</v>
      </c>
      <c r="DN226" s="814">
        <v>0</v>
      </c>
      <c r="DO226" s="815">
        <v>0</v>
      </c>
      <c r="DP226" s="816">
        <v>0</v>
      </c>
      <c r="DQ226" s="715"/>
      <c r="DR226" s="955"/>
      <c r="DS226" s="715"/>
      <c r="DT226" s="957"/>
    </row>
    <row r="227" spans="2:124" outlineLevel="1">
      <c r="B227" s="845">
        <v>214</v>
      </c>
      <c r="C227" s="846" t="s">
        <v>109</v>
      </c>
      <c r="D227" s="847">
        <v>2016</v>
      </c>
      <c r="F227" s="884">
        <v>0</v>
      </c>
      <c r="G227" s="885">
        <v>0</v>
      </c>
      <c r="H227" s="886">
        <v>0</v>
      </c>
      <c r="I227" s="885">
        <v>0</v>
      </c>
      <c r="J227" s="886">
        <v>0</v>
      </c>
      <c r="K227" s="885">
        <v>0</v>
      </c>
      <c r="L227" s="886">
        <v>0</v>
      </c>
      <c r="M227" s="885">
        <v>0</v>
      </c>
      <c r="N227" s="886">
        <v>0</v>
      </c>
      <c r="O227" s="885">
        <v>0</v>
      </c>
      <c r="P227" s="886">
        <v>0</v>
      </c>
      <c r="Q227" s="885">
        <v>0</v>
      </c>
      <c r="R227" s="886">
        <v>0</v>
      </c>
      <c r="S227" s="885">
        <v>0</v>
      </c>
      <c r="T227" s="886">
        <v>0</v>
      </c>
      <c r="U227" s="885">
        <v>0</v>
      </c>
      <c r="V227" s="886">
        <v>0</v>
      </c>
      <c r="W227" s="885">
        <v>0</v>
      </c>
      <c r="X227" s="886">
        <v>0</v>
      </c>
      <c r="Y227" s="885">
        <v>0</v>
      </c>
      <c r="Z227" s="886">
        <v>0</v>
      </c>
      <c r="AA227" s="885">
        <v>0</v>
      </c>
      <c r="AB227" s="886">
        <v>0</v>
      </c>
      <c r="AC227" s="885">
        <v>0</v>
      </c>
      <c r="AD227" s="886">
        <v>0</v>
      </c>
      <c r="AE227" s="887">
        <v>0</v>
      </c>
      <c r="AF227" s="715"/>
      <c r="AG227" s="963"/>
      <c r="AH227" s="715"/>
      <c r="AI227" s="884">
        <v>0</v>
      </c>
      <c r="AJ227" s="885">
        <v>0</v>
      </c>
      <c r="AK227" s="886">
        <v>0</v>
      </c>
      <c r="AL227" s="885">
        <v>0</v>
      </c>
      <c r="AM227" s="886">
        <v>0</v>
      </c>
      <c r="AN227" s="885">
        <v>0</v>
      </c>
      <c r="AO227" s="886">
        <v>0</v>
      </c>
      <c r="AP227" s="885">
        <v>0</v>
      </c>
      <c r="AQ227" s="886">
        <v>0</v>
      </c>
      <c r="AR227" s="885">
        <v>0</v>
      </c>
      <c r="AS227" s="886">
        <v>0</v>
      </c>
      <c r="AT227" s="885">
        <v>0</v>
      </c>
      <c r="AU227" s="886">
        <v>0</v>
      </c>
      <c r="AV227" s="885">
        <v>0</v>
      </c>
      <c r="AW227" s="886">
        <v>0</v>
      </c>
      <c r="AX227" s="885">
        <v>0</v>
      </c>
      <c r="AY227" s="886">
        <v>0</v>
      </c>
      <c r="AZ227" s="885">
        <v>0</v>
      </c>
      <c r="BA227" s="886">
        <v>0</v>
      </c>
      <c r="BB227" s="885">
        <v>0</v>
      </c>
      <c r="BC227" s="886">
        <v>0</v>
      </c>
      <c r="BD227" s="885">
        <v>0</v>
      </c>
      <c r="BE227" s="886">
        <v>0</v>
      </c>
      <c r="BF227" s="885">
        <v>0</v>
      </c>
      <c r="BG227" s="886">
        <v>0</v>
      </c>
      <c r="BH227" s="887">
        <v>0</v>
      </c>
      <c r="BI227" s="715"/>
      <c r="BJ227" s="965"/>
      <c r="BK227" s="715"/>
      <c r="BL227" s="951"/>
      <c r="BM227" s="715"/>
      <c r="BN227" s="884">
        <v>0</v>
      </c>
      <c r="BO227" s="885">
        <v>0</v>
      </c>
      <c r="BP227" s="886">
        <v>0</v>
      </c>
      <c r="BQ227" s="885">
        <v>0</v>
      </c>
      <c r="BR227" s="886">
        <v>0</v>
      </c>
      <c r="BS227" s="885">
        <v>0</v>
      </c>
      <c r="BT227" s="886">
        <v>0</v>
      </c>
      <c r="BU227" s="885">
        <v>0</v>
      </c>
      <c r="BV227" s="886">
        <v>0</v>
      </c>
      <c r="BW227" s="885">
        <v>0</v>
      </c>
      <c r="BX227" s="886">
        <v>0</v>
      </c>
      <c r="BY227" s="885">
        <v>0</v>
      </c>
      <c r="BZ227" s="886">
        <v>0</v>
      </c>
      <c r="CA227" s="885">
        <v>0</v>
      </c>
      <c r="CB227" s="886">
        <v>0</v>
      </c>
      <c r="CC227" s="885">
        <v>0</v>
      </c>
      <c r="CD227" s="886">
        <v>0</v>
      </c>
      <c r="CE227" s="885">
        <v>0</v>
      </c>
      <c r="CF227" s="886">
        <v>0</v>
      </c>
      <c r="CG227" s="885">
        <v>0</v>
      </c>
      <c r="CH227" s="886">
        <v>0</v>
      </c>
      <c r="CI227" s="885">
        <v>0</v>
      </c>
      <c r="CJ227" s="886">
        <v>0</v>
      </c>
      <c r="CK227" s="885">
        <v>0</v>
      </c>
      <c r="CL227" s="886">
        <v>0</v>
      </c>
      <c r="CM227" s="887">
        <v>0</v>
      </c>
      <c r="CN227" s="715"/>
      <c r="CO227" s="953"/>
      <c r="CP227" s="715"/>
      <c r="CQ227" s="884">
        <v>0</v>
      </c>
      <c r="CR227" s="885">
        <v>0</v>
      </c>
      <c r="CS227" s="886">
        <v>0</v>
      </c>
      <c r="CT227" s="885">
        <v>0</v>
      </c>
      <c r="CU227" s="886">
        <v>0</v>
      </c>
      <c r="CV227" s="885">
        <v>0</v>
      </c>
      <c r="CW227" s="886">
        <v>0</v>
      </c>
      <c r="CX227" s="885">
        <v>0</v>
      </c>
      <c r="CY227" s="886">
        <v>0</v>
      </c>
      <c r="CZ227" s="885">
        <v>0</v>
      </c>
      <c r="DA227" s="886">
        <v>0</v>
      </c>
      <c r="DB227" s="885">
        <v>0</v>
      </c>
      <c r="DC227" s="886">
        <v>0</v>
      </c>
      <c r="DD227" s="885">
        <v>0</v>
      </c>
      <c r="DE227" s="886">
        <v>0</v>
      </c>
      <c r="DF227" s="885">
        <v>0</v>
      </c>
      <c r="DG227" s="886">
        <v>0</v>
      </c>
      <c r="DH227" s="885">
        <v>0</v>
      </c>
      <c r="DI227" s="886">
        <v>0</v>
      </c>
      <c r="DJ227" s="885">
        <v>0</v>
      </c>
      <c r="DK227" s="886">
        <v>0</v>
      </c>
      <c r="DL227" s="885">
        <v>0</v>
      </c>
      <c r="DM227" s="886">
        <v>0</v>
      </c>
      <c r="DN227" s="885">
        <v>0</v>
      </c>
      <c r="DO227" s="886">
        <v>0</v>
      </c>
      <c r="DP227" s="887">
        <v>0</v>
      </c>
      <c r="DQ227" s="715"/>
      <c r="DR227" s="955"/>
      <c r="DS227" s="715"/>
      <c r="DT227" s="957"/>
    </row>
    <row r="228" spans="2:124" outlineLevel="1">
      <c r="B228" s="739">
        <v>215</v>
      </c>
      <c r="C228" s="740" t="s">
        <v>508</v>
      </c>
      <c r="D228" s="741">
        <v>2016</v>
      </c>
      <c r="F228" s="778">
        <v>0</v>
      </c>
      <c r="G228" s="779">
        <v>0</v>
      </c>
      <c r="H228" s="780">
        <v>0</v>
      </c>
      <c r="I228" s="779">
        <v>0</v>
      </c>
      <c r="J228" s="780">
        <v>0</v>
      </c>
      <c r="K228" s="779">
        <v>0</v>
      </c>
      <c r="L228" s="780">
        <v>0</v>
      </c>
      <c r="M228" s="779">
        <v>0</v>
      </c>
      <c r="N228" s="780">
        <v>0</v>
      </c>
      <c r="O228" s="779">
        <v>0</v>
      </c>
      <c r="P228" s="780">
        <v>0</v>
      </c>
      <c r="Q228" s="779">
        <v>0</v>
      </c>
      <c r="R228" s="780">
        <v>0</v>
      </c>
      <c r="S228" s="779">
        <v>0</v>
      </c>
      <c r="T228" s="780">
        <v>0</v>
      </c>
      <c r="U228" s="779">
        <v>0</v>
      </c>
      <c r="V228" s="780">
        <v>0</v>
      </c>
      <c r="W228" s="779">
        <v>0</v>
      </c>
      <c r="X228" s="780">
        <v>0</v>
      </c>
      <c r="Y228" s="779">
        <v>0</v>
      </c>
      <c r="Z228" s="780">
        <v>0</v>
      </c>
      <c r="AA228" s="779">
        <v>0</v>
      </c>
      <c r="AB228" s="780">
        <v>0</v>
      </c>
      <c r="AC228" s="779">
        <v>0</v>
      </c>
      <c r="AD228" s="780">
        <v>0</v>
      </c>
      <c r="AE228" s="781">
        <v>0</v>
      </c>
      <c r="AF228" s="715"/>
      <c r="AG228" s="963"/>
      <c r="AH228" s="715"/>
      <c r="AI228" s="778">
        <v>0</v>
      </c>
      <c r="AJ228" s="779">
        <v>0</v>
      </c>
      <c r="AK228" s="780">
        <v>0</v>
      </c>
      <c r="AL228" s="779">
        <v>0</v>
      </c>
      <c r="AM228" s="780">
        <v>0</v>
      </c>
      <c r="AN228" s="779">
        <v>0</v>
      </c>
      <c r="AO228" s="780">
        <v>0</v>
      </c>
      <c r="AP228" s="779">
        <v>0</v>
      </c>
      <c r="AQ228" s="780">
        <v>0</v>
      </c>
      <c r="AR228" s="779">
        <v>0</v>
      </c>
      <c r="AS228" s="780">
        <v>0</v>
      </c>
      <c r="AT228" s="779">
        <v>0</v>
      </c>
      <c r="AU228" s="780">
        <v>0</v>
      </c>
      <c r="AV228" s="779">
        <v>0</v>
      </c>
      <c r="AW228" s="780">
        <v>0</v>
      </c>
      <c r="AX228" s="779">
        <v>0</v>
      </c>
      <c r="AY228" s="780">
        <v>0</v>
      </c>
      <c r="AZ228" s="779">
        <v>0</v>
      </c>
      <c r="BA228" s="780">
        <v>0</v>
      </c>
      <c r="BB228" s="779">
        <v>0</v>
      </c>
      <c r="BC228" s="780">
        <v>0</v>
      </c>
      <c r="BD228" s="779">
        <v>0</v>
      </c>
      <c r="BE228" s="780">
        <v>0</v>
      </c>
      <c r="BF228" s="779">
        <v>0</v>
      </c>
      <c r="BG228" s="780">
        <v>0</v>
      </c>
      <c r="BH228" s="781">
        <v>0</v>
      </c>
      <c r="BI228" s="715"/>
      <c r="BJ228" s="965"/>
      <c r="BK228" s="715"/>
      <c r="BL228" s="951"/>
      <c r="BM228" s="715"/>
      <c r="BN228" s="778">
        <v>0</v>
      </c>
      <c r="BO228" s="779">
        <v>0</v>
      </c>
      <c r="BP228" s="780">
        <v>0</v>
      </c>
      <c r="BQ228" s="779">
        <v>0</v>
      </c>
      <c r="BR228" s="780">
        <v>0</v>
      </c>
      <c r="BS228" s="779">
        <v>0</v>
      </c>
      <c r="BT228" s="780">
        <v>0</v>
      </c>
      <c r="BU228" s="779">
        <v>0</v>
      </c>
      <c r="BV228" s="780">
        <v>0</v>
      </c>
      <c r="BW228" s="779">
        <v>0</v>
      </c>
      <c r="BX228" s="780">
        <v>0</v>
      </c>
      <c r="BY228" s="779">
        <v>0</v>
      </c>
      <c r="BZ228" s="780">
        <v>0</v>
      </c>
      <c r="CA228" s="779">
        <v>0</v>
      </c>
      <c r="CB228" s="780">
        <v>0</v>
      </c>
      <c r="CC228" s="779">
        <v>0</v>
      </c>
      <c r="CD228" s="780">
        <v>0</v>
      </c>
      <c r="CE228" s="779">
        <v>0</v>
      </c>
      <c r="CF228" s="780">
        <v>0</v>
      </c>
      <c r="CG228" s="779">
        <v>0</v>
      </c>
      <c r="CH228" s="780">
        <v>0</v>
      </c>
      <c r="CI228" s="779">
        <v>0</v>
      </c>
      <c r="CJ228" s="780">
        <v>0</v>
      </c>
      <c r="CK228" s="779">
        <v>0</v>
      </c>
      <c r="CL228" s="780">
        <v>0</v>
      </c>
      <c r="CM228" s="781">
        <v>0</v>
      </c>
      <c r="CN228" s="715"/>
      <c r="CO228" s="953"/>
      <c r="CP228" s="715"/>
      <c r="CQ228" s="778">
        <v>0</v>
      </c>
      <c r="CR228" s="779">
        <v>0</v>
      </c>
      <c r="CS228" s="780">
        <v>0</v>
      </c>
      <c r="CT228" s="779">
        <v>0</v>
      </c>
      <c r="CU228" s="780">
        <v>0</v>
      </c>
      <c r="CV228" s="779">
        <v>0</v>
      </c>
      <c r="CW228" s="780">
        <v>0</v>
      </c>
      <c r="CX228" s="779">
        <v>0</v>
      </c>
      <c r="CY228" s="780">
        <v>0</v>
      </c>
      <c r="CZ228" s="779">
        <v>0</v>
      </c>
      <c r="DA228" s="780">
        <v>0</v>
      </c>
      <c r="DB228" s="779">
        <v>0</v>
      </c>
      <c r="DC228" s="780">
        <v>0</v>
      </c>
      <c r="DD228" s="779">
        <v>0</v>
      </c>
      <c r="DE228" s="780">
        <v>0</v>
      </c>
      <c r="DF228" s="779">
        <v>0</v>
      </c>
      <c r="DG228" s="780">
        <v>0</v>
      </c>
      <c r="DH228" s="779">
        <v>0</v>
      </c>
      <c r="DI228" s="780">
        <v>0</v>
      </c>
      <c r="DJ228" s="779">
        <v>0</v>
      </c>
      <c r="DK228" s="780">
        <v>0</v>
      </c>
      <c r="DL228" s="779">
        <v>0</v>
      </c>
      <c r="DM228" s="780">
        <v>0</v>
      </c>
      <c r="DN228" s="779">
        <v>0</v>
      </c>
      <c r="DO228" s="780">
        <v>0</v>
      </c>
      <c r="DP228" s="781">
        <v>0</v>
      </c>
      <c r="DQ228" s="715"/>
      <c r="DR228" s="955"/>
      <c r="DS228" s="715"/>
      <c r="DT228" s="957"/>
    </row>
    <row r="229" spans="2:124" outlineLevel="1">
      <c r="B229" s="782">
        <v>216</v>
      </c>
      <c r="C229" s="825" t="s">
        <v>504</v>
      </c>
      <c r="D229" s="784">
        <v>2016</v>
      </c>
      <c r="F229" s="785">
        <v>0</v>
      </c>
      <c r="G229" s="786">
        <v>0</v>
      </c>
      <c r="H229" s="787">
        <v>0</v>
      </c>
      <c r="I229" s="786">
        <v>0</v>
      </c>
      <c r="J229" s="787">
        <v>0</v>
      </c>
      <c r="K229" s="786">
        <v>0</v>
      </c>
      <c r="L229" s="787">
        <v>0</v>
      </c>
      <c r="M229" s="786">
        <v>0</v>
      </c>
      <c r="N229" s="787">
        <v>0</v>
      </c>
      <c r="O229" s="786">
        <v>0</v>
      </c>
      <c r="P229" s="787">
        <v>0</v>
      </c>
      <c r="Q229" s="786">
        <v>0</v>
      </c>
      <c r="R229" s="787">
        <v>0</v>
      </c>
      <c r="S229" s="786">
        <v>0</v>
      </c>
      <c r="T229" s="787">
        <v>0</v>
      </c>
      <c r="U229" s="786">
        <v>0</v>
      </c>
      <c r="V229" s="787">
        <v>0</v>
      </c>
      <c r="W229" s="786">
        <v>0</v>
      </c>
      <c r="X229" s="787">
        <v>0</v>
      </c>
      <c r="Y229" s="786">
        <v>0</v>
      </c>
      <c r="Z229" s="787">
        <v>0</v>
      </c>
      <c r="AA229" s="786">
        <v>0</v>
      </c>
      <c r="AB229" s="787">
        <v>0</v>
      </c>
      <c r="AC229" s="786">
        <v>0</v>
      </c>
      <c r="AD229" s="787">
        <v>0</v>
      </c>
      <c r="AE229" s="788">
        <v>0</v>
      </c>
      <c r="AF229" s="715"/>
      <c r="AG229" s="963"/>
      <c r="AH229" s="715"/>
      <c r="AI229" s="785">
        <v>0</v>
      </c>
      <c r="AJ229" s="786">
        <v>0</v>
      </c>
      <c r="AK229" s="787">
        <v>0</v>
      </c>
      <c r="AL229" s="786">
        <v>0</v>
      </c>
      <c r="AM229" s="787">
        <v>0</v>
      </c>
      <c r="AN229" s="786">
        <v>0</v>
      </c>
      <c r="AO229" s="787">
        <v>0</v>
      </c>
      <c r="AP229" s="786">
        <v>0</v>
      </c>
      <c r="AQ229" s="787">
        <v>0</v>
      </c>
      <c r="AR229" s="786">
        <v>0</v>
      </c>
      <c r="AS229" s="787">
        <v>0</v>
      </c>
      <c r="AT229" s="786">
        <v>0</v>
      </c>
      <c r="AU229" s="787">
        <v>0</v>
      </c>
      <c r="AV229" s="786">
        <v>0</v>
      </c>
      <c r="AW229" s="787">
        <v>0</v>
      </c>
      <c r="AX229" s="786">
        <v>0</v>
      </c>
      <c r="AY229" s="787">
        <v>0</v>
      </c>
      <c r="AZ229" s="786">
        <v>0</v>
      </c>
      <c r="BA229" s="787">
        <v>0</v>
      </c>
      <c r="BB229" s="786">
        <v>0</v>
      </c>
      <c r="BC229" s="787">
        <v>0</v>
      </c>
      <c r="BD229" s="786">
        <v>0</v>
      </c>
      <c r="BE229" s="787">
        <v>0</v>
      </c>
      <c r="BF229" s="786">
        <v>0</v>
      </c>
      <c r="BG229" s="787">
        <v>0</v>
      </c>
      <c r="BH229" s="788">
        <v>0</v>
      </c>
      <c r="BI229" s="715"/>
      <c r="BJ229" s="965"/>
      <c r="BK229" s="715"/>
      <c r="BL229" s="951"/>
      <c r="BM229" s="715"/>
      <c r="BN229" s="785">
        <v>0</v>
      </c>
      <c r="BO229" s="786">
        <v>0</v>
      </c>
      <c r="BP229" s="787">
        <v>0</v>
      </c>
      <c r="BQ229" s="786">
        <v>0</v>
      </c>
      <c r="BR229" s="787">
        <v>0</v>
      </c>
      <c r="BS229" s="786">
        <v>0</v>
      </c>
      <c r="BT229" s="787">
        <v>0</v>
      </c>
      <c r="BU229" s="786">
        <v>0</v>
      </c>
      <c r="BV229" s="787">
        <v>0</v>
      </c>
      <c r="BW229" s="786">
        <v>0</v>
      </c>
      <c r="BX229" s="787">
        <v>0</v>
      </c>
      <c r="BY229" s="786">
        <v>0</v>
      </c>
      <c r="BZ229" s="787">
        <v>0</v>
      </c>
      <c r="CA229" s="786">
        <v>0</v>
      </c>
      <c r="CB229" s="787">
        <v>0</v>
      </c>
      <c r="CC229" s="786">
        <v>0</v>
      </c>
      <c r="CD229" s="787">
        <v>0</v>
      </c>
      <c r="CE229" s="786">
        <v>0</v>
      </c>
      <c r="CF229" s="787">
        <v>0</v>
      </c>
      <c r="CG229" s="786">
        <v>0</v>
      </c>
      <c r="CH229" s="787">
        <v>0</v>
      </c>
      <c r="CI229" s="786">
        <v>0</v>
      </c>
      <c r="CJ229" s="787">
        <v>0</v>
      </c>
      <c r="CK229" s="786">
        <v>0</v>
      </c>
      <c r="CL229" s="787">
        <v>0</v>
      </c>
      <c r="CM229" s="788">
        <v>0</v>
      </c>
      <c r="CN229" s="715"/>
      <c r="CO229" s="953"/>
      <c r="CP229" s="715"/>
      <c r="CQ229" s="785">
        <v>0</v>
      </c>
      <c r="CR229" s="786">
        <v>0</v>
      </c>
      <c r="CS229" s="787">
        <v>0</v>
      </c>
      <c r="CT229" s="786">
        <v>0</v>
      </c>
      <c r="CU229" s="787">
        <v>0</v>
      </c>
      <c r="CV229" s="786">
        <v>0</v>
      </c>
      <c r="CW229" s="787">
        <v>0</v>
      </c>
      <c r="CX229" s="786">
        <v>0</v>
      </c>
      <c r="CY229" s="787">
        <v>0</v>
      </c>
      <c r="CZ229" s="786">
        <v>0</v>
      </c>
      <c r="DA229" s="787">
        <v>0</v>
      </c>
      <c r="DB229" s="786">
        <v>0</v>
      </c>
      <c r="DC229" s="787">
        <v>0</v>
      </c>
      <c r="DD229" s="786">
        <v>0</v>
      </c>
      <c r="DE229" s="787">
        <v>0</v>
      </c>
      <c r="DF229" s="786">
        <v>0</v>
      </c>
      <c r="DG229" s="787">
        <v>0</v>
      </c>
      <c r="DH229" s="786">
        <v>0</v>
      </c>
      <c r="DI229" s="787">
        <v>0</v>
      </c>
      <c r="DJ229" s="786">
        <v>0</v>
      </c>
      <c r="DK229" s="787">
        <v>0</v>
      </c>
      <c r="DL229" s="786">
        <v>0</v>
      </c>
      <c r="DM229" s="787">
        <v>0</v>
      </c>
      <c r="DN229" s="786">
        <v>0</v>
      </c>
      <c r="DO229" s="787">
        <v>0</v>
      </c>
      <c r="DP229" s="788">
        <v>0</v>
      </c>
      <c r="DQ229" s="715"/>
      <c r="DR229" s="955"/>
      <c r="DS229" s="715"/>
      <c r="DT229" s="957"/>
    </row>
    <row r="230" spans="2:124" ht="11.25" customHeight="1">
      <c r="B230" s="733" t="s">
        <v>818</v>
      </c>
      <c r="C230" s="734"/>
      <c r="D230" s="735"/>
      <c r="F230" s="888">
        <v>0</v>
      </c>
      <c r="G230" s="856">
        <v>51081413</v>
      </c>
      <c r="H230" s="856">
        <v>50051369</v>
      </c>
      <c r="I230" s="856">
        <v>50047508</v>
      </c>
      <c r="J230" s="856">
        <v>50041701</v>
      </c>
      <c r="K230" s="856">
        <v>50038361</v>
      </c>
      <c r="L230" s="856">
        <v>49862897</v>
      </c>
      <c r="M230" s="856">
        <v>49859924</v>
      </c>
      <c r="N230" s="856">
        <v>49849382</v>
      </c>
      <c r="O230" s="856">
        <v>49766958</v>
      </c>
      <c r="P230" s="856">
        <v>49624244</v>
      </c>
      <c r="Q230" s="856">
        <v>48966054</v>
      </c>
      <c r="R230" s="856">
        <v>41136899</v>
      </c>
      <c r="S230" s="856">
        <v>22961009</v>
      </c>
      <c r="T230" s="856">
        <v>22903535</v>
      </c>
      <c r="U230" s="856">
        <v>17616546</v>
      </c>
      <c r="V230" s="856">
        <v>15386849</v>
      </c>
      <c r="W230" s="856">
        <v>10101235</v>
      </c>
      <c r="X230" s="856">
        <v>6118441</v>
      </c>
      <c r="Y230" s="856">
        <v>6003482</v>
      </c>
      <c r="Z230" s="856">
        <v>730368</v>
      </c>
      <c r="AA230" s="856">
        <v>0</v>
      </c>
      <c r="AB230" s="856">
        <v>0</v>
      </c>
      <c r="AC230" s="856">
        <v>0</v>
      </c>
      <c r="AD230" s="856">
        <v>0</v>
      </c>
      <c r="AE230" s="856">
        <v>0</v>
      </c>
      <c r="AF230" s="715"/>
      <c r="AG230" s="963"/>
      <c r="AH230" s="715"/>
      <c r="AI230" s="888">
        <v>0</v>
      </c>
      <c r="AJ230" s="856">
        <v>6962</v>
      </c>
      <c r="AK230" s="856">
        <v>6776</v>
      </c>
      <c r="AL230" s="856">
        <v>6775</v>
      </c>
      <c r="AM230" s="856">
        <v>6775</v>
      </c>
      <c r="AN230" s="856">
        <v>6774</v>
      </c>
      <c r="AO230" s="856">
        <v>6748</v>
      </c>
      <c r="AP230" s="856">
        <v>6747</v>
      </c>
      <c r="AQ230" s="856">
        <v>6746</v>
      </c>
      <c r="AR230" s="856">
        <v>6725</v>
      </c>
      <c r="AS230" s="856">
        <v>6721</v>
      </c>
      <c r="AT230" s="856">
        <v>6616</v>
      </c>
      <c r="AU230" s="856">
        <v>5321</v>
      </c>
      <c r="AV230" s="856">
        <v>3179</v>
      </c>
      <c r="AW230" s="856">
        <v>3176</v>
      </c>
      <c r="AX230" s="856">
        <v>2707</v>
      </c>
      <c r="AY230" s="856">
        <v>2353</v>
      </c>
      <c r="AZ230" s="856">
        <v>1986</v>
      </c>
      <c r="BA230" s="856">
        <v>1736</v>
      </c>
      <c r="BB230" s="856">
        <v>1615</v>
      </c>
      <c r="BC230" s="856">
        <v>161</v>
      </c>
      <c r="BD230" s="856">
        <v>43</v>
      </c>
      <c r="BE230" s="856">
        <v>0</v>
      </c>
      <c r="BF230" s="856">
        <v>0</v>
      </c>
      <c r="BG230" s="856">
        <v>0</v>
      </c>
      <c r="BH230" s="856">
        <v>0</v>
      </c>
      <c r="BI230" s="715"/>
      <c r="BJ230" s="965"/>
      <c r="BK230" s="715"/>
      <c r="BL230" s="951"/>
      <c r="BM230" s="715"/>
      <c r="BN230" s="888">
        <v>0</v>
      </c>
      <c r="BO230" s="856">
        <v>45660193</v>
      </c>
      <c r="BP230" s="856">
        <v>44896599</v>
      </c>
      <c r="BQ230" s="856">
        <v>44892940</v>
      </c>
      <c r="BR230" s="856">
        <v>44887440</v>
      </c>
      <c r="BS230" s="856">
        <v>44884275</v>
      </c>
      <c r="BT230" s="856">
        <v>44751911</v>
      </c>
      <c r="BU230" s="856">
        <v>44749095</v>
      </c>
      <c r="BV230" s="856">
        <v>44738248</v>
      </c>
      <c r="BW230" s="856">
        <v>44675765</v>
      </c>
      <c r="BX230" s="856">
        <v>44510795</v>
      </c>
      <c r="BY230" s="856">
        <v>43916172</v>
      </c>
      <c r="BZ230" s="856">
        <v>38109979</v>
      </c>
      <c r="CA230" s="856">
        <v>24633422</v>
      </c>
      <c r="CB230" s="856">
        <v>24549657</v>
      </c>
      <c r="CC230" s="856">
        <v>19620716</v>
      </c>
      <c r="CD230" s="856">
        <v>18000469</v>
      </c>
      <c r="CE230" s="856">
        <v>10387404</v>
      </c>
      <c r="CF230" s="856">
        <v>4527486</v>
      </c>
      <c r="CG230" s="856">
        <v>4418582</v>
      </c>
      <c r="CH230" s="856">
        <v>727248</v>
      </c>
      <c r="CI230" s="856">
        <v>0</v>
      </c>
      <c r="CJ230" s="856">
        <v>0</v>
      </c>
      <c r="CK230" s="856">
        <v>0</v>
      </c>
      <c r="CL230" s="856">
        <v>0</v>
      </c>
      <c r="CM230" s="856">
        <v>0</v>
      </c>
      <c r="CN230" s="715"/>
      <c r="CO230" s="953"/>
      <c r="CP230" s="715"/>
      <c r="CQ230" s="888">
        <v>0</v>
      </c>
      <c r="CR230" s="856">
        <v>5669</v>
      </c>
      <c r="CS230" s="856">
        <v>5531</v>
      </c>
      <c r="CT230" s="856">
        <v>5531</v>
      </c>
      <c r="CU230" s="856">
        <v>5530</v>
      </c>
      <c r="CV230" s="856">
        <v>5530</v>
      </c>
      <c r="CW230" s="856">
        <v>5510</v>
      </c>
      <c r="CX230" s="856">
        <v>5509</v>
      </c>
      <c r="CY230" s="856">
        <v>5508</v>
      </c>
      <c r="CZ230" s="856">
        <v>5494</v>
      </c>
      <c r="DA230" s="856">
        <v>5477</v>
      </c>
      <c r="DB230" s="856">
        <v>5385</v>
      </c>
      <c r="DC230" s="856">
        <v>4427</v>
      </c>
      <c r="DD230" s="856">
        <v>2839</v>
      </c>
      <c r="DE230" s="856">
        <v>2838</v>
      </c>
      <c r="DF230" s="856">
        <v>2427</v>
      </c>
      <c r="DG230" s="856">
        <v>2171</v>
      </c>
      <c r="DH230" s="856">
        <v>1662</v>
      </c>
      <c r="DI230" s="856">
        <v>1294</v>
      </c>
      <c r="DJ230" s="856">
        <v>1174</v>
      </c>
      <c r="DK230" s="856">
        <v>156</v>
      </c>
      <c r="DL230" s="856">
        <v>0</v>
      </c>
      <c r="DM230" s="856">
        <v>0</v>
      </c>
      <c r="DN230" s="856">
        <v>0</v>
      </c>
      <c r="DO230" s="856">
        <v>0</v>
      </c>
      <c r="DP230" s="856">
        <v>0</v>
      </c>
      <c r="DQ230" s="715"/>
      <c r="DR230" s="955"/>
      <c r="DS230" s="715"/>
      <c r="DT230" s="957"/>
    </row>
    <row r="231" spans="2:124" ht="5.0999999999999996" customHeight="1">
      <c r="F231" s="859"/>
      <c r="G231" s="859"/>
      <c r="H231" s="859"/>
      <c r="I231" s="859"/>
      <c r="J231" s="859"/>
      <c r="K231" s="859"/>
      <c r="L231" s="859"/>
      <c r="M231" s="859"/>
      <c r="N231" s="859"/>
      <c r="O231" s="859"/>
      <c r="P231" s="859"/>
      <c r="Q231" s="859"/>
      <c r="R231" s="859"/>
      <c r="S231" s="859"/>
      <c r="T231" s="859"/>
      <c r="U231" s="859"/>
      <c r="V231" s="859"/>
      <c r="W231" s="859"/>
      <c r="X231" s="859"/>
      <c r="Y231" s="859"/>
      <c r="Z231" s="859"/>
      <c r="AA231" s="859"/>
      <c r="AB231" s="859"/>
      <c r="AC231" s="859"/>
      <c r="AD231" s="859"/>
      <c r="AE231" s="859"/>
      <c r="AG231" s="963"/>
      <c r="AI231" s="859"/>
      <c r="AJ231" s="859"/>
      <c r="AK231" s="859"/>
      <c r="AL231" s="859"/>
      <c r="AM231" s="859"/>
      <c r="AN231" s="859"/>
      <c r="AO231" s="859"/>
      <c r="AP231" s="859"/>
      <c r="AQ231" s="859"/>
      <c r="AR231" s="859"/>
      <c r="AS231" s="859"/>
      <c r="AT231" s="859"/>
      <c r="AU231" s="859"/>
      <c r="AV231" s="859"/>
      <c r="AW231" s="859"/>
      <c r="AX231" s="859"/>
      <c r="AY231" s="859"/>
      <c r="AZ231" s="859"/>
      <c r="BA231" s="859"/>
      <c r="BB231" s="859"/>
      <c r="BC231" s="859"/>
      <c r="BD231" s="859"/>
      <c r="BE231" s="859"/>
      <c r="BF231" s="859"/>
      <c r="BG231" s="859"/>
      <c r="BH231" s="859"/>
      <c r="BJ231" s="965"/>
      <c r="BL231" s="951"/>
      <c r="BN231" s="859"/>
      <c r="BO231" s="859"/>
      <c r="BP231" s="859"/>
      <c r="BQ231" s="859"/>
      <c r="BR231" s="859"/>
      <c r="BS231" s="859"/>
      <c r="BT231" s="859"/>
      <c r="BU231" s="859"/>
      <c r="BV231" s="859"/>
      <c r="BW231" s="859"/>
      <c r="BX231" s="859"/>
      <c r="BY231" s="859"/>
      <c r="BZ231" s="859"/>
      <c r="CA231" s="859"/>
      <c r="CB231" s="859"/>
      <c r="CC231" s="859"/>
      <c r="CD231" s="859"/>
      <c r="CE231" s="859"/>
      <c r="CF231" s="859"/>
      <c r="CG231" s="859"/>
      <c r="CH231" s="859"/>
      <c r="CI231" s="859"/>
      <c r="CJ231" s="859"/>
      <c r="CK231" s="859"/>
      <c r="CL231" s="859"/>
      <c r="CM231" s="859"/>
      <c r="CO231" s="953"/>
      <c r="CQ231" s="859"/>
      <c r="CR231" s="859"/>
      <c r="CS231" s="859"/>
      <c r="CT231" s="859"/>
      <c r="CU231" s="859"/>
      <c r="CV231" s="859"/>
      <c r="CW231" s="859"/>
      <c r="CX231" s="859"/>
      <c r="CY231" s="859"/>
      <c r="CZ231" s="859"/>
      <c r="DA231" s="859"/>
      <c r="DB231" s="859"/>
      <c r="DC231" s="859"/>
      <c r="DD231" s="859"/>
      <c r="DE231" s="859"/>
      <c r="DF231" s="859"/>
      <c r="DG231" s="859"/>
      <c r="DH231" s="859"/>
      <c r="DI231" s="859"/>
      <c r="DJ231" s="859"/>
      <c r="DK231" s="859"/>
      <c r="DL231" s="859"/>
      <c r="DM231" s="859"/>
      <c r="DN231" s="859"/>
      <c r="DO231" s="859"/>
      <c r="DP231" s="859"/>
      <c r="DR231" s="955"/>
      <c r="DT231" s="957"/>
    </row>
    <row r="232" spans="2:124" ht="11.25" customHeight="1">
      <c r="B232" s="889" t="s">
        <v>26</v>
      </c>
      <c r="C232" s="890"/>
      <c r="D232" s="891"/>
      <c r="F232" s="892">
        <v>105178501</v>
      </c>
      <c r="G232" s="892">
        <v>152146452</v>
      </c>
      <c r="H232" s="892">
        <v>149677862</v>
      </c>
      <c r="I232" s="892">
        <v>148994309</v>
      </c>
      <c r="J232" s="892">
        <v>148876226</v>
      </c>
      <c r="K232" s="892">
        <v>148693294</v>
      </c>
      <c r="L232" s="892">
        <v>147159346</v>
      </c>
      <c r="M232" s="892">
        <v>147144769</v>
      </c>
      <c r="N232" s="892">
        <v>146558518</v>
      </c>
      <c r="O232" s="892">
        <v>140891411</v>
      </c>
      <c r="P232" s="892">
        <v>96182448</v>
      </c>
      <c r="Q232" s="892">
        <v>91393423</v>
      </c>
      <c r="R232" s="892">
        <v>65353501</v>
      </c>
      <c r="S232" s="892">
        <v>46093050</v>
      </c>
      <c r="T232" s="892">
        <v>44269544</v>
      </c>
      <c r="U232" s="892">
        <v>33717891</v>
      </c>
      <c r="V232" s="892">
        <v>24221351</v>
      </c>
      <c r="W232" s="892">
        <v>18935737</v>
      </c>
      <c r="X232" s="892">
        <v>14689490</v>
      </c>
      <c r="Y232" s="892">
        <v>9500023</v>
      </c>
      <c r="Z232" s="892">
        <v>1423111</v>
      </c>
      <c r="AA232" s="892">
        <v>686177</v>
      </c>
      <c r="AB232" s="892">
        <v>686177</v>
      </c>
      <c r="AC232" s="892">
        <v>0</v>
      </c>
      <c r="AD232" s="892">
        <v>0</v>
      </c>
      <c r="AE232" s="892">
        <v>0</v>
      </c>
      <c r="AF232" s="715"/>
      <c r="AG232" s="964"/>
      <c r="AH232" s="715"/>
      <c r="AI232" s="892">
        <v>15394</v>
      </c>
      <c r="AJ232" s="892">
        <v>21598</v>
      </c>
      <c r="AK232" s="892">
        <v>21011</v>
      </c>
      <c r="AL232" s="892">
        <v>20724</v>
      </c>
      <c r="AM232" s="892">
        <v>20712</v>
      </c>
      <c r="AN232" s="892">
        <v>20673</v>
      </c>
      <c r="AO232" s="892">
        <v>20447</v>
      </c>
      <c r="AP232" s="892">
        <v>20445</v>
      </c>
      <c r="AQ232" s="892">
        <v>20348</v>
      </c>
      <c r="AR232" s="892">
        <v>19664</v>
      </c>
      <c r="AS232" s="892">
        <v>14159</v>
      </c>
      <c r="AT232" s="892">
        <v>13270</v>
      </c>
      <c r="AU232" s="892">
        <v>11302</v>
      </c>
      <c r="AV232" s="892">
        <v>8862</v>
      </c>
      <c r="AW232" s="892">
        <v>8309</v>
      </c>
      <c r="AX232" s="892">
        <v>7012</v>
      </c>
      <c r="AY232" s="892">
        <v>5906</v>
      </c>
      <c r="AZ232" s="892">
        <v>5539</v>
      </c>
      <c r="BA232" s="892">
        <v>4994</v>
      </c>
      <c r="BB232" s="892">
        <v>2349</v>
      </c>
      <c r="BC232" s="892">
        <v>297</v>
      </c>
      <c r="BD232" s="892">
        <v>178</v>
      </c>
      <c r="BE232" s="892">
        <v>135</v>
      </c>
      <c r="BF232" s="892">
        <v>0</v>
      </c>
      <c r="BG232" s="892">
        <v>0</v>
      </c>
      <c r="BH232" s="892">
        <v>0</v>
      </c>
      <c r="BI232" s="715"/>
      <c r="BJ232" s="966"/>
      <c r="BK232" s="715"/>
      <c r="BL232" s="952"/>
      <c r="BM232" s="715"/>
      <c r="BN232" s="892">
        <v>83524379</v>
      </c>
      <c r="BO232" s="892">
        <v>125231817</v>
      </c>
      <c r="BP232" s="892">
        <v>123240648</v>
      </c>
      <c r="BQ232" s="892">
        <v>122601155</v>
      </c>
      <c r="BR232" s="892">
        <v>122532972</v>
      </c>
      <c r="BS232" s="892">
        <v>122423575</v>
      </c>
      <c r="BT232" s="892">
        <v>121482966</v>
      </c>
      <c r="BU232" s="892">
        <v>121469923</v>
      </c>
      <c r="BV232" s="892">
        <v>121035938</v>
      </c>
      <c r="BW232" s="892">
        <v>117483696</v>
      </c>
      <c r="BX232" s="892">
        <v>81527655</v>
      </c>
      <c r="BY232" s="892">
        <v>77535577</v>
      </c>
      <c r="BZ232" s="892">
        <v>57522812</v>
      </c>
      <c r="CA232" s="892">
        <v>43136485</v>
      </c>
      <c r="CB232" s="892">
        <v>41807702</v>
      </c>
      <c r="CC232" s="892">
        <v>33044898</v>
      </c>
      <c r="CD232" s="892">
        <v>24815824</v>
      </c>
      <c r="CE232" s="892">
        <v>17202759</v>
      </c>
      <c r="CF232" s="892">
        <v>11181207</v>
      </c>
      <c r="CG232" s="892">
        <v>7959035</v>
      </c>
      <c r="CH232" s="892">
        <v>1070041</v>
      </c>
      <c r="CI232" s="892">
        <v>336227</v>
      </c>
      <c r="CJ232" s="892">
        <v>336227</v>
      </c>
      <c r="CK232" s="892">
        <v>0</v>
      </c>
      <c r="CL232" s="892">
        <v>0</v>
      </c>
      <c r="CM232" s="892">
        <v>0</v>
      </c>
      <c r="CN232" s="715"/>
      <c r="CO232" s="954"/>
      <c r="CP232" s="715"/>
      <c r="CQ232" s="892">
        <v>11524</v>
      </c>
      <c r="CR232" s="892">
        <v>16477</v>
      </c>
      <c r="CS232" s="892">
        <v>16006</v>
      </c>
      <c r="CT232" s="892">
        <v>15745</v>
      </c>
      <c r="CU232" s="892">
        <v>15748</v>
      </c>
      <c r="CV232" s="892">
        <v>15722</v>
      </c>
      <c r="CW232" s="892">
        <v>15584</v>
      </c>
      <c r="CX232" s="892">
        <v>15582</v>
      </c>
      <c r="CY232" s="892">
        <v>15511</v>
      </c>
      <c r="CZ232" s="892">
        <v>15103</v>
      </c>
      <c r="DA232" s="892">
        <v>10742</v>
      </c>
      <c r="DB232" s="892">
        <v>10005</v>
      </c>
      <c r="DC232" s="892">
        <v>8504</v>
      </c>
      <c r="DD232" s="892">
        <v>6678</v>
      </c>
      <c r="DE232" s="892">
        <v>6312</v>
      </c>
      <c r="DF232" s="892">
        <v>5343</v>
      </c>
      <c r="DG232" s="892">
        <v>4477</v>
      </c>
      <c r="DH232" s="892">
        <v>3968</v>
      </c>
      <c r="DI232" s="892">
        <v>3419</v>
      </c>
      <c r="DJ232" s="892">
        <v>1750</v>
      </c>
      <c r="DK232" s="892">
        <v>223</v>
      </c>
      <c r="DL232" s="892">
        <v>66</v>
      </c>
      <c r="DM232" s="892">
        <v>66</v>
      </c>
      <c r="DN232" s="892">
        <v>0</v>
      </c>
      <c r="DO232" s="892">
        <v>0</v>
      </c>
      <c r="DP232" s="892">
        <v>0</v>
      </c>
      <c r="DQ232" s="715"/>
      <c r="DR232" s="956"/>
      <c r="DS232" s="715"/>
      <c r="DT232" s="958"/>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Zeros="0" tabSelected="1" zoomScaleNormal="100" workbookViewId="0">
      <selection activeCell="C2" sqref="C2"/>
    </sheetView>
  </sheetViews>
  <sheetFormatPr defaultColWidth="0" defaultRowHeight="0" customHeight="1" zeroHeight="1"/>
  <cols>
    <col min="1" max="1" width="22.42578125" style="682" customWidth="1"/>
    <col min="2" max="2" width="15.140625" style="682" bestFit="1" customWidth="1"/>
    <col min="3" max="3" width="12.42578125" style="682" customWidth="1"/>
    <col min="4" max="4" width="13.85546875" style="682" bestFit="1" customWidth="1"/>
    <col min="5" max="16384" width="12.42578125" style="682" hidden="1"/>
  </cols>
  <sheetData>
    <row r="1" spans="1:10" ht="29.1" customHeight="1">
      <c r="A1" s="967" t="s">
        <v>667</v>
      </c>
      <c r="B1" s="967"/>
      <c r="C1" s="967"/>
      <c r="D1" s="967"/>
    </row>
    <row r="2" spans="1:10" ht="51">
      <c r="A2" s="683" t="s">
        <v>62</v>
      </c>
      <c r="B2" s="683" t="s">
        <v>668</v>
      </c>
      <c r="C2" s="683" t="s">
        <v>828</v>
      </c>
      <c r="D2" s="683" t="s">
        <v>669</v>
      </c>
      <c r="E2" s="682">
        <v>1.1451</v>
      </c>
      <c r="F2" s="682">
        <v>1.1732</v>
      </c>
      <c r="G2" s="682">
        <v>0</v>
      </c>
      <c r="H2" s="682">
        <v>0</v>
      </c>
    </row>
    <row r="3" spans="1:10" ht="12.75">
      <c r="A3" s="684">
        <v>42005</v>
      </c>
      <c r="B3" s="690">
        <v>6602.14</v>
      </c>
      <c r="C3" s="685"/>
      <c r="D3" s="685"/>
      <c r="G3" s="682" t="e">
        <f>#REF!*$G$2</f>
        <v>#REF!</v>
      </c>
    </row>
    <row r="4" spans="1:10" ht="12.75">
      <c r="A4" s="684">
        <v>42036</v>
      </c>
      <c r="B4" s="690">
        <v>6594.32</v>
      </c>
      <c r="C4" s="685"/>
      <c r="D4" s="685"/>
      <c r="G4" s="682" t="e">
        <f>#REF!*$G$2</f>
        <v>#REF!</v>
      </c>
    </row>
    <row r="5" spans="1:10" ht="12.75">
      <c r="A5" s="684">
        <v>42064</v>
      </c>
      <c r="B5" s="690">
        <v>6573.63</v>
      </c>
      <c r="C5" s="685"/>
      <c r="D5" s="685"/>
      <c r="G5" s="682" t="e">
        <f>#REF!*$G$2</f>
        <v>#REF!</v>
      </c>
    </row>
    <row r="6" spans="1:10" ht="12.75">
      <c r="A6" s="684">
        <v>42095</v>
      </c>
      <c r="B6" s="690">
        <v>6538.58</v>
      </c>
      <c r="C6" s="685"/>
      <c r="D6" s="685"/>
      <c r="G6" s="682" t="e">
        <f>#REF!*$G$2</f>
        <v>#REF!</v>
      </c>
    </row>
    <row r="7" spans="1:10" ht="12.75">
      <c r="A7" s="684">
        <v>42125</v>
      </c>
      <c r="B7" s="690">
        <v>6198.97</v>
      </c>
      <c r="C7" s="685"/>
      <c r="D7" s="685"/>
      <c r="G7" s="682" t="e">
        <f>#REF!*$G$2</f>
        <v>#REF!</v>
      </c>
    </row>
    <row r="8" spans="1:10" ht="12.75">
      <c r="A8" s="684">
        <v>42156</v>
      </c>
      <c r="B8" s="690">
        <v>5930.84</v>
      </c>
      <c r="C8" s="685"/>
      <c r="D8" s="685"/>
      <c r="G8" s="682" t="e">
        <f>#REF!*$G$2</f>
        <v>#REF!</v>
      </c>
    </row>
    <row r="9" spans="1:10" ht="12.75">
      <c r="A9" s="684">
        <v>42186</v>
      </c>
      <c r="B9" s="690">
        <v>5691.54</v>
      </c>
      <c r="C9" s="685"/>
      <c r="D9" s="685"/>
      <c r="G9" s="682" t="e">
        <f>#REF!*$G$2</f>
        <v>#REF!</v>
      </c>
    </row>
    <row r="10" spans="1:10" ht="12.75">
      <c r="A10" s="684">
        <v>42217</v>
      </c>
      <c r="B10" s="690">
        <v>5466.39</v>
      </c>
      <c r="C10" s="685"/>
      <c r="D10" s="685"/>
      <c r="G10" s="682" t="e">
        <f>#REF!*$G$2</f>
        <v>#REF!</v>
      </c>
    </row>
    <row r="11" spans="1:10" ht="12.75">
      <c r="A11" s="684">
        <v>42248</v>
      </c>
      <c r="B11" s="690">
        <v>5003.8999999999996</v>
      </c>
      <c r="C11" s="685"/>
      <c r="D11" s="685"/>
      <c r="G11" s="682" t="e">
        <f>#REF!*$G$2</f>
        <v>#REF!</v>
      </c>
    </row>
    <row r="12" spans="1:10" ht="12.75">
      <c r="A12" s="684">
        <v>42278</v>
      </c>
      <c r="B12" s="690">
        <v>4966.22</v>
      </c>
      <c r="C12" s="685"/>
      <c r="D12" s="685"/>
      <c r="G12" s="682" t="e">
        <f>#REF!*$G$2</f>
        <v>#REF!</v>
      </c>
    </row>
    <row r="13" spans="1:10" ht="12.75">
      <c r="A13" s="684">
        <v>42309</v>
      </c>
      <c r="B13" s="690">
        <v>4969.82</v>
      </c>
      <c r="C13" s="685"/>
      <c r="D13" s="685"/>
      <c r="G13" s="682" t="e">
        <f>#REF!*$G$2</f>
        <v>#REF!</v>
      </c>
    </row>
    <row r="14" spans="1:10" ht="12.75">
      <c r="A14" s="684">
        <v>42339</v>
      </c>
      <c r="B14" s="690">
        <v>4951.74</v>
      </c>
      <c r="C14" s="685"/>
      <c r="D14" s="685"/>
      <c r="G14" s="682" t="e">
        <f>#REF!*$G$2</f>
        <v>#REF!</v>
      </c>
      <c r="J14" s="682" t="s">
        <v>670</v>
      </c>
    </row>
    <row r="15" spans="1:10" ht="12.75">
      <c r="A15" s="686" t="s">
        <v>671</v>
      </c>
      <c r="B15" s="689">
        <f>SUM(B3:B14)</f>
        <v>69488.09</v>
      </c>
      <c r="C15" s="687">
        <v>80726</v>
      </c>
      <c r="D15" s="688">
        <f>+C15-B15</f>
        <v>11237.910000000003</v>
      </c>
      <c r="G15" s="682" t="e">
        <f>SUM(G3:G14)</f>
        <v>#REF!</v>
      </c>
      <c r="H15" s="682" t="e">
        <f>G14*12</f>
        <v>#REF!</v>
      </c>
      <c r="I15" s="682" t="e">
        <f>H15-G15</f>
        <v>#REF!</v>
      </c>
      <c r="J15" s="691" t="e">
        <f>I15+#REF!+#REF!</f>
        <v>#REF!</v>
      </c>
    </row>
    <row r="16" spans="1:10" ht="12.75" hidden="1">
      <c r="A16" s="692">
        <v>42005</v>
      </c>
      <c r="B16" s="693">
        <v>470.91</v>
      </c>
      <c r="C16" s="694">
        <f>$B$14-B16</f>
        <v>4480.83</v>
      </c>
      <c r="D16" s="685" t="e">
        <f>#REF!</f>
        <v>#REF!</v>
      </c>
    </row>
    <row r="17" spans="1:4" ht="12.75" hidden="1">
      <c r="A17" s="692">
        <v>42036</v>
      </c>
      <c r="B17" s="693">
        <v>470.91</v>
      </c>
      <c r="C17" s="694">
        <f t="shared" ref="C17:C27" si="0">$B$14-B17</f>
        <v>4480.83</v>
      </c>
      <c r="D17" s="685" t="e">
        <f>#REF!</f>
        <v>#REF!</v>
      </c>
    </row>
    <row r="18" spans="1:4" ht="12.75" hidden="1">
      <c r="A18" s="692">
        <v>42064</v>
      </c>
      <c r="B18" s="693">
        <v>470.91</v>
      </c>
      <c r="C18" s="694">
        <f t="shared" si="0"/>
        <v>4480.83</v>
      </c>
      <c r="D18" s="685" t="e">
        <f>#REF!</f>
        <v>#REF!</v>
      </c>
    </row>
    <row r="19" spans="1:4" ht="12.75" hidden="1">
      <c r="A19" s="692">
        <v>42095</v>
      </c>
      <c r="B19" s="693">
        <v>470.91</v>
      </c>
      <c r="C19" s="694">
        <f t="shared" si="0"/>
        <v>4480.83</v>
      </c>
      <c r="D19" s="685" t="e">
        <f>#REF!</f>
        <v>#REF!</v>
      </c>
    </row>
    <row r="20" spans="1:4" ht="12.75" hidden="1">
      <c r="A20" s="692">
        <v>42125</v>
      </c>
      <c r="B20" s="693">
        <v>470.91</v>
      </c>
      <c r="C20" s="694">
        <f t="shared" si="0"/>
        <v>4480.83</v>
      </c>
      <c r="D20" s="685" t="e">
        <f>#REF!</f>
        <v>#REF!</v>
      </c>
    </row>
    <row r="21" spans="1:4" ht="12.75" hidden="1">
      <c r="A21" s="692">
        <v>42156</v>
      </c>
      <c r="B21" s="693">
        <v>470.91</v>
      </c>
      <c r="C21" s="694">
        <f t="shared" si="0"/>
        <v>4480.83</v>
      </c>
      <c r="D21" s="685" t="e">
        <f>#REF!</f>
        <v>#REF!</v>
      </c>
    </row>
    <row r="22" spans="1:4" ht="12.75" hidden="1">
      <c r="A22" s="692">
        <v>42186</v>
      </c>
      <c r="B22" s="693">
        <v>470.91</v>
      </c>
      <c r="C22" s="694">
        <f t="shared" si="0"/>
        <v>4480.83</v>
      </c>
      <c r="D22" s="685" t="e">
        <f>#REF!</f>
        <v>#REF!</v>
      </c>
    </row>
    <row r="23" spans="1:4" ht="12.75" hidden="1">
      <c r="A23" s="692">
        <v>42217</v>
      </c>
      <c r="B23" s="693">
        <v>470.91</v>
      </c>
      <c r="C23" s="694">
        <f t="shared" si="0"/>
        <v>4480.83</v>
      </c>
      <c r="D23" s="685" t="e">
        <f>#REF!</f>
        <v>#REF!</v>
      </c>
    </row>
    <row r="24" spans="1:4" ht="12.75" hidden="1">
      <c r="A24" s="692">
        <v>42248</v>
      </c>
      <c r="B24" s="693">
        <v>470.91</v>
      </c>
      <c r="C24" s="694">
        <f t="shared" si="0"/>
        <v>4480.83</v>
      </c>
      <c r="D24" s="685" t="e">
        <f>#REF!</f>
        <v>#REF!</v>
      </c>
    </row>
    <row r="25" spans="1:4" ht="12.75" hidden="1">
      <c r="A25" s="692">
        <v>42278</v>
      </c>
      <c r="B25" s="693">
        <v>470.91</v>
      </c>
      <c r="C25" s="694">
        <f t="shared" si="0"/>
        <v>4480.83</v>
      </c>
      <c r="D25" s="685" t="e">
        <f>#REF!</f>
        <v>#REF!</v>
      </c>
    </row>
    <row r="26" spans="1:4" ht="12.75" hidden="1">
      <c r="A26" s="692">
        <v>42309</v>
      </c>
      <c r="B26" s="693">
        <v>470.91</v>
      </c>
      <c r="C26" s="694">
        <f t="shared" si="0"/>
        <v>4480.83</v>
      </c>
      <c r="D26" s="685" t="e">
        <f>#REF!</f>
        <v>#REF!</v>
      </c>
    </row>
    <row r="27" spans="1:4" ht="12.75" hidden="1">
      <c r="A27" s="692">
        <v>42339</v>
      </c>
      <c r="B27" s="693">
        <v>470.91</v>
      </c>
      <c r="C27" s="694">
        <f t="shared" si="0"/>
        <v>4480.83</v>
      </c>
      <c r="D27" s="685" t="e">
        <f>#REF!</f>
        <v>#REF!</v>
      </c>
    </row>
    <row r="28" spans="1:4" ht="12.75" hidden="1">
      <c r="A28" s="686" t="s">
        <v>671</v>
      </c>
      <c r="B28" s="695"/>
      <c r="C28" s="696">
        <f>SUM(C16:C27)</f>
        <v>53769.960000000014</v>
      </c>
      <c r="D28" s="696"/>
    </row>
    <row r="29" spans="1:4" ht="12.75" hidden="1">
      <c r="A29" s="692">
        <v>42370</v>
      </c>
      <c r="B29" s="693">
        <v>470.91</v>
      </c>
      <c r="C29" s="694">
        <f t="shared" ref="C29:C40" si="1">$B$14-B29</f>
        <v>4480.83</v>
      </c>
      <c r="D29" s="685" t="e">
        <f>#REF!</f>
        <v>#REF!</v>
      </c>
    </row>
    <row r="30" spans="1:4" ht="12.75" hidden="1">
      <c r="A30" s="692">
        <v>42401</v>
      </c>
      <c r="B30" s="693">
        <v>470.91</v>
      </c>
      <c r="C30" s="694">
        <f t="shared" si="1"/>
        <v>4480.83</v>
      </c>
      <c r="D30" s="685" t="e">
        <f>#REF!</f>
        <v>#REF!</v>
      </c>
    </row>
    <row r="31" spans="1:4" ht="12.75" hidden="1">
      <c r="A31" s="692">
        <v>42430</v>
      </c>
      <c r="B31" s="693">
        <v>470.91</v>
      </c>
      <c r="C31" s="694">
        <f t="shared" si="1"/>
        <v>4480.83</v>
      </c>
      <c r="D31" s="685" t="e">
        <f>#REF!</f>
        <v>#REF!</v>
      </c>
    </row>
    <row r="32" spans="1:4" ht="12.75" hidden="1">
      <c r="A32" s="692">
        <v>42461</v>
      </c>
      <c r="B32" s="693">
        <v>470.91</v>
      </c>
      <c r="C32" s="694">
        <f t="shared" si="1"/>
        <v>4480.83</v>
      </c>
      <c r="D32" s="685" t="e">
        <f>#REF!</f>
        <v>#REF!</v>
      </c>
    </row>
    <row r="33" spans="1:4" ht="12.75" hidden="1">
      <c r="A33" s="692">
        <v>42491</v>
      </c>
      <c r="B33" s="693">
        <v>470.91</v>
      </c>
      <c r="C33" s="694">
        <f t="shared" si="1"/>
        <v>4480.83</v>
      </c>
      <c r="D33" s="685" t="e">
        <f>#REF!</f>
        <v>#REF!</v>
      </c>
    </row>
    <row r="34" spans="1:4" ht="12.75" hidden="1">
      <c r="A34" s="692">
        <v>42522</v>
      </c>
      <c r="B34" s="693">
        <v>470.91</v>
      </c>
      <c r="C34" s="694">
        <f t="shared" si="1"/>
        <v>4480.83</v>
      </c>
      <c r="D34" s="685" t="e">
        <f>#REF!</f>
        <v>#REF!</v>
      </c>
    </row>
    <row r="35" spans="1:4" ht="12.75" hidden="1">
      <c r="A35" s="692">
        <v>42552</v>
      </c>
      <c r="B35" s="693">
        <v>470.91</v>
      </c>
      <c r="C35" s="694">
        <f t="shared" si="1"/>
        <v>4480.83</v>
      </c>
      <c r="D35" s="685" t="e">
        <f>#REF!</f>
        <v>#REF!</v>
      </c>
    </row>
    <row r="36" spans="1:4" ht="12.75" hidden="1">
      <c r="A36" s="692">
        <v>42583</v>
      </c>
      <c r="B36" s="693">
        <v>470.91</v>
      </c>
      <c r="C36" s="694">
        <f t="shared" si="1"/>
        <v>4480.83</v>
      </c>
      <c r="D36" s="685" t="e">
        <f>#REF!</f>
        <v>#REF!</v>
      </c>
    </row>
    <row r="37" spans="1:4" ht="12.75" hidden="1">
      <c r="A37" s="692">
        <v>42614</v>
      </c>
      <c r="B37" s="693">
        <v>470.91</v>
      </c>
      <c r="C37" s="694">
        <f t="shared" si="1"/>
        <v>4480.83</v>
      </c>
      <c r="D37" s="685" t="e">
        <f>#REF!</f>
        <v>#REF!</v>
      </c>
    </row>
    <row r="38" spans="1:4" ht="12.75" hidden="1">
      <c r="A38" s="692">
        <v>42644</v>
      </c>
      <c r="B38" s="693">
        <v>470.91</v>
      </c>
      <c r="C38" s="694">
        <f t="shared" si="1"/>
        <v>4480.83</v>
      </c>
      <c r="D38" s="685" t="e">
        <f>#REF!</f>
        <v>#REF!</v>
      </c>
    </row>
    <row r="39" spans="1:4" ht="12.75" hidden="1">
      <c r="A39" s="692">
        <v>42675</v>
      </c>
      <c r="B39" s="693">
        <v>470.91</v>
      </c>
      <c r="C39" s="694">
        <f t="shared" si="1"/>
        <v>4480.83</v>
      </c>
      <c r="D39" s="685" t="e">
        <f>#REF!</f>
        <v>#REF!</v>
      </c>
    </row>
    <row r="40" spans="1:4" ht="12.75" hidden="1">
      <c r="A40" s="692">
        <v>42705</v>
      </c>
      <c r="B40" s="693">
        <v>470.91</v>
      </c>
      <c r="C40" s="694">
        <f t="shared" si="1"/>
        <v>4480.83</v>
      </c>
      <c r="D40" s="685" t="e">
        <f>#REF!</f>
        <v>#REF!</v>
      </c>
    </row>
    <row r="41" spans="1:4" ht="12.75" hidden="1">
      <c r="A41" s="686" t="s">
        <v>672</v>
      </c>
      <c r="B41" s="695"/>
      <c r="C41" s="696">
        <f>SUM(C29:C40)</f>
        <v>53769.960000000014</v>
      </c>
      <c r="D41" s="696"/>
    </row>
    <row r="42" spans="1:4" ht="12.75" hidden="1">
      <c r="A42" s="697"/>
      <c r="B42" s="697"/>
      <c r="C42" s="698"/>
      <c r="D42" s="697"/>
    </row>
    <row r="43" spans="1:4" ht="53.1" hidden="1" customHeight="1">
      <c r="A43" s="968" t="s">
        <v>673</v>
      </c>
      <c r="B43" s="968"/>
      <c r="C43" s="968"/>
      <c r="D43" s="968"/>
    </row>
    <row r="44" spans="1:4" ht="29.1" hidden="1" customHeight="1">
      <c r="A44" s="969" t="s">
        <v>674</v>
      </c>
      <c r="B44" s="969"/>
      <c r="C44" s="969"/>
      <c r="D44" s="969"/>
    </row>
    <row r="45" spans="1:4" ht="12.75" hidden="1"/>
    <row r="46" spans="1:4" ht="12.75" hidden="1"/>
    <row r="47" spans="1:4" ht="12.75" hidden="1"/>
    <row r="48" spans="1:4" ht="12.75" hidden="1"/>
    <row r="49" ht="12.75" hidden="1"/>
  </sheetData>
  <sheetProtection formatColumns="0" formatRows="0"/>
  <mergeCells count="3">
    <mergeCell ref="A1:D1"/>
    <mergeCell ref="A43:D43"/>
    <mergeCell ref="A44:D44"/>
  </mergeCells>
  <pageMargins left="0.7" right="0.7" top="0.75" bottom="0.75" header="0.3" footer="0.3"/>
  <pageSetup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90" zoomScaleNormal="90" workbookViewId="0">
      <selection activeCell="D21" sqref="D21"/>
    </sheetView>
  </sheetViews>
  <sheetFormatPr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901" t="s">
        <v>658</v>
      </c>
      <c r="C3" s="902"/>
      <c r="D3" s="902"/>
      <c r="E3" s="902"/>
      <c r="F3" s="903"/>
      <c r="G3" s="125"/>
    </row>
    <row r="4" spans="2:20" ht="16.5" customHeight="1">
      <c r="B4" s="904"/>
      <c r="C4" s="905"/>
      <c r="D4" s="905"/>
      <c r="E4" s="905"/>
      <c r="F4" s="906"/>
      <c r="G4" s="125"/>
    </row>
    <row r="5" spans="2:20" ht="71.25" customHeight="1">
      <c r="B5" s="904"/>
      <c r="C5" s="905"/>
      <c r="D5" s="905"/>
      <c r="E5" s="905"/>
      <c r="F5" s="906"/>
      <c r="G5" s="125"/>
    </row>
    <row r="6" spans="2:20" ht="21.75" customHeight="1">
      <c r="B6" s="907"/>
      <c r="C6" s="908"/>
      <c r="D6" s="908"/>
      <c r="E6" s="908"/>
      <c r="F6" s="909"/>
      <c r="G6" s="125"/>
    </row>
    <row r="8" spans="2:20" ht="21">
      <c r="B8" s="900" t="s">
        <v>494</v>
      </c>
      <c r="C8" s="900"/>
      <c r="D8" s="900"/>
      <c r="E8" s="900"/>
      <c r="F8" s="900"/>
      <c r="G8" s="900"/>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1" t="s">
        <v>636</v>
      </c>
      <c r="G14" s="126"/>
      <c r="L14" s="33"/>
      <c r="M14" s="33"/>
      <c r="N14" s="33"/>
      <c r="O14" s="33"/>
      <c r="P14" s="33"/>
      <c r="Q14" s="70"/>
      <c r="S14" s="8"/>
      <c r="T14" s="8"/>
    </row>
    <row r="15" spans="2:20" s="9" customFormat="1" ht="26.25" customHeight="1" thickBot="1">
      <c r="B15" s="104" t="s">
        <v>420</v>
      </c>
      <c r="C15" s="181" t="s">
        <v>659</v>
      </c>
      <c r="G15" s="126"/>
      <c r="L15" s="33"/>
      <c r="M15" s="33"/>
      <c r="N15" s="33"/>
      <c r="O15" s="33"/>
      <c r="P15" s="33"/>
      <c r="Q15" s="70"/>
      <c r="S15" s="8"/>
      <c r="T15" s="8"/>
    </row>
    <row r="16" spans="2:20" s="9" customFormat="1" ht="26.25" customHeight="1" thickBot="1">
      <c r="B16" s="104" t="s">
        <v>420</v>
      </c>
      <c r="C16" s="181"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3" t="s">
        <v>612</v>
      </c>
      <c r="C21" s="263" t="s">
        <v>476</v>
      </c>
      <c r="D21" s="263" t="s">
        <v>452</v>
      </c>
      <c r="E21" s="263" t="s">
        <v>443</v>
      </c>
      <c r="F21" s="263" t="s">
        <v>626</v>
      </c>
      <c r="G21" s="40"/>
      <c r="M21" s="25"/>
      <c r="T21" s="25"/>
    </row>
    <row r="22" spans="2:20" s="17" customFormat="1" ht="15" customHeight="1">
      <c r="B22" s="183"/>
      <c r="C22" s="642"/>
      <c r="D22" s="184"/>
      <c r="E22" s="185"/>
      <c r="F22" s="190"/>
      <c r="G22" s="186"/>
      <c r="M22" s="25"/>
      <c r="T22" s="25"/>
    </row>
    <row r="23" spans="2:20" s="17" customFormat="1" ht="23.25" customHeight="1">
      <c r="B23" s="646" t="s">
        <v>616</v>
      </c>
      <c r="C23" s="641" t="s">
        <v>441</v>
      </c>
      <c r="D23" s="188" t="s">
        <v>447</v>
      </c>
      <c r="E23" s="183" t="s">
        <v>449</v>
      </c>
      <c r="F23" s="188" t="s">
        <v>453</v>
      </c>
      <c r="G23" s="186"/>
      <c r="M23" s="25"/>
      <c r="T23" s="25"/>
    </row>
    <row r="24" spans="2:20" s="17" customFormat="1" ht="23.25" customHeight="1">
      <c r="B24" s="644" t="s">
        <v>463</v>
      </c>
      <c r="C24" s="641" t="s">
        <v>442</v>
      </c>
      <c r="D24" s="188" t="s">
        <v>448</v>
      </c>
      <c r="E24" s="183" t="s">
        <v>449</v>
      </c>
      <c r="F24" s="188" t="s">
        <v>453</v>
      </c>
      <c r="G24" s="186"/>
      <c r="M24" s="25"/>
      <c r="T24" s="25"/>
    </row>
    <row r="25" spans="2:20" s="17" customFormat="1" ht="23.25" customHeight="1">
      <c r="B25" s="644" t="s">
        <v>460</v>
      </c>
      <c r="C25" s="641" t="s">
        <v>442</v>
      </c>
      <c r="D25" s="188" t="s">
        <v>450</v>
      </c>
      <c r="E25" s="183" t="s">
        <v>449</v>
      </c>
      <c r="F25" s="188" t="s">
        <v>453</v>
      </c>
      <c r="G25" s="186"/>
      <c r="M25" s="25"/>
      <c r="T25" s="25"/>
    </row>
    <row r="26" spans="2:20" s="17" customFormat="1" ht="23.25" customHeight="1">
      <c r="B26" s="645" t="s">
        <v>461</v>
      </c>
      <c r="C26" s="641" t="s">
        <v>441</v>
      </c>
      <c r="D26" s="188" t="s">
        <v>451</v>
      </c>
      <c r="E26" s="183" t="s">
        <v>210</v>
      </c>
      <c r="F26" s="190"/>
      <c r="G26" s="186"/>
      <c r="M26" s="25"/>
      <c r="T26" s="25"/>
    </row>
    <row r="27" spans="2:20" s="17" customFormat="1" ht="23.25" customHeight="1">
      <c r="B27" s="646" t="s">
        <v>614</v>
      </c>
      <c r="C27" s="641" t="s">
        <v>441</v>
      </c>
      <c r="D27" s="188"/>
      <c r="E27" s="183"/>
      <c r="F27" s="190"/>
      <c r="G27" s="186"/>
      <c r="M27" s="25"/>
      <c r="T27" s="25"/>
    </row>
    <row r="28" spans="2:20" s="17" customFormat="1" ht="23.25" customHeight="1">
      <c r="B28" s="647" t="s">
        <v>615</v>
      </c>
      <c r="C28" s="641" t="s">
        <v>441</v>
      </c>
      <c r="D28" s="187" t="s">
        <v>610</v>
      </c>
      <c r="E28" s="183"/>
      <c r="F28" s="190"/>
      <c r="G28" s="186"/>
      <c r="M28" s="25"/>
      <c r="T28" s="25"/>
    </row>
    <row r="29" spans="2:20" s="17" customFormat="1" ht="23.25" customHeight="1">
      <c r="B29" s="645" t="s">
        <v>462</v>
      </c>
      <c r="C29" s="641" t="s">
        <v>444</v>
      </c>
      <c r="D29" s="188" t="s">
        <v>495</v>
      </c>
      <c r="E29" s="183" t="s">
        <v>464</v>
      </c>
      <c r="F29" s="190"/>
      <c r="G29" s="186"/>
      <c r="M29" s="25"/>
      <c r="T29" s="25"/>
    </row>
    <row r="30" spans="2:20" s="17" customFormat="1" ht="23.25" customHeight="1">
      <c r="B30" s="647" t="s">
        <v>457</v>
      </c>
      <c r="C30" s="641" t="s">
        <v>441</v>
      </c>
      <c r="D30" s="188"/>
      <c r="E30" s="183"/>
      <c r="F30" s="188" t="s">
        <v>411</v>
      </c>
      <c r="G30" s="186"/>
      <c r="M30" s="25"/>
      <c r="T30" s="25"/>
    </row>
    <row r="31" spans="2:20" s="17" customFormat="1" ht="23.25" customHeight="1">
      <c r="B31" s="645" t="s">
        <v>209</v>
      </c>
      <c r="C31" s="641" t="s">
        <v>446</v>
      </c>
      <c r="D31" s="188" t="s">
        <v>628</v>
      </c>
      <c r="E31" s="185"/>
      <c r="F31" s="188" t="s">
        <v>627</v>
      </c>
      <c r="G31" s="168"/>
      <c r="M31" s="25"/>
    </row>
    <row r="32" spans="2:20" s="108" customFormat="1" ht="23.25" customHeight="1">
      <c r="B32" s="648" t="s">
        <v>611</v>
      </c>
      <c r="C32" s="643" t="s">
        <v>445</v>
      </c>
      <c r="D32" s="211"/>
      <c r="E32" s="147"/>
      <c r="F32" s="211"/>
      <c r="G32" s="212"/>
      <c r="M32" s="25"/>
    </row>
    <row r="33" spans="2:13" s="17" customFormat="1" ht="23.25" customHeight="1">
      <c r="B33" s="105"/>
      <c r="C33" s="182"/>
      <c r="D33" s="182"/>
      <c r="E33" s="182"/>
      <c r="G33" s="168"/>
      <c r="M33" s="25"/>
    </row>
    <row r="34" spans="2:13" s="17" customFormat="1">
      <c r="B34" s="189"/>
      <c r="C34" s="182"/>
      <c r="D34" s="182"/>
      <c r="E34" s="182"/>
      <c r="G34" s="168"/>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581</v>
      </c>
      <c r="D18" s="92"/>
      <c r="G18" s="626" t="s">
        <v>601</v>
      </c>
    </row>
    <row r="19" spans="2:79" ht="21.75" customHeight="1">
      <c r="B19" s="661" t="s">
        <v>533</v>
      </c>
      <c r="C19" s="650"/>
      <c r="D19" s="650"/>
      <c r="E19" s="650"/>
      <c r="F19" s="650"/>
      <c r="G19" s="650"/>
      <c r="H19" s="650"/>
      <c r="I19" s="650"/>
      <c r="J19" s="650"/>
      <c r="K19" s="650"/>
      <c r="L19" s="650"/>
      <c r="M19" s="650"/>
      <c r="N19" s="650"/>
      <c r="O19" s="650"/>
      <c r="P19" s="650"/>
    </row>
    <row r="20" spans="2:79" ht="21.75" customHeight="1">
      <c r="B20" s="661" t="s">
        <v>534</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7" customHeight="1">
      <c r="B17" s="92"/>
      <c r="E17" s="17"/>
      <c r="CA17" s="12"/>
    </row>
    <row r="18" spans="2:79" ht="21.75" customHeight="1">
      <c r="B18" s="197" t="s">
        <v>582</v>
      </c>
      <c r="D18" s="92"/>
      <c r="G18" s="626" t="s">
        <v>601</v>
      </c>
    </row>
    <row r="19" spans="2:79" ht="21.75" customHeight="1">
      <c r="B19" s="661" t="s">
        <v>535</v>
      </c>
      <c r="C19" s="650"/>
      <c r="D19" s="650"/>
      <c r="E19" s="650"/>
      <c r="F19" s="650"/>
      <c r="G19" s="650"/>
      <c r="H19" s="650"/>
      <c r="I19" s="650"/>
      <c r="J19" s="650"/>
      <c r="K19" s="650"/>
      <c r="L19" s="650"/>
      <c r="M19" s="650"/>
      <c r="N19" s="650"/>
      <c r="O19" s="650"/>
      <c r="P19" s="650"/>
    </row>
    <row r="20" spans="2:79" ht="21.75" customHeight="1">
      <c r="B20" s="661" t="s">
        <v>536</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19.5" customHeight="1">
      <c r="B18" s="197" t="s">
        <v>602</v>
      </c>
      <c r="D18" s="92"/>
      <c r="G18" s="626" t="s">
        <v>601</v>
      </c>
    </row>
    <row r="19" spans="2:79" ht="19.5" customHeight="1">
      <c r="B19" s="661" t="s">
        <v>537</v>
      </c>
      <c r="C19" s="650"/>
      <c r="D19" s="650"/>
      <c r="E19" s="650"/>
      <c r="F19" s="650"/>
      <c r="G19" s="650"/>
      <c r="H19" s="650"/>
      <c r="I19" s="650"/>
      <c r="J19" s="650"/>
      <c r="K19" s="650"/>
      <c r="L19" s="650"/>
      <c r="M19" s="650"/>
      <c r="N19" s="650"/>
      <c r="O19" s="650"/>
      <c r="P19" s="650"/>
    </row>
    <row r="20" spans="2:79" ht="19.5" customHeight="1">
      <c r="B20" s="661" t="s">
        <v>538</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0"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0"/>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row r="18" spans="2:79" ht="13.5" customHeight="1">
      <c r="D18" s="92"/>
    </row>
    <row r="19" spans="2:79" ht="20.25" customHeight="1">
      <c r="B19" s="197" t="s">
        <v>603</v>
      </c>
      <c r="D19" s="92"/>
      <c r="G19" s="626" t="s">
        <v>601</v>
      </c>
    </row>
    <row r="20" spans="2:79" ht="20.25" customHeight="1">
      <c r="B20" s="661" t="s">
        <v>539</v>
      </c>
      <c r="C20" s="650"/>
      <c r="D20" s="650"/>
      <c r="E20" s="650"/>
      <c r="F20" s="650"/>
      <c r="G20" s="650"/>
      <c r="H20" s="650"/>
      <c r="I20" s="650"/>
      <c r="J20" s="650"/>
      <c r="K20" s="650"/>
      <c r="L20" s="650"/>
      <c r="M20" s="650"/>
      <c r="N20" s="650"/>
      <c r="O20" s="650"/>
      <c r="P20" s="650"/>
    </row>
    <row r="21" spans="2:79" ht="20.25" customHeight="1">
      <c r="B21" s="661" t="s">
        <v>540</v>
      </c>
      <c r="C21" s="650"/>
      <c r="D21" s="650"/>
      <c r="E21" s="650"/>
      <c r="F21" s="650"/>
      <c r="G21" s="650"/>
      <c r="H21" s="650"/>
      <c r="I21" s="650"/>
      <c r="J21" s="650"/>
      <c r="K21" s="650"/>
      <c r="L21" s="650"/>
      <c r="M21" s="650"/>
      <c r="N21" s="650"/>
      <c r="O21" s="650"/>
      <c r="P21" s="650"/>
    </row>
    <row r="22" spans="2:79" ht="15.75">
      <c r="B22" s="92"/>
    </row>
    <row r="23" spans="2:79" s="271" customFormat="1" ht="88.5" customHeight="1">
      <c r="B23" s="950"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950"/>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5.75">
      <c r="B26" s="274">
        <v>2</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6.5" customHeight="1">
      <c r="B27" s="274">
        <v>3</v>
      </c>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4</v>
      </c>
      <c r="C28" s="179"/>
      <c r="D28" s="179"/>
      <c r="E28" s="277"/>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5</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6</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7</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8</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9</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10</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11</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12</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13</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14</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15</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16</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17</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18</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19</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20</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21</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22</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23</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24</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4">
        <v>25</v>
      </c>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276"/>
      <c r="CA49" s="168"/>
    </row>
    <row r="50" spans="2:79" s="17" customFormat="1" ht="15.75">
      <c r="B50" s="275" t="s">
        <v>493</v>
      </c>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9"/>
      <c r="CA50" s="168"/>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2011</v>
      </c>
      <c r="F2" s="26" t="s">
        <v>171</v>
      </c>
    </row>
    <row r="3" spans="1:6">
      <c r="A3" s="12" t="s">
        <v>375</v>
      </c>
      <c r="B3" s="12" t="s">
        <v>27</v>
      </c>
      <c r="C3" s="10">
        <v>2007</v>
      </c>
      <c r="D3" s="12" t="s">
        <v>421</v>
      </c>
      <c r="E3" s="10">
        <f>'2. LRAMVA Threshold'!D24</f>
        <v>2015</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H49" zoomScale="90" zoomScaleNormal="90" workbookViewId="0">
      <selection activeCell="R84" sqref="R84"/>
    </sheetView>
  </sheetViews>
  <sheetFormatPr defaultRowHeight="15.75"/>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6.7109375" style="9" bestFit="1" customWidth="1"/>
    <col min="19" max="19" width="17.140625" style="9" customWidth="1"/>
    <col min="20" max="20" width="14.5703125" style="8" bestFit="1"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6" t="s">
        <v>624</v>
      </c>
      <c r="D7" s="17"/>
      <c r="E7" s="9"/>
      <c r="T7" s="9"/>
      <c r="V7" s="8"/>
    </row>
    <row r="8" spans="2:22" ht="21" customHeight="1">
      <c r="B8" s="573"/>
      <c r="C8" s="17"/>
      <c r="D8" s="17"/>
      <c r="E8" s="9"/>
      <c r="T8" s="9"/>
      <c r="V8" s="8"/>
    </row>
    <row r="9" spans="2:22" ht="24.75" customHeight="1">
      <c r="B9" s="119" t="s">
        <v>242</v>
      </c>
      <c r="C9" s="204" t="s">
        <v>751</v>
      </c>
      <c r="E9" s="9"/>
      <c r="T9" s="9"/>
      <c r="V9" s="8"/>
    </row>
    <row r="10" spans="2:22" ht="41.25" customHeight="1">
      <c r="B10" s="588" t="s">
        <v>560</v>
      </c>
      <c r="C10" s="584"/>
      <c r="D10" s="582"/>
      <c r="E10" s="582"/>
      <c r="F10" s="582"/>
      <c r="G10" s="582"/>
      <c r="H10" s="582"/>
      <c r="I10" s="582"/>
      <c r="J10" s="583"/>
      <c r="K10" s="583"/>
      <c r="L10" s="583"/>
      <c r="M10" s="18"/>
      <c r="T10" s="9"/>
      <c r="V10" s="8"/>
    </row>
    <row r="11" spans="2:22" ht="10.5" customHeight="1">
      <c r="B11" s="588"/>
      <c r="C11" s="584"/>
      <c r="D11" s="582"/>
      <c r="E11" s="582"/>
      <c r="F11" s="582"/>
      <c r="G11" s="582"/>
      <c r="H11" s="582"/>
      <c r="I11" s="582"/>
      <c r="J11" s="583"/>
      <c r="K11" s="583"/>
      <c r="L11" s="583"/>
      <c r="M11" s="18"/>
      <c r="T11" s="9"/>
      <c r="V11" s="8"/>
    </row>
    <row r="12" spans="2:22" s="586" customFormat="1" ht="26.25" customHeight="1">
      <c r="B12" s="605" t="s">
        <v>630</v>
      </c>
      <c r="C12" s="604"/>
      <c r="D12" s="604"/>
      <c r="E12" s="604"/>
      <c r="F12" s="604"/>
      <c r="G12" s="604"/>
      <c r="H12" s="604"/>
      <c r="T12" s="587"/>
      <c r="U12" s="587"/>
    </row>
    <row r="13" spans="2:22" s="32" customFormat="1" ht="11.25" customHeight="1">
      <c r="B13" s="581"/>
      <c r="T13" s="201"/>
      <c r="U13" s="201"/>
    </row>
    <row r="14" spans="2:22" s="32" customFormat="1" ht="22.5" customHeight="1" thickBot="1">
      <c r="B14" s="200" t="s">
        <v>543</v>
      </c>
      <c r="C14" s="17"/>
      <c r="F14" s="200" t="s">
        <v>544</v>
      </c>
      <c r="G14" s="36"/>
      <c r="H14" s="31"/>
      <c r="I14" s="9"/>
      <c r="J14" s="199" t="s">
        <v>520</v>
      </c>
      <c r="N14" s="105"/>
      <c r="P14" s="9"/>
      <c r="Q14" s="202"/>
      <c r="R14" s="42"/>
      <c r="T14" s="201"/>
      <c r="U14" s="201"/>
    </row>
    <row r="15" spans="2:22" ht="29.25" customHeight="1" thickBot="1">
      <c r="B15" s="127" t="s">
        <v>620</v>
      </c>
      <c r="D15" s="579" t="s">
        <v>675</v>
      </c>
      <c r="E15" s="133"/>
      <c r="F15" s="127" t="s">
        <v>621</v>
      </c>
      <c r="H15" s="579" t="s">
        <v>547</v>
      </c>
      <c r="J15" s="127" t="s">
        <v>554</v>
      </c>
      <c r="L15" s="135"/>
      <c r="N15" s="105"/>
      <c r="Q15" s="101"/>
      <c r="R15" s="98"/>
    </row>
    <row r="16" spans="2:22" ht="26.25" customHeight="1" thickBot="1">
      <c r="B16" s="127" t="s">
        <v>428</v>
      </c>
      <c r="C16" s="108"/>
      <c r="D16" s="579" t="s">
        <v>754</v>
      </c>
      <c r="F16" s="127" t="s">
        <v>418</v>
      </c>
      <c r="G16" s="130"/>
      <c r="H16" s="579" t="s">
        <v>752</v>
      </c>
      <c r="I16" s="17"/>
      <c r="J16" s="127" t="s">
        <v>555</v>
      </c>
      <c r="L16" s="135"/>
      <c r="M16" s="105"/>
      <c r="Q16" s="110"/>
      <c r="R16" s="98"/>
    </row>
    <row r="17" spans="1:21" ht="28.5" customHeight="1" thickBot="1">
      <c r="B17" s="127" t="s">
        <v>459</v>
      </c>
      <c r="C17" s="108"/>
      <c r="D17" s="580" t="s">
        <v>179</v>
      </c>
      <c r="E17" s="105"/>
      <c r="F17" s="127" t="s">
        <v>438</v>
      </c>
      <c r="G17" s="128"/>
      <c r="H17" s="580" t="s">
        <v>753</v>
      </c>
      <c r="I17" s="105"/>
      <c r="K17" s="210"/>
      <c r="L17" s="210"/>
      <c r="M17" s="210"/>
      <c r="N17" s="210"/>
      <c r="Q17" s="117"/>
      <c r="R17" s="98"/>
    </row>
    <row r="18" spans="1:21" ht="29.25" customHeight="1" thickBot="1">
      <c r="B18" s="127" t="s">
        <v>425</v>
      </c>
      <c r="C18" s="108"/>
      <c r="D18" s="135">
        <f>-(237216+7252)</f>
        <v>-244468</v>
      </c>
      <c r="E18" s="124"/>
      <c r="F18" s="127" t="s">
        <v>439</v>
      </c>
      <c r="G18" s="640" t="s">
        <v>366</v>
      </c>
      <c r="H18" s="262">
        <f>SUM(R53,R56,R59,R62,R65,R68,R71,R74,R77,R80)</f>
        <v>2018582.4349618591</v>
      </c>
      <c r="I18" s="17"/>
      <c r="K18" s="210"/>
      <c r="L18" s="210"/>
      <c r="M18" s="210"/>
      <c r="N18" s="210"/>
      <c r="P18" s="101"/>
      <c r="Q18" s="101"/>
      <c r="R18" s="98"/>
    </row>
    <row r="19" spans="1:21" ht="27.75" customHeight="1" thickBot="1">
      <c r="E19" s="9"/>
      <c r="F19" s="127" t="s">
        <v>440</v>
      </c>
      <c r="G19" s="640" t="s">
        <v>367</v>
      </c>
      <c r="H19" s="134">
        <f>-SUM(R54,R57,R60,R63,R66,R69,R72,R75,R78,R81)</f>
        <v>710954.10960000008</v>
      </c>
      <c r="I19" s="17"/>
      <c r="J19" s="117"/>
      <c r="K19" s="117"/>
      <c r="L19" s="117"/>
      <c r="M19" s="117"/>
      <c r="N19" s="117"/>
      <c r="P19" s="117"/>
      <c r="Q19" s="117"/>
      <c r="R19" s="98"/>
    </row>
    <row r="20" spans="1:21" ht="27.75" customHeight="1" thickBot="1">
      <c r="E20" s="9"/>
      <c r="F20" s="127" t="s">
        <v>413</v>
      </c>
      <c r="G20" s="640" t="s">
        <v>368</v>
      </c>
      <c r="H20" s="203">
        <f>R83</f>
        <v>51732.941053460527</v>
      </c>
      <c r="I20" s="17"/>
      <c r="J20" s="117"/>
      <c r="P20" s="117"/>
      <c r="Q20" s="117"/>
      <c r="R20" s="98"/>
    </row>
    <row r="21" spans="1:21" ht="27.75" customHeight="1">
      <c r="C21" s="32"/>
      <c r="D21" s="32"/>
      <c r="E21" s="32"/>
      <c r="F21" s="127" t="s">
        <v>546</v>
      </c>
      <c r="G21" s="640" t="s">
        <v>454</v>
      </c>
      <c r="H21" s="203">
        <f>H18-H19+H20</f>
        <v>1359361.2664153196</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912" t="s">
        <v>662</v>
      </c>
      <c r="C25" s="912"/>
      <c r="D25" s="912"/>
      <c r="E25" s="912"/>
      <c r="F25" s="912"/>
      <c r="G25" s="912"/>
    </row>
    <row r="26" spans="1:21" ht="14.25" customHeight="1">
      <c r="A26" s="28"/>
      <c r="B26" s="585"/>
      <c r="C26" s="585"/>
      <c r="D26" s="574"/>
      <c r="E26" s="574"/>
      <c r="F26" s="574"/>
      <c r="G26" s="585"/>
    </row>
    <row r="27" spans="1:21" s="17" customFormat="1" ht="27" customHeight="1">
      <c r="B27" s="913" t="s">
        <v>542</v>
      </c>
      <c r="C27" s="914"/>
      <c r="D27" s="136" t="s">
        <v>41</v>
      </c>
      <c r="E27" s="137" t="s">
        <v>412</v>
      </c>
      <c r="F27" s="137" t="s">
        <v>413</v>
      </c>
      <c r="G27" s="138" t="s">
        <v>414</v>
      </c>
      <c r="T27" s="139"/>
      <c r="U27" s="139"/>
    </row>
    <row r="28" spans="1:21" ht="20.25" customHeight="1">
      <c r="B28" s="910" t="s">
        <v>29</v>
      </c>
      <c r="C28" s="911"/>
      <c r="D28" s="140" t="str">
        <f>IF(B28="","",VLOOKUP(B28,DropDownList!$A$1:$B$40,2,FALSE))</f>
        <v>kWh</v>
      </c>
      <c r="E28" s="143">
        <f>SUM(D53:D82)</f>
        <v>542586.71645304002</v>
      </c>
      <c r="F28" s="144">
        <f>D83</f>
        <v>21010.189364596969</v>
      </c>
      <c r="G28" s="143">
        <f>E28+F28</f>
        <v>563596.90581763699</v>
      </c>
    </row>
    <row r="29" spans="1:21" ht="20.25" customHeight="1">
      <c r="B29" s="910" t="s">
        <v>375</v>
      </c>
      <c r="C29" s="911"/>
      <c r="D29" s="140" t="str">
        <f>IF(B29="","",VLOOKUP(B29,DropDownList!$A$1:$B$40,2,FALSE))</f>
        <v>kWh</v>
      </c>
      <c r="E29" s="145">
        <f>SUM(E53:E82)</f>
        <v>290888.85288873571</v>
      </c>
      <c r="F29" s="146">
        <f>E83</f>
        <v>10030.057049227566</v>
      </c>
      <c r="G29" s="145">
        <f>E29+F29</f>
        <v>300918.9099379633</v>
      </c>
    </row>
    <row r="30" spans="1:21" ht="20.25" customHeight="1">
      <c r="B30" s="910" t="s">
        <v>386</v>
      </c>
      <c r="C30" s="911"/>
      <c r="D30" s="140" t="str">
        <f>IF(B30="","",VLOOKUP(B30,DropDownList!$A$1:$B$40,2,FALSE))</f>
        <v>kW</v>
      </c>
      <c r="E30" s="145">
        <f>SUM(F53:F82)</f>
        <v>267172.9320090469</v>
      </c>
      <c r="F30" s="146">
        <f>F83</f>
        <v>12810.455872811293</v>
      </c>
      <c r="G30" s="145">
        <f t="shared" ref="G30:G33" si="0">E30+F30</f>
        <v>279983.38788185822</v>
      </c>
    </row>
    <row r="31" spans="1:21" ht="20.25" customHeight="1">
      <c r="B31" s="910" t="s">
        <v>400</v>
      </c>
      <c r="C31" s="911"/>
      <c r="D31" s="140" t="str">
        <f>IF(B31="","",VLOOKUP(B31,DropDownList!$A$1:$B$40,2,FALSE))</f>
        <v>kW</v>
      </c>
      <c r="E31" s="145">
        <f>SUM(G53:G82)</f>
        <v>113716.92105103678</v>
      </c>
      <c r="F31" s="146">
        <f>G83</f>
        <v>5353.065417178198</v>
      </c>
      <c r="G31" s="145">
        <f t="shared" si="0"/>
        <v>119069.98646821498</v>
      </c>
    </row>
    <row r="32" spans="1:21" ht="20.25" customHeight="1">
      <c r="B32" s="910" t="s">
        <v>400</v>
      </c>
      <c r="C32" s="911"/>
      <c r="D32" s="140" t="str">
        <f>IF(B32="","",VLOOKUP(B32,DropDownList!$A$1:$B$40,2,FALSE))</f>
        <v>kW</v>
      </c>
      <c r="E32" s="145">
        <f>SUM(H53:H82)</f>
        <v>9023.5295999999998</v>
      </c>
      <c r="F32" s="146">
        <f>H83</f>
        <v>244.70684334000015</v>
      </c>
      <c r="G32" s="145">
        <f>E32+F32</f>
        <v>9268.2364433399998</v>
      </c>
    </row>
    <row r="33" spans="2:22" ht="20.25" customHeight="1">
      <c r="B33" s="910" t="s">
        <v>31</v>
      </c>
      <c r="C33" s="911"/>
      <c r="D33" s="140" t="str">
        <f>IF(B33="","",VLOOKUP(B33,DropDownList!$A$1:$B$40,2,FALSE))</f>
        <v>kW</v>
      </c>
      <c r="E33" s="145">
        <f>SUM(I53:I82)</f>
        <v>84239.373360000027</v>
      </c>
      <c r="F33" s="146">
        <f>I83</f>
        <v>2284.4665063065004</v>
      </c>
      <c r="G33" s="145">
        <f t="shared" si="0"/>
        <v>86523.839866306531</v>
      </c>
    </row>
    <row r="34" spans="2:22" ht="20.25" customHeight="1">
      <c r="B34" s="910"/>
      <c r="C34" s="911"/>
      <c r="D34" s="140" t="str">
        <f>IF(B34="","",VLOOKUP(B34,DropDownList!$A$1:$B$40,2,FALSE))</f>
        <v/>
      </c>
      <c r="E34" s="145">
        <f>SUM(J53:J82)</f>
        <v>0</v>
      </c>
      <c r="F34" s="146">
        <f>J83</f>
        <v>0</v>
      </c>
      <c r="G34" s="145">
        <f>E34+F34</f>
        <v>0</v>
      </c>
    </row>
    <row r="35" spans="2:22" ht="20.25" customHeight="1">
      <c r="B35" s="910"/>
      <c r="C35" s="911"/>
      <c r="D35" s="140" t="str">
        <f>IF(B35="","",VLOOKUP(B35,DropDownList!$A$1:$B$40,2,FALSE))</f>
        <v/>
      </c>
      <c r="E35" s="145">
        <f>SUM(K53:K82)</f>
        <v>0</v>
      </c>
      <c r="F35" s="146">
        <f>K83</f>
        <v>0</v>
      </c>
      <c r="G35" s="145">
        <f t="shared" ref="G35:G41" si="1">E35+F35</f>
        <v>0</v>
      </c>
    </row>
    <row r="36" spans="2:22" ht="20.25" customHeight="1">
      <c r="B36" s="910"/>
      <c r="C36" s="911"/>
      <c r="D36" s="140" t="str">
        <f>IF(B36="","",VLOOKUP(B36,DropDownList!$A$1:$B$40,2,FALSE))</f>
        <v/>
      </c>
      <c r="E36" s="145">
        <f>SUM(L53:L82)</f>
        <v>0</v>
      </c>
      <c r="F36" s="146">
        <f>L83</f>
        <v>0</v>
      </c>
      <c r="G36" s="145">
        <f t="shared" si="1"/>
        <v>0</v>
      </c>
    </row>
    <row r="37" spans="2:22" ht="20.25" customHeight="1">
      <c r="B37" s="910"/>
      <c r="C37" s="911"/>
      <c r="D37" s="140" t="str">
        <f>IF(B37="","",VLOOKUP(B37,DropDownList!$A$1:$B$40,2,FALSE))</f>
        <v/>
      </c>
      <c r="E37" s="145">
        <f>SUM(M53:M82)</f>
        <v>0</v>
      </c>
      <c r="F37" s="146">
        <f>M83</f>
        <v>0</v>
      </c>
      <c r="G37" s="145">
        <f t="shared" si="1"/>
        <v>0</v>
      </c>
    </row>
    <row r="38" spans="2:22" ht="20.25" customHeight="1">
      <c r="B38" s="910"/>
      <c r="C38" s="911"/>
      <c r="D38" s="140" t="str">
        <f>IF(B38="","",VLOOKUP(B38,DropDownList!$A$1:$B$40,2,FALSE))</f>
        <v/>
      </c>
      <c r="E38" s="145">
        <f>SUM(N53:N82)</f>
        <v>0</v>
      </c>
      <c r="F38" s="146">
        <f>N83</f>
        <v>0</v>
      </c>
      <c r="G38" s="145">
        <f t="shared" si="1"/>
        <v>0</v>
      </c>
    </row>
    <row r="39" spans="2:22" ht="20.25" customHeight="1">
      <c r="B39" s="910"/>
      <c r="C39" s="911"/>
      <c r="D39" s="140" t="str">
        <f>IF(B39="","",VLOOKUP(B39,DropDownList!$A$1:$B$40,2,FALSE))</f>
        <v/>
      </c>
      <c r="E39" s="145">
        <f>SUM(O53:O82)</f>
        <v>0</v>
      </c>
      <c r="F39" s="146">
        <f>O83</f>
        <v>0</v>
      </c>
      <c r="G39" s="145">
        <f t="shared" si="1"/>
        <v>0</v>
      </c>
    </row>
    <row r="40" spans="2:22" ht="20.25" customHeight="1">
      <c r="B40" s="910"/>
      <c r="C40" s="911"/>
      <c r="D40" s="140" t="str">
        <f>IF(B40="","",VLOOKUP(B40,DropDownList!$A$1:$B$40,2,FALSE))</f>
        <v/>
      </c>
      <c r="E40" s="145">
        <f>SUM(P53:P82)</f>
        <v>0</v>
      </c>
      <c r="F40" s="146">
        <f>P83</f>
        <v>0</v>
      </c>
      <c r="G40" s="145">
        <f t="shared" si="1"/>
        <v>0</v>
      </c>
    </row>
    <row r="41" spans="2:22" ht="20.25" customHeight="1">
      <c r="B41" s="910"/>
      <c r="C41" s="911"/>
      <c r="D41" s="141" t="str">
        <f>IF(B41="","",VLOOKUP(B41,DropDownList!$A$1:$B$40,2,FALSE))</f>
        <v/>
      </c>
      <c r="E41" s="147">
        <f>SUM(Q53:Q82)</f>
        <v>0</v>
      </c>
      <c r="F41" s="148">
        <f>Q83</f>
        <v>0</v>
      </c>
      <c r="G41" s="147">
        <f t="shared" si="1"/>
        <v>0</v>
      </c>
    </row>
    <row r="42" spans="2:22" s="8" customFormat="1" ht="21" customHeight="1">
      <c r="B42" s="915" t="s">
        <v>26</v>
      </c>
      <c r="C42" s="916"/>
      <c r="D42" s="142"/>
      <c r="E42" s="149">
        <f>SUM(E28:E41)</f>
        <v>1307628.3253618595</v>
      </c>
      <c r="F42" s="149">
        <f t="shared" ref="F42" si="2">SUM(F28:F41)</f>
        <v>51732.941053460527</v>
      </c>
      <c r="G42" s="149">
        <f>SUM(G28:G41)</f>
        <v>1359361.2664153203</v>
      </c>
      <c r="H42" s="217"/>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4"/>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912" t="s">
        <v>650</v>
      </c>
      <c r="C47" s="912"/>
      <c r="D47" s="912"/>
      <c r="E47" s="912"/>
      <c r="F47" s="912"/>
      <c r="G47" s="912"/>
      <c r="H47" s="912"/>
      <c r="I47" s="912"/>
      <c r="J47" s="912"/>
      <c r="K47" s="912"/>
      <c r="L47" s="912"/>
      <c r="M47" s="664"/>
      <c r="N47" s="107"/>
      <c r="O47" s="107"/>
      <c r="P47" s="107"/>
      <c r="Q47" s="107"/>
      <c r="R47" s="107"/>
      <c r="T47" s="37"/>
      <c r="U47" s="19"/>
      <c r="V47" s="38"/>
    </row>
    <row r="48" spans="2:22" s="28" customFormat="1" ht="38.25" customHeight="1">
      <c r="B48" s="912" t="s">
        <v>663</v>
      </c>
      <c r="C48" s="912"/>
      <c r="D48" s="912"/>
      <c r="E48" s="912"/>
      <c r="F48" s="912"/>
      <c r="G48" s="912"/>
      <c r="H48" s="912"/>
      <c r="I48" s="912"/>
      <c r="J48" s="912"/>
      <c r="K48" s="912"/>
      <c r="L48" s="912"/>
      <c r="M48" s="664"/>
      <c r="N48" s="107"/>
      <c r="O48" s="107"/>
      <c r="P48" s="107"/>
      <c r="Q48" s="107"/>
      <c r="R48" s="107"/>
      <c r="T48" s="37"/>
      <c r="U48" s="19"/>
      <c r="V48" s="38"/>
    </row>
    <row r="49" spans="2:22" s="28" customFormat="1" ht="23.25" customHeight="1">
      <c r="B49" s="912" t="s">
        <v>639</v>
      </c>
      <c r="C49" s="912"/>
      <c r="D49" s="912"/>
      <c r="E49" s="912"/>
      <c r="F49" s="912"/>
      <c r="G49" s="912"/>
      <c r="H49" s="912"/>
      <c r="I49" s="912"/>
      <c r="J49" s="912"/>
      <c r="K49" s="912"/>
      <c r="L49" s="912"/>
      <c r="M49" s="664"/>
      <c r="N49" s="107"/>
      <c r="O49" s="107"/>
      <c r="P49" s="107"/>
      <c r="Q49" s="107"/>
      <c r="R49" s="107"/>
      <c r="T49" s="37"/>
      <c r="U49" s="19"/>
      <c r="V49" s="38"/>
    </row>
    <row r="50" spans="2:22" ht="15" customHeight="1">
      <c r="B50" s="659"/>
      <c r="C50" s="31"/>
      <c r="D50" s="31"/>
      <c r="E50" s="31"/>
      <c r="F50" s="31"/>
      <c r="G50" s="31"/>
      <c r="H50" s="31"/>
      <c r="I50" s="31"/>
      <c r="J50" s="31"/>
      <c r="K50" s="31"/>
      <c r="L50" s="31"/>
      <c r="M50" s="31"/>
      <c r="N50" s="31"/>
      <c r="O50" s="31"/>
      <c r="P50" s="31"/>
      <c r="Q50" s="31"/>
      <c r="R50" s="31"/>
      <c r="U50" s="19"/>
      <c r="V50" s="13"/>
    </row>
    <row r="51" spans="2:22" s="17" customFormat="1" ht="63" customHeight="1">
      <c r="B51" s="263" t="s">
        <v>34</v>
      </c>
      <c r="C51" s="263" t="s">
        <v>556</v>
      </c>
      <c r="D51" s="138" t="str">
        <f>IF($B28&lt;&gt;"",$B28,"")</f>
        <v>Residential</v>
      </c>
      <c r="E51" s="138" t="str">
        <f>IF($B29&lt;&gt;"",$B29,"")</f>
        <v>GS&lt;50 kW</v>
      </c>
      <c r="F51" s="138" t="str">
        <f>IF($B30&lt;&gt;"",$B30,"")</f>
        <v>General Service 50 to 4,999 kW</v>
      </c>
      <c r="G51" s="138" t="str">
        <f>IF($B31&lt;&gt;"",$B31,"")</f>
        <v>Large Use</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3" t="s">
        <v>26</v>
      </c>
      <c r="T51" s="139"/>
      <c r="U51" s="150"/>
    </row>
    <row r="52" spans="2:22" s="151" customFormat="1" ht="15.75" customHeight="1">
      <c r="B52" s="612"/>
      <c r="C52" s="613"/>
      <c r="D52" s="613" t="str">
        <f>D28</f>
        <v>kWh</v>
      </c>
      <c r="E52" s="613" t="str">
        <f>D29</f>
        <v>kWh</v>
      </c>
      <c r="F52" s="613" t="str">
        <f>D30</f>
        <v>kW</v>
      </c>
      <c r="G52" s="613" t="str">
        <f>D31</f>
        <v>kW</v>
      </c>
      <c r="H52" s="613" t="str">
        <f>D32</f>
        <v>kW</v>
      </c>
      <c r="I52" s="613" t="str">
        <f>D33</f>
        <v>kW</v>
      </c>
      <c r="J52" s="613" t="str">
        <f>D34</f>
        <v/>
      </c>
      <c r="K52" s="613" t="str">
        <f>D35</f>
        <v/>
      </c>
      <c r="L52" s="613" t="str">
        <f>D36</f>
        <v/>
      </c>
      <c r="M52" s="613" t="str">
        <f>D37</f>
        <v/>
      </c>
      <c r="N52" s="613" t="str">
        <f>D38</f>
        <v/>
      </c>
      <c r="O52" s="613" t="str">
        <f>D39</f>
        <v/>
      </c>
      <c r="P52" s="613" t="str">
        <f>D40</f>
        <v/>
      </c>
      <c r="Q52" s="613" t="str">
        <f>D41</f>
        <v/>
      </c>
      <c r="R52" s="614"/>
      <c r="U52" s="152"/>
    </row>
    <row r="53" spans="2:22" s="17" customFormat="1">
      <c r="B53" s="153" t="s">
        <v>143</v>
      </c>
      <c r="C53" s="154"/>
      <c r="D53" s="155">
        <f>'4.  2011-2014 LRAM'!Y131</f>
        <v>0</v>
      </c>
      <c r="E53" s="155">
        <f>'4.  2011-2014 LRAM'!Z131</f>
        <v>0</v>
      </c>
      <c r="F53" s="155">
        <f>'4.  2011-2014 LRAM'!AA131</f>
        <v>0</v>
      </c>
      <c r="G53" s="155">
        <f>'4.  2011-2014 LRAM'!AB131</f>
        <v>0</v>
      </c>
      <c r="H53" s="155">
        <f>'4.  2011-2014 LRAM'!AC131</f>
        <v>0</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0</v>
      </c>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163"/>
      <c r="T54" s="139"/>
      <c r="U54" s="164"/>
      <c r="V54" s="158"/>
    </row>
    <row r="55" spans="2:22" s="139" customFormat="1">
      <c r="B55" s="673" t="s">
        <v>67</v>
      </c>
      <c r="C55" s="669"/>
      <c r="D55" s="165"/>
      <c r="E55" s="165"/>
      <c r="F55" s="165"/>
      <c r="G55" s="165"/>
      <c r="H55" s="165"/>
      <c r="I55" s="165"/>
      <c r="J55" s="165"/>
      <c r="K55" s="166"/>
      <c r="L55" s="166"/>
      <c r="M55" s="166"/>
      <c r="N55" s="166"/>
      <c r="O55" s="166"/>
      <c r="P55" s="166"/>
      <c r="Q55" s="166"/>
      <c r="R55" s="167"/>
      <c r="U55" s="164"/>
      <c r="V55" s="158"/>
    </row>
    <row r="56" spans="2:22" s="17" customFormat="1">
      <c r="B56" s="159" t="s">
        <v>144</v>
      </c>
      <c r="C56" s="160"/>
      <c r="D56" s="161">
        <f>'4.  2011-2014 LRAM'!Y261</f>
        <v>0</v>
      </c>
      <c r="E56" s="161">
        <f>'4.  2011-2014 LRAM'!Z261</f>
        <v>0</v>
      </c>
      <c r="F56" s="161">
        <f>'4.  2011-2014 LRAM'!AA261</f>
        <v>0</v>
      </c>
      <c r="G56" s="161">
        <f>'4.  2011-2014 LRAM'!AB261</f>
        <v>0</v>
      </c>
      <c r="H56" s="161">
        <f>'4.  2011-2014 LRAM'!AC261</f>
        <v>0</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0</v>
      </c>
      <c r="T56" s="158"/>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163"/>
      <c r="T57" s="158"/>
      <c r="U57" s="157"/>
      <c r="V57" s="158"/>
    </row>
    <row r="58" spans="2:22" s="139" customFormat="1">
      <c r="B58" s="673" t="s">
        <v>67</v>
      </c>
      <c r="C58" s="669"/>
      <c r="D58" s="165"/>
      <c r="E58" s="165"/>
      <c r="F58" s="165"/>
      <c r="G58" s="165"/>
      <c r="H58" s="165"/>
      <c r="I58" s="165"/>
      <c r="J58" s="165"/>
      <c r="K58" s="166"/>
      <c r="L58" s="166"/>
      <c r="M58" s="166"/>
      <c r="N58" s="166"/>
      <c r="O58" s="166"/>
      <c r="P58" s="166"/>
      <c r="Q58" s="166"/>
      <c r="R58" s="167"/>
      <c r="S58" s="711"/>
      <c r="T58" s="158"/>
      <c r="U58" s="164"/>
      <c r="V58" s="158"/>
    </row>
    <row r="59" spans="2:22" s="168" customFormat="1">
      <c r="B59" s="159" t="s">
        <v>38</v>
      </c>
      <c r="C59" s="160"/>
      <c r="D59" s="161">
        <f>'4.  2011-2014 LRAM'!Y391</f>
        <v>265984.56356774399</v>
      </c>
      <c r="E59" s="161">
        <f>'4.  2011-2014 LRAM'!Z391</f>
        <v>75302.353469363996</v>
      </c>
      <c r="F59" s="161">
        <f>'4.  2011-2014 LRAM'!AA391</f>
        <v>179540.52476044802</v>
      </c>
      <c r="G59" s="161">
        <f>'4.  2011-2014 LRAM'!AB391</f>
        <v>51322.213931320795</v>
      </c>
      <c r="H59" s="161">
        <f>'4.  2011-2014 LRAM'!AC391</f>
        <v>0</v>
      </c>
      <c r="I59" s="161">
        <f>'4.  2011-2014 LRAM'!AD391</f>
        <v>0</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572149.65572887682</v>
      </c>
      <c r="T59" s="158"/>
      <c r="U59" s="157"/>
      <c r="V59" s="158"/>
    </row>
    <row r="60" spans="2:22" s="168" customFormat="1">
      <c r="B60" s="159" t="s">
        <v>37</v>
      </c>
      <c r="C60" s="160"/>
      <c r="D60" s="161">
        <f>-'4.  2011-2014 LRAM'!Y392</f>
        <v>-181089.59039999999</v>
      </c>
      <c r="E60" s="161">
        <f>-'4.  2011-2014 LRAM'!Z392</f>
        <v>-36903.845999999998</v>
      </c>
      <c r="F60" s="161">
        <f>-'4.  2011-2014 LRAM'!AA392</f>
        <v>-62690.956799999993</v>
      </c>
      <c r="G60" s="161">
        <f>-'4.  2011-2014 LRAM'!AB392</f>
        <v>0</v>
      </c>
      <c r="H60" s="161">
        <f>-'4.  2011-2014 LRAM'!AC392</f>
        <v>0</v>
      </c>
      <c r="I60" s="161">
        <f>-'4.  2011-2014 LRAM'!AD392</f>
        <v>0</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-280684.39319999999</v>
      </c>
      <c r="S60" s="163"/>
      <c r="T60" s="158"/>
      <c r="U60" s="157"/>
      <c r="V60" s="158"/>
    </row>
    <row r="61" spans="2:22" s="139" customFormat="1">
      <c r="B61" s="673" t="s">
        <v>67</v>
      </c>
      <c r="C61" s="669"/>
      <c r="D61" s="165"/>
      <c r="E61" s="165"/>
      <c r="F61" s="165"/>
      <c r="G61" s="165"/>
      <c r="H61" s="165"/>
      <c r="I61" s="165"/>
      <c r="J61" s="165"/>
      <c r="K61" s="166"/>
      <c r="L61" s="166"/>
      <c r="M61" s="166"/>
      <c r="N61" s="166"/>
      <c r="O61" s="166"/>
      <c r="P61" s="166"/>
      <c r="Q61" s="166"/>
      <c r="R61" s="167"/>
      <c r="T61" s="158"/>
      <c r="U61" s="164"/>
      <c r="V61" s="158"/>
    </row>
    <row r="62" spans="2:22" s="168" customFormat="1">
      <c r="B62" s="159" t="s">
        <v>40</v>
      </c>
      <c r="C62" s="160"/>
      <c r="D62" s="161">
        <f>'4.  2011-2014 LRAM'!Y521</f>
        <v>471424.821385296</v>
      </c>
      <c r="E62" s="161">
        <f>'4.  2011-2014 LRAM'!Z521</f>
        <v>115386.34313827001</v>
      </c>
      <c r="F62" s="161">
        <f>'4.  2011-2014 LRAM'!AA521</f>
        <v>230889.27957659884</v>
      </c>
      <c r="G62" s="161">
        <f>'4.  2011-2014 LRAM'!AB521</f>
        <v>60520.379119716003</v>
      </c>
      <c r="H62" s="161">
        <f>'4.  2011-2014 LRAM'!AC521</f>
        <v>0</v>
      </c>
      <c r="I62" s="161">
        <f>'4.  2011-2014 LRAM'!AD521</f>
        <v>0</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878220.82321988081</v>
      </c>
      <c r="T62" s="158"/>
      <c r="U62" s="157"/>
      <c r="V62" s="158"/>
    </row>
    <row r="63" spans="2:22" s="168" customFormat="1">
      <c r="B63" s="159" t="s">
        <v>39</v>
      </c>
      <c r="C63" s="160"/>
      <c r="D63" s="161">
        <f>-'4.  2011-2014 LRAM'!Y522</f>
        <v>-183604.7236</v>
      </c>
      <c r="E63" s="161">
        <f>-'4.  2011-2014 LRAM'!Z522</f>
        <v>-37343.177500000005</v>
      </c>
      <c r="F63" s="161">
        <f>-'4.  2011-2014 LRAM'!AA522</f>
        <v>-63668.979600000006</v>
      </c>
      <c r="G63" s="161">
        <f>-'4.  2011-2014 LRAM'!AB522</f>
        <v>0</v>
      </c>
      <c r="H63" s="161">
        <f>-'4.  2011-2014 LRAM'!AC522</f>
        <v>0</v>
      </c>
      <c r="I63" s="161">
        <f>-'4.  2011-2014 LRAM'!AD522</f>
        <v>0</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-284616.88070000004</v>
      </c>
      <c r="S63" s="163"/>
      <c r="T63" s="158"/>
      <c r="U63" s="157"/>
      <c r="V63" s="158"/>
    </row>
    <row r="64" spans="2:22" s="139" customFormat="1">
      <c r="B64" s="673" t="s">
        <v>67</v>
      </c>
      <c r="C64" s="669"/>
      <c r="D64" s="165"/>
      <c r="E64" s="165"/>
      <c r="F64" s="165"/>
      <c r="G64" s="165"/>
      <c r="H64" s="165"/>
      <c r="I64" s="165"/>
      <c r="J64" s="165"/>
      <c r="K64" s="166"/>
      <c r="L64" s="166"/>
      <c r="M64" s="166"/>
      <c r="N64" s="166"/>
      <c r="O64" s="166"/>
      <c r="P64" s="166"/>
      <c r="Q64" s="166"/>
      <c r="R64" s="167"/>
      <c r="T64" s="158"/>
      <c r="U64" s="164"/>
      <c r="V64" s="158"/>
    </row>
    <row r="65" spans="2:22" s="168" customFormat="1">
      <c r="B65" s="159" t="s">
        <v>94</v>
      </c>
      <c r="C65" s="571"/>
      <c r="D65" s="169">
        <f>'5.  2015-2020 LRAM'!Y204</f>
        <v>221804.70550000001</v>
      </c>
      <c r="E65" s="169">
        <f>'5.  2015-2020 LRAM'!Z204</f>
        <v>183826.53468110171</v>
      </c>
      <c r="F65" s="169">
        <f>'5.  2015-2020 LRAM'!AA204</f>
        <v>67443.484872000001</v>
      </c>
      <c r="G65" s="169">
        <f>'5.  2015-2020 LRAM'!AB204</f>
        <v>1874.328</v>
      </c>
      <c r="H65" s="169">
        <f>'5.  2015-2020 LRAM'!AC204</f>
        <v>9023.5295999999998</v>
      </c>
      <c r="I65" s="169">
        <f>+'3.  Distribution Rates'!H128*'8. Street lighting'!D15</f>
        <v>84239.373360000027</v>
      </c>
      <c r="J65" s="169">
        <f>'5.  2015-2020 LRAM'!AE204</f>
        <v>0</v>
      </c>
      <c r="K65" s="169">
        <f>'5.  2015-2020 LRAM'!AF204</f>
        <v>0</v>
      </c>
      <c r="L65" s="169">
        <f>'5.  2015-2020 LRAM'!AG204</f>
        <v>0</v>
      </c>
      <c r="M65" s="169">
        <f>'5.  2015-2020 LRAM'!AH204</f>
        <v>0</v>
      </c>
      <c r="N65" s="169">
        <f>'5.  2015-2020 LRAM'!AI204</f>
        <v>0</v>
      </c>
      <c r="O65" s="169">
        <f>'5.  2015-2020 LRAM'!AJ204</f>
        <v>0</v>
      </c>
      <c r="P65" s="169">
        <f>'5.  2015-2020 LRAM'!AK204</f>
        <v>0</v>
      </c>
      <c r="Q65" s="169">
        <f>'5.  2015-2020 LRAM'!AL204</f>
        <v>0</v>
      </c>
      <c r="R65" s="162">
        <f>SUM(D65:Q65)</f>
        <v>568211.95601310174</v>
      </c>
      <c r="T65" s="158"/>
      <c r="U65" s="157"/>
      <c r="V65" s="158"/>
    </row>
    <row r="66" spans="2:22" s="168" customFormat="1">
      <c r="B66" s="159" t="s">
        <v>93</v>
      </c>
      <c r="C66" s="160"/>
      <c r="D66" s="169">
        <f>-'5.  2015-2020 LRAM'!Y205</f>
        <v>-51933.06</v>
      </c>
      <c r="E66" s="169">
        <f>-'5.  2015-2020 LRAM'!Z205</f>
        <v>-9379.3549000000003</v>
      </c>
      <c r="F66" s="169">
        <f>-'5.  2015-2020 LRAM'!AA205</f>
        <v>-84340.420799999993</v>
      </c>
      <c r="G66" s="169">
        <f>-'5.  2015-2020 LRAM'!AB205</f>
        <v>0</v>
      </c>
      <c r="H66" s="169">
        <f>-'5.  2015-2020 LRAM'!AC205</f>
        <v>0</v>
      </c>
      <c r="I66" s="169">
        <f>-'5.  2015-2020 LRAM'!AD205</f>
        <v>0</v>
      </c>
      <c r="J66" s="169">
        <f>-'5.  2015-2020 LRAM'!AE205</f>
        <v>0</v>
      </c>
      <c r="K66" s="169">
        <f>-'5.  2015-2020 LRAM'!AF205</f>
        <v>0</v>
      </c>
      <c r="L66" s="169">
        <f>-'5.  2015-2020 LRAM'!AG205</f>
        <v>0</v>
      </c>
      <c r="M66" s="169">
        <f>-'5.  2015-2020 LRAM'!AH205</f>
        <v>0</v>
      </c>
      <c r="N66" s="169">
        <f>-'5.  2015-2020 LRAM'!AI205</f>
        <v>0</v>
      </c>
      <c r="O66" s="169">
        <f>-'5.  2015-2020 LRAM'!AJ205</f>
        <v>0</v>
      </c>
      <c r="P66" s="169">
        <f>-'5.  2015-2020 LRAM'!AK205</f>
        <v>0</v>
      </c>
      <c r="Q66" s="169">
        <f>-'5.  2015-2020 LRAM'!AL205</f>
        <v>0</v>
      </c>
      <c r="R66" s="162">
        <f>SUM(D66:Q66)</f>
        <v>-145652.8357</v>
      </c>
      <c r="S66" s="163"/>
      <c r="T66" s="158"/>
      <c r="U66" s="157"/>
      <c r="V66" s="158"/>
    </row>
    <row r="67" spans="2:22" s="139" customFormat="1">
      <c r="B67" s="673" t="s">
        <v>67</v>
      </c>
      <c r="C67" s="669"/>
      <c r="D67" s="165"/>
      <c r="E67" s="165"/>
      <c r="F67" s="165"/>
      <c r="G67" s="165"/>
      <c r="H67" s="165"/>
      <c r="I67" s="165"/>
      <c r="J67" s="165"/>
      <c r="K67" s="166"/>
      <c r="L67" s="166"/>
      <c r="M67" s="166"/>
      <c r="N67" s="166"/>
      <c r="O67" s="166"/>
      <c r="P67" s="166"/>
      <c r="Q67" s="166"/>
      <c r="R67" s="167"/>
      <c r="S67" s="711"/>
      <c r="T67" s="895"/>
      <c r="U67" s="164"/>
      <c r="V67" s="158"/>
    </row>
    <row r="68" spans="2:22" s="168" customFormat="1" hidden="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U68" s="157"/>
      <c r="V68" s="158"/>
    </row>
    <row r="69" spans="2:22" s="168"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163"/>
      <c r="U69" s="157"/>
      <c r="V69" s="158"/>
    </row>
    <row r="70" spans="2:22" s="139" customFormat="1" hidden="1">
      <c r="B70" s="673" t="s">
        <v>67</v>
      </c>
      <c r="C70" s="669"/>
      <c r="D70" s="165"/>
      <c r="E70" s="165"/>
      <c r="F70" s="165"/>
      <c r="G70" s="165"/>
      <c r="H70" s="165"/>
      <c r="I70" s="165"/>
      <c r="J70" s="165"/>
      <c r="K70" s="166"/>
      <c r="L70" s="166"/>
      <c r="M70" s="166"/>
      <c r="N70" s="166"/>
      <c r="O70" s="166"/>
      <c r="P70" s="166"/>
      <c r="Q70" s="166"/>
      <c r="R70" s="167"/>
      <c r="U70" s="164"/>
      <c r="V70" s="158"/>
    </row>
    <row r="71" spans="2:22" s="168" customFormat="1" hidden="1">
      <c r="B71" s="159" t="s">
        <v>230</v>
      </c>
      <c r="C71" s="571"/>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U71" s="157"/>
      <c r="V71" s="158"/>
    </row>
    <row r="72" spans="2:22" s="168"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163"/>
      <c r="U72" s="157"/>
      <c r="V72" s="158"/>
    </row>
    <row r="73" spans="2:22" s="139" customFormat="1" hidden="1">
      <c r="B73" s="673" t="s">
        <v>67</v>
      </c>
      <c r="C73" s="669"/>
      <c r="D73" s="165"/>
      <c r="E73" s="165"/>
      <c r="F73" s="165"/>
      <c r="G73" s="165"/>
      <c r="H73" s="165"/>
      <c r="I73" s="165"/>
      <c r="J73" s="165"/>
      <c r="K73" s="166"/>
      <c r="L73" s="166"/>
      <c r="M73" s="166"/>
      <c r="N73" s="166"/>
      <c r="O73" s="166"/>
      <c r="P73" s="166"/>
      <c r="Q73" s="166"/>
      <c r="R73" s="167"/>
      <c r="U73" s="164"/>
      <c r="V73" s="158"/>
    </row>
    <row r="74" spans="2:22" s="168" customFormat="1" hidden="1">
      <c r="B74" s="159" t="s">
        <v>232</v>
      </c>
      <c r="C74" s="571"/>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U74" s="157"/>
      <c r="V74" s="158"/>
    </row>
    <row r="75" spans="2:22" s="168"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163"/>
      <c r="U75" s="157"/>
      <c r="V75" s="158"/>
    </row>
    <row r="76" spans="2:22" s="139" customFormat="1" hidden="1">
      <c r="B76" s="673" t="s">
        <v>67</v>
      </c>
      <c r="C76" s="669"/>
      <c r="D76" s="165"/>
      <c r="E76" s="165"/>
      <c r="F76" s="165"/>
      <c r="G76" s="165"/>
      <c r="H76" s="165"/>
      <c r="I76" s="165"/>
      <c r="J76" s="165"/>
      <c r="K76" s="166"/>
      <c r="L76" s="166"/>
      <c r="M76" s="166"/>
      <c r="N76" s="166"/>
      <c r="O76" s="166"/>
      <c r="P76" s="166"/>
      <c r="Q76" s="166"/>
      <c r="R76" s="167"/>
      <c r="U76" s="164"/>
      <c r="V76" s="158"/>
    </row>
    <row r="77" spans="2:22" s="168"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U77" s="157"/>
      <c r="V77" s="158"/>
    </row>
    <row r="78" spans="2:22" s="168"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163"/>
      <c r="U78" s="157"/>
      <c r="V78" s="158"/>
    </row>
    <row r="79" spans="2:22" s="139" customFormat="1" hidden="1">
      <c r="B79" s="673" t="s">
        <v>67</v>
      </c>
      <c r="C79" s="669"/>
      <c r="D79" s="165"/>
      <c r="E79" s="165"/>
      <c r="F79" s="165"/>
      <c r="G79" s="165"/>
      <c r="H79" s="165"/>
      <c r="I79" s="165"/>
      <c r="J79" s="165"/>
      <c r="K79" s="166"/>
      <c r="L79" s="166"/>
      <c r="M79" s="166"/>
      <c r="N79" s="166"/>
      <c r="O79" s="166"/>
      <c r="P79" s="166"/>
      <c r="Q79" s="166"/>
      <c r="R79" s="167"/>
      <c r="U79" s="164"/>
      <c r="V79" s="158"/>
    </row>
    <row r="80" spans="2:22" s="168" customFormat="1" hidden="1">
      <c r="B80" s="159" t="s">
        <v>236</v>
      </c>
      <c r="C80" s="571"/>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U80" s="157"/>
      <c r="V80" s="158"/>
    </row>
    <row r="81" spans="2:22" s="168"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163"/>
      <c r="U81" s="157"/>
      <c r="V81" s="158"/>
    </row>
    <row r="82" spans="2:22" s="139" customFormat="1" hidden="1">
      <c r="B82" s="673" t="s">
        <v>67</v>
      </c>
      <c r="C82" s="669"/>
      <c r="D82" s="165"/>
      <c r="E82" s="165"/>
      <c r="F82" s="165"/>
      <c r="G82" s="165"/>
      <c r="H82" s="165"/>
      <c r="I82" s="165"/>
      <c r="J82" s="165"/>
      <c r="K82" s="166"/>
      <c r="L82" s="166"/>
      <c r="M82" s="166"/>
      <c r="N82" s="166"/>
      <c r="O82" s="166"/>
      <c r="P82" s="166"/>
      <c r="Q82" s="166"/>
      <c r="R82" s="167"/>
      <c r="U82" s="164"/>
      <c r="V82" s="158"/>
    </row>
    <row r="83" spans="2:22" s="17" customFormat="1" ht="20.25" customHeight="1">
      <c r="B83" s="670" t="s">
        <v>43</v>
      </c>
      <c r="C83" s="669"/>
      <c r="D83" s="170">
        <f>+'6.  Carrying Charges'!I117</f>
        <v>21010.189364596969</v>
      </c>
      <c r="E83" s="170">
        <f>+'6.  Carrying Charges'!J117</f>
        <v>10030.057049227566</v>
      </c>
      <c r="F83" s="170">
        <f>+'6.  Carrying Charges'!K117</f>
        <v>12810.455872811293</v>
      </c>
      <c r="G83" s="170">
        <f>+'6.  Carrying Charges'!L117</f>
        <v>5353.065417178198</v>
      </c>
      <c r="H83" s="170">
        <f>+'6.  Carrying Charges'!M117</f>
        <v>244.70684334000015</v>
      </c>
      <c r="I83" s="170">
        <f>+'6.  Carrying Charges'!N117</f>
        <v>2284.4665063065004</v>
      </c>
      <c r="J83" s="170">
        <f>'6.  Carrying Charges'!O102</f>
        <v>0</v>
      </c>
      <c r="K83" s="170">
        <f>'6.  Carrying Charges'!P102</f>
        <v>0</v>
      </c>
      <c r="L83" s="170">
        <f>'6.  Carrying Charges'!Q102</f>
        <v>0</v>
      </c>
      <c r="M83" s="170">
        <f>'6.  Carrying Charges'!R102</f>
        <v>0</v>
      </c>
      <c r="N83" s="170">
        <f>'6.  Carrying Charges'!S102</f>
        <v>0</v>
      </c>
      <c r="O83" s="170">
        <f>'6.  Carrying Charges'!T102</f>
        <v>0</v>
      </c>
      <c r="P83" s="170">
        <f>'6.  Carrying Charges'!U102</f>
        <v>0</v>
      </c>
      <c r="Q83" s="170">
        <f>'6.  Carrying Charges'!V102</f>
        <v>0</v>
      </c>
      <c r="R83" s="171">
        <f>SUM(D83:Q83)</f>
        <v>51732.941053460527</v>
      </c>
      <c r="U83" s="157"/>
      <c r="V83" s="158"/>
    </row>
    <row r="84" spans="2:22" s="168" customFormat="1" ht="21.75" customHeight="1">
      <c r="B84" s="671" t="s">
        <v>243</v>
      </c>
      <c r="C84" s="672"/>
      <c r="D84" s="665">
        <f>SUM(D53:D70)+D83</f>
        <v>563596.90581763699</v>
      </c>
      <c r="E84" s="665">
        <f t="shared" ref="E84:Q84" si="3">SUM(E53:E70)+E83</f>
        <v>300918.9099379633</v>
      </c>
      <c r="F84" s="665">
        <f t="shared" si="3"/>
        <v>279983.38788185822</v>
      </c>
      <c r="G84" s="665">
        <f t="shared" si="3"/>
        <v>119069.98646821498</v>
      </c>
      <c r="H84" s="665">
        <f t="shared" si="3"/>
        <v>9268.2364433399998</v>
      </c>
      <c r="I84" s="665">
        <f t="shared" si="3"/>
        <v>86523.839866306531</v>
      </c>
      <c r="J84" s="665">
        <f t="shared" si="3"/>
        <v>0</v>
      </c>
      <c r="K84" s="665">
        <f t="shared" si="3"/>
        <v>0</v>
      </c>
      <c r="L84" s="665">
        <f t="shared" si="3"/>
        <v>0</v>
      </c>
      <c r="M84" s="665">
        <f t="shared" si="3"/>
        <v>0</v>
      </c>
      <c r="N84" s="665">
        <f t="shared" si="3"/>
        <v>0</v>
      </c>
      <c r="O84" s="665">
        <f t="shared" si="3"/>
        <v>0</v>
      </c>
      <c r="P84" s="665">
        <f t="shared" si="3"/>
        <v>0</v>
      </c>
      <c r="Q84" s="665">
        <f t="shared" si="3"/>
        <v>0</v>
      </c>
      <c r="R84" s="665">
        <f>SUM(R53:R70)+R83</f>
        <v>1359361.2664153199</v>
      </c>
      <c r="S84" s="712"/>
      <c r="T84" s="894"/>
      <c r="U84" s="157"/>
      <c r="V84" s="158"/>
    </row>
    <row r="85" spans="2:22" ht="20.25" customHeight="1">
      <c r="B85" s="480" t="s">
        <v>605</v>
      </c>
      <c r="C85" s="639"/>
      <c r="D85" s="638"/>
      <c r="E85" s="638"/>
      <c r="F85" s="638"/>
      <c r="G85" s="638"/>
      <c r="H85" s="638"/>
      <c r="I85" s="638"/>
      <c r="J85" s="638"/>
      <c r="K85" s="638"/>
      <c r="L85" s="638"/>
      <c r="M85" s="638"/>
      <c r="N85" s="638"/>
      <c r="O85" s="638"/>
      <c r="P85" s="638"/>
      <c r="Q85" s="638"/>
      <c r="R85" s="638"/>
      <c r="S85" s="168"/>
      <c r="U85" s="13"/>
    </row>
    <row r="86" spans="2:22" ht="20.25" customHeight="1">
      <c r="B86" s="668"/>
      <c r="C86" s="68"/>
      <c r="D86" s="13"/>
      <c r="E86" s="13"/>
      <c r="F86" s="13"/>
      <c r="G86" s="13"/>
      <c r="H86" s="13"/>
      <c r="I86" s="13"/>
      <c r="S86" s="168"/>
      <c r="U86" s="13"/>
    </row>
    <row r="87" spans="2:22" ht="15">
      <c r="E87" s="9"/>
      <c r="S87" s="8"/>
      <c r="U87" s="9"/>
    </row>
    <row r="88" spans="2:22" ht="21" customHeight="1">
      <c r="B88" s="120" t="s">
        <v>607</v>
      </c>
      <c r="F88" s="626"/>
    </row>
    <row r="89" spans="2:22" s="586" customFormat="1" ht="27.75" customHeight="1">
      <c r="B89" s="607" t="s">
        <v>631</v>
      </c>
      <c r="C89" s="603"/>
      <c r="D89" s="603"/>
      <c r="E89" s="610"/>
      <c r="F89" s="603"/>
      <c r="G89" s="603"/>
      <c r="H89" s="603"/>
      <c r="I89" s="603"/>
      <c r="J89" s="603"/>
      <c r="T89" s="587"/>
      <c r="U89" s="587"/>
    </row>
    <row r="90" spans="2:22" ht="11.25" customHeight="1">
      <c r="B90" s="112"/>
    </row>
    <row r="91" spans="2:22" s="599" customFormat="1" ht="25.5" customHeight="1">
      <c r="B91" s="601"/>
      <c r="C91" s="597">
        <v>2011</v>
      </c>
      <c r="D91" s="597">
        <v>2012</v>
      </c>
      <c r="E91" s="597">
        <v>2013</v>
      </c>
      <c r="F91" s="597">
        <v>2014</v>
      </c>
      <c r="G91" s="597">
        <v>2015</v>
      </c>
      <c r="H91" s="597">
        <v>2016</v>
      </c>
      <c r="I91" s="597">
        <v>2017</v>
      </c>
      <c r="J91" s="597">
        <v>2018</v>
      </c>
      <c r="K91" s="597">
        <v>2019</v>
      </c>
      <c r="L91" s="597">
        <v>2020</v>
      </c>
      <c r="M91" s="598" t="s">
        <v>26</v>
      </c>
      <c r="T91" s="600"/>
      <c r="U91" s="600"/>
    </row>
    <row r="92" spans="2:22" s="92" customFormat="1" ht="23.25" customHeight="1">
      <c r="B92" s="215">
        <v>2011</v>
      </c>
      <c r="C92" s="592">
        <f>'4.  2011-2014 LRAM'!AM131</f>
        <v>0</v>
      </c>
      <c r="D92" s="593">
        <f>SUM('4.  2011-2014 LRAM'!Y259:AL259)</f>
        <v>0</v>
      </c>
      <c r="E92" s="593">
        <f>SUM('4.  2011-2014 LRAM'!Y388:AL388)</f>
        <v>199236.3291272388</v>
      </c>
      <c r="F92" s="594">
        <f>SUM('4.  2011-2014 LRAM'!Y517:AL517)</f>
        <v>199741.37689105482</v>
      </c>
      <c r="G92" s="594">
        <f>SUM('5.  2015-2020 LRAM'!Y199:AL199)</f>
        <v>0</v>
      </c>
      <c r="H92" s="593">
        <f>SUM('5.  2015-2020 LRAM'!Y382:AL382)</f>
        <v>0</v>
      </c>
      <c r="I92" s="594">
        <f>SUM('5.  2015-2020 LRAM'!Y565:AL565)</f>
        <v>0</v>
      </c>
      <c r="J92" s="593">
        <f>SUM('5.  2015-2020 LRAM'!Y748:AL748)</f>
        <v>0</v>
      </c>
      <c r="K92" s="593">
        <f>SUM('5.  2015-2020 LRAM'!Y931:AL931)</f>
        <v>0</v>
      </c>
      <c r="L92" s="593">
        <f>SUM('5.  2015-2020 LRAM'!Y1114:AL1114)</f>
        <v>0</v>
      </c>
      <c r="M92" s="593">
        <f>SUM(C92:L92)</f>
        <v>398977.70601829363</v>
      </c>
      <c r="T92" s="214"/>
      <c r="U92" s="214"/>
    </row>
    <row r="93" spans="2:22" s="92" customFormat="1" ht="23.25" customHeight="1">
      <c r="B93" s="215">
        <v>2012</v>
      </c>
      <c r="C93" s="595"/>
      <c r="D93" s="594">
        <f>SUM('4.  2011-2014 LRAM'!Y260:AL260)</f>
        <v>0</v>
      </c>
      <c r="E93" s="593">
        <f>SUM('4.  2011-2014 LRAM'!Y389:AL389)</f>
        <v>127798.87663363799</v>
      </c>
      <c r="F93" s="594">
        <f>SUM('4.  2011-2014 LRAM'!Y518:AL518)</f>
        <v>128040.96584594599</v>
      </c>
      <c r="G93" s="594">
        <f>SUM('5.  2015-2020 LRAM'!Y200:AL200)</f>
        <v>0</v>
      </c>
      <c r="H93" s="593">
        <f>SUM('5.  2015-2020 LRAM'!Y383:AL383)</f>
        <v>0</v>
      </c>
      <c r="I93" s="594">
        <f>SUM('5.  2015-2020 LRAM'!Y566:AL566)</f>
        <v>0</v>
      </c>
      <c r="J93" s="593">
        <f>SUM('5.  2015-2020 LRAM'!Y749:AL749)</f>
        <v>0</v>
      </c>
      <c r="K93" s="593">
        <f>SUM('5.  2015-2020 LRAM'!Y932:AL932)</f>
        <v>0</v>
      </c>
      <c r="L93" s="593">
        <f>SUM('5.  2015-2020 LRAM'!Y1115:AL1115)</f>
        <v>0</v>
      </c>
      <c r="M93" s="593">
        <f>SUM(D93:L93)</f>
        <v>255839.84247958398</v>
      </c>
      <c r="T93" s="214"/>
      <c r="U93" s="214"/>
    </row>
    <row r="94" spans="2:22" s="92" customFormat="1" ht="23.25" customHeight="1">
      <c r="B94" s="215">
        <v>2013</v>
      </c>
      <c r="C94" s="596"/>
      <c r="D94" s="596"/>
      <c r="E94" s="594">
        <f>SUM('4.  2011-2014 LRAM'!Y390:AL390)</f>
        <v>245114.449968</v>
      </c>
      <c r="F94" s="594">
        <f>SUM('4.  2011-2014 LRAM'!Y519:AL519)</f>
        <v>244683.52163488002</v>
      </c>
      <c r="G94" s="594">
        <f>SUM('5.  2015-2020 LRAM'!Y201:AL201)</f>
        <v>0</v>
      </c>
      <c r="H94" s="593">
        <f>SUM('5.  2015-2020 LRAM'!Y384:AL384)</f>
        <v>0</v>
      </c>
      <c r="I94" s="594">
        <f>SUM('5.  2015-2020 LRAM'!Y567:AL567)</f>
        <v>0</v>
      </c>
      <c r="J94" s="593">
        <f>SUM('5.  2015-2020 LRAM'!Y750:AL750)</f>
        <v>0</v>
      </c>
      <c r="K94" s="593">
        <f>SUM('5.  2015-2020 LRAM'!Y933:AL933)</f>
        <v>0</v>
      </c>
      <c r="L94" s="593">
        <f>SUM('5.  2015-2020 LRAM'!Y1116:AL1116)</f>
        <v>0</v>
      </c>
      <c r="M94" s="593">
        <f>SUM(C94:L94)</f>
        <v>489797.97160288005</v>
      </c>
      <c r="T94" s="214"/>
      <c r="U94" s="214"/>
    </row>
    <row r="95" spans="2:22" s="92" customFormat="1" ht="23.25" customHeight="1">
      <c r="B95" s="215">
        <v>2014</v>
      </c>
      <c r="C95" s="596"/>
      <c r="D95" s="596"/>
      <c r="E95" s="596"/>
      <c r="F95" s="594">
        <f>SUM('4.  2011-2014 LRAM'!Y520:AL520)</f>
        <v>305754.95884800004</v>
      </c>
      <c r="G95" s="594">
        <f>SUM('5.  2015-2020 LRAM'!Y202:AL202)</f>
        <v>0</v>
      </c>
      <c r="H95" s="593">
        <f>SUM('5.  2015-2020 LRAM'!Y385:AL385)</f>
        <v>0</v>
      </c>
      <c r="I95" s="594">
        <f>SUM('5.  2015-2020 LRAM'!Y568:AL568)</f>
        <v>0</v>
      </c>
      <c r="J95" s="593">
        <f>SUM('5.  2015-2020 LRAM'!Y751:AL751)</f>
        <v>0</v>
      </c>
      <c r="K95" s="593">
        <f>SUM('5.  2015-2020 LRAM'!Y934:AL934)</f>
        <v>0</v>
      </c>
      <c r="L95" s="593">
        <f>SUM('5.  2015-2020 LRAM'!Y1117:AL1117)</f>
        <v>0</v>
      </c>
      <c r="M95" s="593">
        <f>SUM(F95:L95)</f>
        <v>305754.95884800004</v>
      </c>
      <c r="T95" s="214"/>
      <c r="U95" s="214"/>
    </row>
    <row r="96" spans="2:22" s="92" customFormat="1" ht="23.25" customHeight="1">
      <c r="B96" s="215">
        <v>2015</v>
      </c>
      <c r="C96" s="596"/>
      <c r="D96" s="596"/>
      <c r="E96" s="596"/>
      <c r="F96" s="596"/>
      <c r="G96" s="594">
        <f>SUM('5.  2015-2020 LRAM'!Y203:AL203)</f>
        <v>483972.58265310171</v>
      </c>
      <c r="H96" s="593">
        <f>SUM('5.  2015-2020 LRAM'!Y386:AL386)</f>
        <v>0</v>
      </c>
      <c r="I96" s="594">
        <f>SUM('5.  2015-2020 LRAM'!Y569:AL569)</f>
        <v>0</v>
      </c>
      <c r="J96" s="593">
        <f>SUM('5.  2015-2020 LRAM'!Y752:AL752)</f>
        <v>0</v>
      </c>
      <c r="K96" s="593">
        <f>SUM('5.  2015-2020 LRAM'!Y935:AL935)</f>
        <v>0</v>
      </c>
      <c r="L96" s="593">
        <f>SUM('5.  2015-2020 LRAM'!Y1118:AL1118)</f>
        <v>0</v>
      </c>
      <c r="M96" s="593">
        <f>SUM(G96:L96)</f>
        <v>483972.58265310171</v>
      </c>
      <c r="T96" s="214"/>
      <c r="U96" s="214"/>
    </row>
    <row r="97" spans="2:21" s="92" customFormat="1" ht="23.25" customHeight="1">
      <c r="B97" s="215">
        <v>2016</v>
      </c>
      <c r="C97" s="596"/>
      <c r="D97" s="596"/>
      <c r="E97" s="596"/>
      <c r="F97" s="596"/>
      <c r="G97" s="596"/>
      <c r="H97" s="593">
        <f>SUM('5.  2015-2020 LRAM'!Y387:AL387)</f>
        <v>0</v>
      </c>
      <c r="I97" s="594">
        <f>SUM('5.  2015-2020 LRAM'!Y570:AL570)</f>
        <v>0</v>
      </c>
      <c r="J97" s="593">
        <f>SUM('5.  2015-2020 LRAM'!Y753:AL753)</f>
        <v>0</v>
      </c>
      <c r="K97" s="593">
        <f>SUM('5.  2015-2020 LRAM'!Y936:AL936)</f>
        <v>0</v>
      </c>
      <c r="L97" s="593">
        <f>SUM('5.  2015-2020 LRAM'!Y1119:AL1119)</f>
        <v>0</v>
      </c>
      <c r="M97" s="593">
        <f>SUM(H97:L97)</f>
        <v>0</v>
      </c>
      <c r="T97" s="214"/>
      <c r="U97" s="214"/>
    </row>
    <row r="98" spans="2:21" s="92" customFormat="1" ht="23.25" customHeight="1">
      <c r="B98" s="215">
        <v>2017</v>
      </c>
      <c r="C98" s="596"/>
      <c r="D98" s="596"/>
      <c r="E98" s="596"/>
      <c r="F98" s="596"/>
      <c r="G98" s="596"/>
      <c r="H98" s="596"/>
      <c r="I98" s="593">
        <f>SUM('5.  2015-2020 LRAM'!Y571:AL571)</f>
        <v>0</v>
      </c>
      <c r="J98" s="593">
        <f>SUM('5.  2015-2020 LRAM'!Y754:AL754)</f>
        <v>0</v>
      </c>
      <c r="K98" s="593">
        <f>SUM('5.  2015-2020 LRAM'!Y937:AL937)</f>
        <v>0</v>
      </c>
      <c r="L98" s="593">
        <f>SUM('5.  2015-2020 LRAM'!Y1120:AL1120)</f>
        <v>0</v>
      </c>
      <c r="M98" s="593">
        <f>SUM(I98:L98)</f>
        <v>0</v>
      </c>
      <c r="T98" s="214"/>
      <c r="U98" s="214"/>
    </row>
    <row r="99" spans="2:21" s="92" customFormat="1" ht="23.25" customHeight="1">
      <c r="B99" s="215">
        <v>2018</v>
      </c>
      <c r="C99" s="596"/>
      <c r="D99" s="596"/>
      <c r="E99" s="596"/>
      <c r="F99" s="596"/>
      <c r="G99" s="596"/>
      <c r="H99" s="596"/>
      <c r="I99" s="596"/>
      <c r="J99" s="593">
        <f>SUM('5.  2015-2020 LRAM'!Y755:AL755)</f>
        <v>0</v>
      </c>
      <c r="K99" s="593">
        <f>SUM('5.  2015-2020 LRAM'!Y938:AL938)</f>
        <v>0</v>
      </c>
      <c r="L99" s="593">
        <f>SUM('5.  2015-2020 LRAM'!Y1121:AL1121)</f>
        <v>0</v>
      </c>
      <c r="M99" s="593">
        <f>SUM(J99:L99)</f>
        <v>0</v>
      </c>
      <c r="T99" s="214"/>
      <c r="U99" s="214"/>
    </row>
    <row r="100" spans="2:21" s="92" customFormat="1" ht="23.25" customHeight="1">
      <c r="B100" s="215">
        <v>2019</v>
      </c>
      <c r="C100" s="596"/>
      <c r="D100" s="596"/>
      <c r="E100" s="596"/>
      <c r="F100" s="596"/>
      <c r="G100" s="596"/>
      <c r="H100" s="596"/>
      <c r="I100" s="596"/>
      <c r="J100" s="596"/>
      <c r="K100" s="593">
        <f>SUM('5.  2015-2020 LRAM'!Y939:AL939)</f>
        <v>0</v>
      </c>
      <c r="L100" s="593">
        <f>SUM('5.  2015-2020 LRAM'!Y1122:AL1122)</f>
        <v>0</v>
      </c>
      <c r="M100" s="593">
        <f>SUM(K100:L100)</f>
        <v>0</v>
      </c>
      <c r="T100" s="214"/>
      <c r="U100" s="214"/>
    </row>
    <row r="101" spans="2:21" s="92" customFormat="1" ht="23.25" customHeight="1">
      <c r="B101" s="215">
        <v>2020</v>
      </c>
      <c r="C101" s="596"/>
      <c r="D101" s="596"/>
      <c r="E101" s="596"/>
      <c r="F101" s="596"/>
      <c r="G101" s="596"/>
      <c r="H101" s="596"/>
      <c r="I101" s="596"/>
      <c r="J101" s="596"/>
      <c r="K101" s="596"/>
      <c r="L101" s="595">
        <f>SUM('5.  2015-2020 LRAM'!Y1123:AL1123)</f>
        <v>0</v>
      </c>
      <c r="M101" s="595">
        <f>L101</f>
        <v>0</v>
      </c>
      <c r="T101" s="214"/>
      <c r="U101" s="214"/>
    </row>
    <row r="102" spans="2:21" s="213" customFormat="1" ht="24" customHeight="1">
      <c r="B102" s="608" t="s">
        <v>558</v>
      </c>
      <c r="C102" s="592">
        <f>C92</f>
        <v>0</v>
      </c>
      <c r="D102" s="593">
        <f>D92+D93</f>
        <v>0</v>
      </c>
      <c r="E102" s="593">
        <f>E92+E93+E94</f>
        <v>572149.65572887682</v>
      </c>
      <c r="F102" s="593">
        <f>F92+F93+F94+F95</f>
        <v>878220.82321988081</v>
      </c>
      <c r="G102" s="593">
        <f>G92+G93+G94+G95+G96</f>
        <v>483972.58265310171</v>
      </c>
      <c r="H102" s="593">
        <f>H92+H93+H94+H95+H96+H97</f>
        <v>0</v>
      </c>
      <c r="I102" s="593">
        <f>I92+I93+I94+I95+I96+I97+I98</f>
        <v>0</v>
      </c>
      <c r="J102" s="593">
        <f>J92+J93+J94+J95+J96+J97+J98+J99</f>
        <v>0</v>
      </c>
      <c r="K102" s="593">
        <f>K92+K93+K94+K95+K96+K97+K98+K99+K100</f>
        <v>0</v>
      </c>
      <c r="L102" s="593">
        <f>SUM(L92:L101)</f>
        <v>0</v>
      </c>
      <c r="M102" s="593">
        <f>SUM(M92:M101)</f>
        <v>1934343.0616018593</v>
      </c>
      <c r="T102" s="216"/>
      <c r="U102" s="216"/>
    </row>
    <row r="103" spans="2:21" s="27" customFormat="1" ht="24.75" customHeight="1">
      <c r="B103" s="609" t="s">
        <v>557</v>
      </c>
      <c r="C103" s="591">
        <f>'4.  2011-2014 LRAM'!AM132</f>
        <v>0</v>
      </c>
      <c r="D103" s="591">
        <f>'4.  2011-2014 LRAM'!AM262</f>
        <v>0</v>
      </c>
      <c r="E103" s="591">
        <f>'4.  2011-2014 LRAM'!AM392</f>
        <v>280684.39319999999</v>
      </c>
      <c r="F103" s="591">
        <f>'4.  2011-2014 LRAM'!AM522</f>
        <v>284616.88070000004</v>
      </c>
      <c r="G103" s="591">
        <f>'5.  2015-2020 LRAM'!AM205</f>
        <v>145652.8357</v>
      </c>
      <c r="H103" s="591">
        <f>'5.  2015-2020 LRAM'!AM389</f>
        <v>0</v>
      </c>
      <c r="I103" s="591">
        <f>'5.  2015-2020 LRAM'!AM573</f>
        <v>0</v>
      </c>
      <c r="J103" s="591">
        <f>'5.  2015-2020 LRAM'!AM757</f>
        <v>0</v>
      </c>
      <c r="K103" s="591">
        <f>'5.  2015-2020 LRAM'!AM941</f>
        <v>0</v>
      </c>
      <c r="L103" s="591">
        <f>'5.  2015-2020 LRAM'!AM1125</f>
        <v>0</v>
      </c>
      <c r="M103" s="593">
        <f>SUM(C103:L103)</f>
        <v>710954.10960000008</v>
      </c>
      <c r="T103" s="91"/>
      <c r="U103" s="91"/>
    </row>
    <row r="104" spans="2:21" ht="24.75" customHeight="1">
      <c r="B104" s="609" t="s">
        <v>43</v>
      </c>
      <c r="C104" s="591">
        <f>'6.  Carrying Charges'!W27</f>
        <v>0</v>
      </c>
      <c r="D104" s="591">
        <f>'6.  Carrying Charges'!W42</f>
        <v>0</v>
      </c>
      <c r="E104" s="591">
        <f>'6.  Carrying Charges'!W57</f>
        <v>1963.7472062883078</v>
      </c>
      <c r="F104" s="591">
        <f>'6.  Carrying Charges'!W72</f>
        <v>10247.693128190494</v>
      </c>
      <c r="G104" s="591">
        <f>'6.  Carrying Charges'!W87</f>
        <v>22965.117895499621</v>
      </c>
      <c r="H104" s="591">
        <f>'6.  Carrying Charges'!W102</f>
        <v>37349.02947448007</v>
      </c>
      <c r="I104" s="591">
        <f>'6.  Carrying Charges'!W117</f>
        <v>51732.941053460519</v>
      </c>
      <c r="J104" s="591">
        <f>'6.  Carrying Charges'!W132</f>
        <v>51732.941053460519</v>
      </c>
      <c r="K104" s="591">
        <f>'6.  Carrying Charges'!W147</f>
        <v>51732.941053460519</v>
      </c>
      <c r="L104" s="591">
        <f>'6.  Carrying Charges'!W162</f>
        <v>51732.941053460519</v>
      </c>
      <c r="M104" s="593">
        <f>SUM(C104:L104)</f>
        <v>279457.35191830056</v>
      </c>
    </row>
    <row r="105" spans="2:21" ht="23.25" customHeight="1">
      <c r="B105" s="608" t="s">
        <v>26</v>
      </c>
      <c r="C105" s="591">
        <f>C102-C103+C104</f>
        <v>0</v>
      </c>
      <c r="D105" s="591">
        <f t="shared" ref="D105:J105" si="4">D102-D103+D104</f>
        <v>0</v>
      </c>
      <c r="E105" s="591">
        <f t="shared" si="4"/>
        <v>293429.00973516516</v>
      </c>
      <c r="F105" s="591">
        <f t="shared" si="4"/>
        <v>603851.6356480713</v>
      </c>
      <c r="G105" s="591">
        <f t="shared" si="4"/>
        <v>361284.86484860134</v>
      </c>
      <c r="H105" s="591">
        <f t="shared" si="4"/>
        <v>37349.02947448007</v>
      </c>
      <c r="I105" s="591">
        <f t="shared" si="4"/>
        <v>51732.941053460519</v>
      </c>
      <c r="J105" s="591">
        <f t="shared" si="4"/>
        <v>51732.941053460519</v>
      </c>
      <c r="K105" s="591">
        <f>K102-K103+K104</f>
        <v>51732.941053460519</v>
      </c>
      <c r="L105" s="591">
        <f>L102-L103+L104</f>
        <v>51732.941053460519</v>
      </c>
      <c r="M105" s="591">
        <f>M102-M103+M104</f>
        <v>1502846.3039201598</v>
      </c>
    </row>
    <row r="106" spans="2:21" ht="18.75" customHeight="1">
      <c r="B106" s="480" t="s">
        <v>605</v>
      </c>
      <c r="C106" s="638"/>
      <c r="D106" s="638"/>
      <c r="E106" s="180"/>
      <c r="F106" s="638"/>
      <c r="G106" s="638"/>
      <c r="H106" s="638"/>
      <c r="I106" s="638"/>
      <c r="J106" s="638"/>
      <c r="K106" s="638"/>
      <c r="L106" s="638"/>
      <c r="M106" s="638"/>
    </row>
    <row r="108" spans="2:21">
      <c r="B108" s="626" t="s">
        <v>588</v>
      </c>
    </row>
  </sheetData>
  <mergeCells count="20">
    <mergeCell ref="B38:C38"/>
    <mergeCell ref="B39:C39"/>
    <mergeCell ref="B47:L47"/>
    <mergeCell ref="B48:L48"/>
    <mergeCell ref="B49:L49"/>
    <mergeCell ref="B40:C40"/>
    <mergeCell ref="B41:C41"/>
    <mergeCell ref="B42:C42"/>
    <mergeCell ref="B25:G25"/>
    <mergeCell ref="B27:C27"/>
    <mergeCell ref="B28:C28"/>
    <mergeCell ref="B29:C29"/>
    <mergeCell ref="B30:C30"/>
    <mergeCell ref="B36:C36"/>
    <mergeCell ref="B37:C37"/>
    <mergeCell ref="B31:C31"/>
    <mergeCell ref="B32:C32"/>
    <mergeCell ref="B33:C33"/>
    <mergeCell ref="B34:C34"/>
    <mergeCell ref="B35:C35"/>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52</xdr:row>
                    <xdr:rowOff>19050</xdr:rowOff>
                  </from>
                  <to>
                    <xdr:col>2</xdr:col>
                    <xdr:colOff>1381125</xdr:colOff>
                    <xdr:row>53</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55</xdr:row>
                    <xdr:rowOff>19050</xdr:rowOff>
                  </from>
                  <to>
                    <xdr:col>2</xdr:col>
                    <xdr:colOff>1381125</xdr:colOff>
                    <xdr:row>56</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58</xdr:row>
                    <xdr:rowOff>19050</xdr:rowOff>
                  </from>
                  <to>
                    <xdr:col>2</xdr:col>
                    <xdr:colOff>1381125</xdr:colOff>
                    <xdr:row>59</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61</xdr:row>
                    <xdr:rowOff>19050</xdr:rowOff>
                  </from>
                  <to>
                    <xdr:col>2</xdr:col>
                    <xdr:colOff>1381125</xdr:colOff>
                    <xdr:row>62</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64</xdr:row>
                    <xdr:rowOff>19050</xdr:rowOff>
                  </from>
                  <to>
                    <xdr:col>2</xdr:col>
                    <xdr:colOff>1381125</xdr:colOff>
                    <xdr:row>65</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22" workbookViewId="0">
      <selection activeCell="I26" sqref="I26"/>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3" t="s">
        <v>172</v>
      </c>
      <c r="C14" s="129" t="s">
        <v>176</v>
      </c>
    </row>
    <row r="15" spans="2:3" ht="26.25" customHeight="1" thickBot="1">
      <c r="C15" s="131" t="s">
        <v>410</v>
      </c>
    </row>
    <row r="16" spans="2:3" ht="27" customHeight="1" thickBot="1">
      <c r="C16" s="606" t="s">
        <v>624</v>
      </c>
    </row>
    <row r="19" spans="2:8" ht="15.75">
      <c r="B19" s="573" t="s">
        <v>661</v>
      </c>
    </row>
    <row r="20" spans="2:8" ht="13.5" customHeight="1"/>
    <row r="21" spans="2:8" ht="50.25" customHeight="1">
      <c r="B21" s="912" t="s">
        <v>641</v>
      </c>
      <c r="C21" s="912"/>
      <c r="D21" s="912"/>
      <c r="E21" s="912"/>
      <c r="F21" s="912"/>
      <c r="G21" s="912"/>
      <c r="H21" s="912"/>
    </row>
    <row r="23" spans="2:8" s="655" customFormat="1" ht="15.75">
      <c r="B23" s="667" t="s">
        <v>619</v>
      </c>
      <c r="C23" s="667" t="s">
        <v>643</v>
      </c>
      <c r="D23" s="667" t="s">
        <v>618</v>
      </c>
      <c r="E23" s="919" t="s">
        <v>34</v>
      </c>
      <c r="F23" s="920"/>
      <c r="G23" s="919" t="s">
        <v>617</v>
      </c>
      <c r="H23" s="920"/>
    </row>
    <row r="24" spans="2:8">
      <c r="B24" s="654">
        <v>1</v>
      </c>
      <c r="C24" s="652" t="s">
        <v>171</v>
      </c>
      <c r="D24" s="653" t="s">
        <v>748</v>
      </c>
      <c r="E24" s="917" t="s">
        <v>749</v>
      </c>
      <c r="F24" s="918"/>
      <c r="G24" s="921" t="s">
        <v>750</v>
      </c>
      <c r="H24" s="922"/>
    </row>
    <row r="25" spans="2:8">
      <c r="B25" s="654">
        <v>2</v>
      </c>
      <c r="C25" s="652"/>
      <c r="D25" s="653"/>
      <c r="E25" s="917"/>
      <c r="F25" s="918"/>
      <c r="G25" s="921"/>
      <c r="H25" s="922"/>
    </row>
    <row r="26" spans="2:8">
      <c r="B26" s="654">
        <v>3</v>
      </c>
      <c r="C26" s="652"/>
      <c r="D26" s="653"/>
      <c r="E26" s="917"/>
      <c r="F26" s="918"/>
      <c r="G26" s="921"/>
      <c r="H26" s="922"/>
    </row>
    <row r="27" spans="2:8">
      <c r="B27" s="654">
        <v>4</v>
      </c>
      <c r="C27" s="652"/>
      <c r="D27" s="653"/>
      <c r="E27" s="917"/>
      <c r="F27" s="918"/>
      <c r="G27" s="921"/>
      <c r="H27" s="922"/>
    </row>
    <row r="28" spans="2:8">
      <c r="B28" s="654">
        <v>5</v>
      </c>
      <c r="C28" s="652"/>
      <c r="D28" s="653"/>
      <c r="E28" s="917"/>
      <c r="F28" s="918"/>
      <c r="G28" s="921"/>
      <c r="H28" s="922"/>
    </row>
    <row r="29" spans="2:8">
      <c r="B29" s="654">
        <v>6</v>
      </c>
      <c r="C29" s="652"/>
      <c r="D29" s="653"/>
      <c r="E29" s="917"/>
      <c r="F29" s="918"/>
      <c r="G29" s="921"/>
      <c r="H29" s="922"/>
    </row>
    <row r="30" spans="2:8">
      <c r="B30" s="654">
        <v>7</v>
      </c>
      <c r="C30" s="652"/>
      <c r="D30" s="653"/>
      <c r="E30" s="917"/>
      <c r="F30" s="918"/>
      <c r="G30" s="921"/>
      <c r="H30" s="922"/>
    </row>
    <row r="31" spans="2:8">
      <c r="B31" s="654">
        <v>8</v>
      </c>
      <c r="C31" s="652"/>
      <c r="D31" s="653"/>
      <c r="E31" s="917"/>
      <c r="F31" s="918"/>
      <c r="G31" s="921"/>
      <c r="H31" s="922"/>
    </row>
    <row r="32" spans="2:8">
      <c r="B32" s="654">
        <v>9</v>
      </c>
      <c r="C32" s="652"/>
      <c r="D32" s="653"/>
      <c r="E32" s="917"/>
      <c r="F32" s="918"/>
      <c r="G32" s="921"/>
      <c r="H32" s="922"/>
    </row>
    <row r="33" spans="2:8">
      <c r="B33" s="654">
        <v>10</v>
      </c>
      <c r="C33" s="652"/>
      <c r="D33" s="653"/>
      <c r="E33" s="917"/>
      <c r="F33" s="918"/>
      <c r="G33" s="921"/>
      <c r="H33" s="922"/>
    </row>
    <row r="34" spans="2:8">
      <c r="B34" s="654">
        <v>11</v>
      </c>
      <c r="C34" s="652"/>
      <c r="D34" s="653"/>
      <c r="E34" s="917"/>
      <c r="F34" s="918"/>
      <c r="G34" s="921"/>
      <c r="H34" s="922"/>
    </row>
    <row r="35" spans="2:8">
      <c r="B35" s="654">
        <v>12</v>
      </c>
      <c r="C35" s="652"/>
      <c r="D35" s="653"/>
      <c r="E35" s="917"/>
      <c r="F35" s="918"/>
      <c r="G35" s="921"/>
      <c r="H35" s="922"/>
    </row>
    <row r="36" spans="2:8">
      <c r="B36" s="654">
        <v>13</v>
      </c>
      <c r="C36" s="652"/>
      <c r="D36" s="653"/>
      <c r="E36" s="917"/>
      <c r="F36" s="918"/>
      <c r="G36" s="921"/>
      <c r="H36" s="922"/>
    </row>
    <row r="37" spans="2:8">
      <c r="B37" s="654">
        <v>14</v>
      </c>
      <c r="C37" s="652"/>
      <c r="D37" s="653"/>
      <c r="E37" s="917"/>
      <c r="F37" s="918"/>
      <c r="G37" s="921"/>
      <c r="H37" s="922"/>
    </row>
    <row r="38" spans="2:8">
      <c r="B38" s="654" t="s">
        <v>493</v>
      </c>
      <c r="C38" s="652"/>
      <c r="D38" s="653"/>
      <c r="E38" s="917"/>
      <c r="F38" s="918"/>
      <c r="G38" s="921"/>
      <c r="H38" s="922"/>
    </row>
    <row r="40" spans="2:8" ht="30.75" customHeight="1">
      <c r="B40" s="573" t="s">
        <v>642</v>
      </c>
    </row>
    <row r="41" spans="2:8" ht="23.25" customHeight="1">
      <c r="B41" s="605" t="s">
        <v>640</v>
      </c>
      <c r="C41" s="650"/>
      <c r="D41" s="650"/>
      <c r="E41" s="650"/>
      <c r="F41" s="650"/>
      <c r="G41" s="650"/>
      <c r="H41" s="650"/>
    </row>
    <row r="43" spans="2:8" s="92" customFormat="1" ht="15.75">
      <c r="B43" s="667" t="s">
        <v>619</v>
      </c>
      <c r="C43" s="667" t="s">
        <v>643</v>
      </c>
      <c r="D43" s="667" t="s">
        <v>618</v>
      </c>
      <c r="E43" s="919" t="s">
        <v>34</v>
      </c>
      <c r="F43" s="920"/>
      <c r="G43" s="919" t="s">
        <v>617</v>
      </c>
      <c r="H43" s="920"/>
    </row>
    <row r="44" spans="2:8">
      <c r="B44" s="654">
        <v>1</v>
      </c>
      <c r="C44" s="652"/>
      <c r="D44" s="653"/>
      <c r="E44" s="917"/>
      <c r="F44" s="918"/>
      <c r="G44" s="921"/>
      <c r="H44" s="922"/>
    </row>
    <row r="45" spans="2:8">
      <c r="B45" s="654">
        <v>2</v>
      </c>
      <c r="C45" s="652"/>
      <c r="D45" s="653"/>
      <c r="E45" s="917"/>
      <c r="F45" s="918"/>
      <c r="G45" s="921"/>
      <c r="H45" s="922"/>
    </row>
    <row r="46" spans="2:8">
      <c r="B46" s="654">
        <v>3</v>
      </c>
      <c r="C46" s="652"/>
      <c r="D46" s="653"/>
      <c r="E46" s="917"/>
      <c r="F46" s="918"/>
      <c r="G46" s="921"/>
      <c r="H46" s="922"/>
    </row>
    <row r="47" spans="2:8">
      <c r="B47" s="654">
        <v>4</v>
      </c>
      <c r="C47" s="652"/>
      <c r="D47" s="653"/>
      <c r="E47" s="917"/>
      <c r="F47" s="918"/>
      <c r="G47" s="921"/>
      <c r="H47" s="922"/>
    </row>
    <row r="48" spans="2:8">
      <c r="B48" s="654">
        <v>5</v>
      </c>
      <c r="C48" s="652"/>
      <c r="D48" s="653"/>
      <c r="E48" s="917"/>
      <c r="F48" s="918"/>
      <c r="G48" s="921"/>
      <c r="H48" s="922"/>
    </row>
    <row r="49" spans="2:8">
      <c r="B49" s="654">
        <v>6</v>
      </c>
      <c r="C49" s="652"/>
      <c r="D49" s="653"/>
      <c r="E49" s="917"/>
      <c r="F49" s="918"/>
      <c r="G49" s="921"/>
      <c r="H49" s="922"/>
    </row>
    <row r="50" spans="2:8">
      <c r="B50" s="654">
        <v>7</v>
      </c>
      <c r="C50" s="652"/>
      <c r="D50" s="653"/>
      <c r="E50" s="917"/>
      <c r="F50" s="918"/>
      <c r="G50" s="921"/>
      <c r="H50" s="922"/>
    </row>
    <row r="51" spans="2:8">
      <c r="B51" s="654">
        <v>8</v>
      </c>
      <c r="C51" s="652"/>
      <c r="D51" s="653"/>
      <c r="E51" s="917"/>
      <c r="F51" s="918"/>
      <c r="G51" s="921"/>
      <c r="H51" s="922"/>
    </row>
    <row r="52" spans="2:8">
      <c r="B52" s="654">
        <v>9</v>
      </c>
      <c r="C52" s="652"/>
      <c r="D52" s="653"/>
      <c r="E52" s="917"/>
      <c r="F52" s="918"/>
      <c r="G52" s="921"/>
      <c r="H52" s="922"/>
    </row>
    <row r="53" spans="2:8">
      <c r="B53" s="654">
        <v>10</v>
      </c>
      <c r="C53" s="652"/>
      <c r="D53" s="653"/>
      <c r="E53" s="917"/>
      <c r="F53" s="918"/>
      <c r="G53" s="921"/>
      <c r="H53" s="922"/>
    </row>
    <row r="54" spans="2:8">
      <c r="B54" s="654">
        <v>11</v>
      </c>
      <c r="C54" s="652"/>
      <c r="D54" s="653"/>
      <c r="E54" s="917"/>
      <c r="F54" s="918"/>
      <c r="G54" s="921"/>
      <c r="H54" s="922"/>
    </row>
    <row r="55" spans="2:8">
      <c r="B55" s="654">
        <v>12</v>
      </c>
      <c r="C55" s="652"/>
      <c r="D55" s="653"/>
      <c r="E55" s="917"/>
      <c r="F55" s="918"/>
      <c r="G55" s="921"/>
      <c r="H55" s="922"/>
    </row>
    <row r="56" spans="2:8">
      <c r="B56" s="654">
        <v>13</v>
      </c>
      <c r="C56" s="652"/>
      <c r="D56" s="653"/>
      <c r="E56" s="917"/>
      <c r="F56" s="918"/>
      <c r="G56" s="921"/>
      <c r="H56" s="922"/>
    </row>
    <row r="57" spans="2:8">
      <c r="B57" s="654">
        <v>14</v>
      </c>
      <c r="C57" s="652"/>
      <c r="D57" s="653"/>
      <c r="E57" s="917"/>
      <c r="F57" s="918"/>
      <c r="G57" s="921"/>
      <c r="H57" s="922"/>
    </row>
    <row r="58" spans="2:8">
      <c r="B58" s="654" t="s">
        <v>493</v>
      </c>
      <c r="C58" s="652"/>
      <c r="D58" s="653"/>
      <c r="E58" s="917"/>
      <c r="F58" s="918"/>
      <c r="G58" s="921"/>
      <c r="H58" s="922"/>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50" orientation="landscape" verticalDpi="0"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19" zoomScale="90" zoomScaleNormal="90" workbookViewId="0">
      <selection activeCell="F38" sqref="F38"/>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2"/>
      <c r="F3" s="17"/>
      <c r="G3" s="17"/>
      <c r="H3" s="69"/>
      <c r="I3" s="172"/>
      <c r="J3" s="172"/>
      <c r="K3" s="172"/>
      <c r="L3" s="172"/>
      <c r="M3" s="172"/>
      <c r="N3" s="172"/>
      <c r="O3" s="172"/>
      <c r="P3" s="172"/>
      <c r="Q3" s="172"/>
    </row>
    <row r="4" spans="2:17" s="2" customFormat="1" ht="27" customHeight="1" thickBot="1">
      <c r="B4" s="300" t="s">
        <v>172</v>
      </c>
      <c r="C4" s="483"/>
      <c r="D4" s="284" t="s">
        <v>176</v>
      </c>
      <c r="E4" s="465"/>
      <c r="F4" s="465"/>
      <c r="G4" s="465"/>
      <c r="H4" s="465"/>
      <c r="I4" s="465"/>
      <c r="J4" s="465"/>
      <c r="K4" s="465"/>
      <c r="L4" s="465"/>
      <c r="M4" s="465"/>
      <c r="N4" s="465"/>
      <c r="O4" s="465"/>
      <c r="P4" s="465"/>
      <c r="Q4" s="484"/>
    </row>
    <row r="5" spans="2:17" s="2" customFormat="1" ht="24" customHeight="1" thickBot="1">
      <c r="B5" s="485"/>
      <c r="C5" s="483"/>
      <c r="D5" s="486" t="s">
        <v>410</v>
      </c>
      <c r="F5" s="465"/>
      <c r="G5" s="465"/>
      <c r="H5" s="465"/>
      <c r="I5" s="465"/>
      <c r="J5" s="465"/>
      <c r="K5" s="465"/>
      <c r="L5" s="465"/>
      <c r="M5" s="465"/>
      <c r="N5" s="465"/>
      <c r="O5" s="465"/>
      <c r="P5" s="465"/>
      <c r="Q5" s="484"/>
    </row>
    <row r="6" spans="2:17" s="2" customFormat="1" ht="28.5" customHeight="1" thickBot="1">
      <c r="B6" s="485"/>
      <c r="C6" s="483"/>
      <c r="D6" s="288" t="s">
        <v>173</v>
      </c>
      <c r="E6" s="465"/>
      <c r="F6" s="465"/>
      <c r="G6" s="465"/>
      <c r="H6" s="465"/>
      <c r="I6" s="465"/>
      <c r="J6" s="465"/>
      <c r="K6" s="465"/>
      <c r="L6" s="465"/>
      <c r="M6" s="465"/>
      <c r="N6" s="465"/>
      <c r="O6" s="465"/>
      <c r="P6" s="465"/>
      <c r="Q6" s="484"/>
    </row>
    <row r="7" spans="2:17" s="106" customFormat="1" ht="24.75" customHeight="1" thickBot="1">
      <c r="D7" s="606" t="s">
        <v>624</v>
      </c>
      <c r="P7" s="107"/>
      <c r="Q7" s="107"/>
    </row>
    <row r="8" spans="2:17" s="106" customFormat="1" ht="30" customHeight="1">
      <c r="D8" s="611"/>
      <c r="P8" s="107"/>
      <c r="Q8" s="107"/>
    </row>
    <row r="9" spans="2:17" s="2" customFormat="1" ht="24.75" customHeight="1">
      <c r="B9" s="120" t="s">
        <v>416</v>
      </c>
      <c r="C9" s="17"/>
      <c r="D9" s="482">
        <v>2011</v>
      </c>
    </row>
    <row r="10" spans="2:17" s="17" customFormat="1" ht="16.5" customHeight="1"/>
    <row r="11" spans="2:17" s="17" customFormat="1" ht="36.75" customHeight="1">
      <c r="B11" s="923" t="s">
        <v>645</v>
      </c>
      <c r="C11" s="923"/>
      <c r="D11" s="923"/>
      <c r="E11" s="923"/>
      <c r="F11" s="923"/>
      <c r="G11" s="923"/>
      <c r="H11" s="923"/>
      <c r="I11" s="923"/>
      <c r="J11" s="923"/>
      <c r="K11" s="923"/>
      <c r="L11" s="923"/>
      <c r="M11" s="923"/>
      <c r="N11" s="660"/>
      <c r="O11" s="660"/>
      <c r="P11" s="660"/>
      <c r="Q11" s="660"/>
    </row>
    <row r="12" spans="2:17" s="2" customFormat="1" ht="15.75" customHeight="1">
      <c r="D12" s="20"/>
    </row>
    <row r="13" spans="2:17" s="17" customFormat="1" ht="48" customHeight="1">
      <c r="C13" s="263" t="str">
        <f>'1.  LRAMVA Summary'!R51</f>
        <v>Total</v>
      </c>
      <c r="D13" s="263" t="str">
        <f>'1.  LRAMVA Summary'!D51</f>
        <v>Residential</v>
      </c>
      <c r="E13" s="263" t="str">
        <f>'1.  LRAMVA Summary'!E51</f>
        <v>GS&lt;50 kW</v>
      </c>
      <c r="F13" s="263" t="str">
        <f>'1.  LRAMVA Summary'!F51</f>
        <v>General Service 50 to 4,999 kW</v>
      </c>
      <c r="G13" s="263" t="str">
        <f>'1.  LRAMVA Summary'!G51</f>
        <v>Large Use</v>
      </c>
      <c r="H13" s="263" t="str">
        <f>'1.  LRAMVA Summary'!H51</f>
        <v>Large Use</v>
      </c>
      <c r="I13" s="263" t="str">
        <f>'1.  LRAMVA Summary'!I51</f>
        <v>Street Lighting</v>
      </c>
      <c r="J13" s="263" t="str">
        <f>'1.  LRAMVA Summary'!J51</f>
        <v/>
      </c>
      <c r="K13" s="263" t="str">
        <f>'1.  LRAMVA Summary'!K51</f>
        <v/>
      </c>
      <c r="L13" s="263" t="str">
        <f>'1.  LRAMVA Summary'!L51</f>
        <v/>
      </c>
      <c r="M13" s="263" t="str">
        <f>'1.  LRAMVA Summary'!M51</f>
        <v/>
      </c>
      <c r="N13" s="263" t="str">
        <f>'1.  LRAMVA Summary'!N51</f>
        <v/>
      </c>
      <c r="O13" s="263" t="str">
        <f>'1.  LRAMVA Summary'!O51</f>
        <v/>
      </c>
      <c r="P13" s="263" t="str">
        <f>'1.  LRAMVA Summary'!P51</f>
        <v/>
      </c>
      <c r="Q13" s="263" t="str">
        <f>'1.  LRAMVA Summary'!Q51</f>
        <v/>
      </c>
    </row>
    <row r="14" spans="2:17" s="2" customFormat="1" ht="15.75" customHeight="1">
      <c r="B14" s="84"/>
      <c r="C14" s="615"/>
      <c r="D14" s="616" t="str">
        <f>'1.  LRAMVA Summary'!D52</f>
        <v>kWh</v>
      </c>
      <c r="E14" s="616" t="str">
        <f>'1.  LRAMVA Summary'!E52</f>
        <v>kWh</v>
      </c>
      <c r="F14" s="616" t="str">
        <f>'1.  LRAMVA Summary'!F52</f>
        <v>kW</v>
      </c>
      <c r="G14" s="616" t="str">
        <f>'1.  LRAMVA Summary'!G52</f>
        <v>kW</v>
      </c>
      <c r="H14" s="616" t="str">
        <f>'1.  LRAMVA Summary'!H52</f>
        <v>kW</v>
      </c>
      <c r="I14" s="616" t="str">
        <f>'1.  LRAMVA Summary'!I52</f>
        <v>kW</v>
      </c>
      <c r="J14" s="616" t="str">
        <f>'1.  LRAMVA Summary'!J52</f>
        <v/>
      </c>
      <c r="K14" s="616" t="str">
        <f>'1.  LRAMVA Summary'!K52</f>
        <v/>
      </c>
      <c r="L14" s="616" t="str">
        <f>'1.  LRAMVA Summary'!L52</f>
        <v/>
      </c>
      <c r="M14" s="616" t="str">
        <f>'1.  LRAMVA Summary'!M52</f>
        <v/>
      </c>
      <c r="N14" s="616" t="str">
        <f>'1.  LRAMVA Summary'!N52</f>
        <v/>
      </c>
      <c r="O14" s="616" t="str">
        <f>'1.  LRAMVA Summary'!O52</f>
        <v/>
      </c>
      <c r="P14" s="616" t="str">
        <f>'1.  LRAMVA Summary'!P52</f>
        <v/>
      </c>
      <c r="Q14" s="617" t="str">
        <f>'1.  LRAMVA Summary'!Q52</f>
        <v/>
      </c>
    </row>
    <row r="15" spans="2:17" s="483" customFormat="1" ht="15.75" customHeight="1">
      <c r="B15" s="488" t="s">
        <v>27</v>
      </c>
      <c r="C15" s="674">
        <f>SUM(D15:Q15)</f>
        <v>28142000</v>
      </c>
      <c r="D15" s="680">
        <v>12575666</v>
      </c>
      <c r="E15" s="680">
        <v>4393315</v>
      </c>
      <c r="F15" s="680">
        <v>11173019</v>
      </c>
      <c r="G15" s="478"/>
      <c r="H15" s="478"/>
      <c r="I15" s="478"/>
      <c r="J15" s="478"/>
      <c r="K15" s="478"/>
      <c r="L15" s="478"/>
      <c r="M15" s="478"/>
      <c r="N15" s="478"/>
      <c r="O15" s="478"/>
      <c r="P15" s="479"/>
      <c r="Q15" s="479"/>
    </row>
    <row r="16" spans="2:17" s="483" customFormat="1" ht="15.75" customHeight="1">
      <c r="B16" s="488" t="s">
        <v>28</v>
      </c>
      <c r="C16" s="674">
        <f>SUM(D16:Q16)</f>
        <v>30468</v>
      </c>
      <c r="D16" s="681"/>
      <c r="E16" s="681"/>
      <c r="F16" s="681">
        <f>2539*12</f>
        <v>30468</v>
      </c>
      <c r="G16" s="477"/>
      <c r="H16" s="477"/>
      <c r="I16" s="477"/>
      <c r="J16" s="477"/>
      <c r="K16" s="479"/>
      <c r="L16" s="479"/>
      <c r="M16" s="479"/>
      <c r="N16" s="479"/>
      <c r="O16" s="479"/>
      <c r="P16" s="479"/>
      <c r="Q16" s="479"/>
    </row>
    <row r="17" spans="2:17" s="17" customFormat="1" ht="15.75" customHeight="1"/>
    <row r="18" spans="2:17" s="25" customFormat="1" ht="15.75" customHeight="1">
      <c r="B18" s="206" t="s">
        <v>456</v>
      </c>
      <c r="C18" s="207"/>
      <c r="D18" s="679">
        <f t="shared" ref="D18:E18" si="0">IF(D14="kw",HLOOKUP(D14,D14:D16,3,FALSE),HLOOKUP(D14,D14:D16,2,FALSE))</f>
        <v>12575666</v>
      </c>
      <c r="E18" s="679">
        <f t="shared" si="0"/>
        <v>4393315</v>
      </c>
      <c r="F18" s="679">
        <f>IF(F14="kw",HLOOKUP(F14,F14:F16,3,FALSE),HLOOKUP(F14,F14:F16,2,FALSE))</f>
        <v>30468</v>
      </c>
      <c r="G18" s="207">
        <f t="shared" ref="G18:Q18" si="1">IF(G14="kw",HLOOKUP(G14,G14:G16,3,FALSE),HLOOKUP(G14,G14:G16,2,FALSE))</f>
        <v>0</v>
      </c>
      <c r="H18" s="207">
        <f t="shared" si="1"/>
        <v>0</v>
      </c>
      <c r="I18" s="207">
        <f t="shared" si="1"/>
        <v>0</v>
      </c>
      <c r="J18" s="207">
        <f t="shared" si="1"/>
        <v>0</v>
      </c>
      <c r="K18" s="207">
        <f t="shared" si="1"/>
        <v>0</v>
      </c>
      <c r="L18" s="207">
        <f t="shared" si="1"/>
        <v>0</v>
      </c>
      <c r="M18" s="207">
        <f t="shared" si="1"/>
        <v>0</v>
      </c>
      <c r="N18" s="207">
        <f t="shared" si="1"/>
        <v>0</v>
      </c>
      <c r="O18" s="207">
        <f t="shared" si="1"/>
        <v>0</v>
      </c>
      <c r="P18" s="207">
        <f t="shared" si="1"/>
        <v>0</v>
      </c>
      <c r="Q18" s="207">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5" customFormat="1" ht="21" customHeight="1">
      <c r="B20" s="487" t="s">
        <v>369</v>
      </c>
      <c r="C20" s="480" t="s">
        <v>518</v>
      </c>
      <c r="D20" s="481"/>
      <c r="F20" s="897"/>
    </row>
    <row r="21" spans="2:17" s="465" customFormat="1" ht="21" customHeight="1">
      <c r="B21" s="487" t="s">
        <v>370</v>
      </c>
      <c r="C21" s="480" t="s">
        <v>826</v>
      </c>
      <c r="D21" s="481"/>
    </row>
    <row r="22" spans="2:17" s="17" customFormat="1" ht="15.75" customHeight="1">
      <c r="B22" s="173"/>
      <c r="C22" s="174"/>
      <c r="D22" s="168"/>
    </row>
    <row r="23" spans="2:17" s="17" customFormat="1" ht="23.25" customHeight="1">
      <c r="B23" s="175"/>
      <c r="C23" s="175"/>
      <c r="D23" s="168"/>
    </row>
    <row r="24" spans="2:17" s="17" customFormat="1" ht="22.5" customHeight="1">
      <c r="B24" s="120" t="s">
        <v>417</v>
      </c>
      <c r="C24" s="120"/>
      <c r="D24" s="482">
        <v>2015</v>
      </c>
    </row>
    <row r="25" spans="2:17" s="2" customFormat="1" ht="15.75" customHeight="1">
      <c r="D25" s="20"/>
    </row>
    <row r="26" spans="2:17" s="2" customFormat="1" ht="42" customHeight="1">
      <c r="B26" s="923" t="s">
        <v>644</v>
      </c>
      <c r="C26" s="923"/>
      <c r="D26" s="923"/>
      <c r="E26" s="923"/>
      <c r="F26" s="923"/>
      <c r="G26" s="923"/>
      <c r="H26" s="923"/>
      <c r="I26" s="923"/>
      <c r="J26" s="923"/>
      <c r="K26" s="923"/>
      <c r="L26" s="923"/>
      <c r="M26" s="923"/>
      <c r="N26" s="660"/>
      <c r="O26" s="660"/>
      <c r="P26" s="660"/>
      <c r="Q26" s="660"/>
    </row>
    <row r="27" spans="2:17" s="2" customFormat="1" ht="15.75" customHeight="1">
      <c r="D27" s="20"/>
    </row>
    <row r="28" spans="2:17" s="17" customFormat="1" ht="44.25" customHeight="1">
      <c r="C28" s="263" t="str">
        <f>'1.  LRAMVA Summary'!R51</f>
        <v>Total</v>
      </c>
      <c r="D28" s="263" t="str">
        <f>'1.  LRAMVA Summary'!D51</f>
        <v>Residential</v>
      </c>
      <c r="E28" s="263" t="str">
        <f>'1.  LRAMVA Summary'!E51</f>
        <v>GS&lt;50 kW</v>
      </c>
      <c r="F28" s="263" t="str">
        <f>'1.  LRAMVA Summary'!F51</f>
        <v>General Service 50 to 4,999 kW</v>
      </c>
      <c r="G28" s="263" t="str">
        <f>'1.  LRAMVA Summary'!G51</f>
        <v>Large Use</v>
      </c>
      <c r="H28" s="263" t="str">
        <f>'1.  LRAMVA Summary'!H51</f>
        <v>Large Use</v>
      </c>
      <c r="I28" s="263" t="str">
        <f>'1.  LRAMVA Summary'!I51</f>
        <v>Street Lighting</v>
      </c>
      <c r="J28" s="263" t="str">
        <f>'1.  LRAMVA Summary'!J51</f>
        <v/>
      </c>
      <c r="K28" s="263" t="str">
        <f>'1.  LRAMVA Summary'!K51</f>
        <v/>
      </c>
      <c r="L28" s="263" t="str">
        <f>'1.  LRAMVA Summary'!L51</f>
        <v/>
      </c>
      <c r="M28" s="263" t="str">
        <f>'1.  LRAMVA Summary'!M51</f>
        <v/>
      </c>
      <c r="N28" s="263" t="str">
        <f>'1.  LRAMVA Summary'!N51</f>
        <v/>
      </c>
      <c r="O28" s="263" t="str">
        <f>'1.  LRAMVA Summary'!O51</f>
        <v/>
      </c>
      <c r="P28" s="263" t="str">
        <f>'1.  LRAMVA Summary'!P51</f>
        <v/>
      </c>
      <c r="Q28" s="263" t="str">
        <f>'1.  LRAMVA Summary'!Q51</f>
        <v/>
      </c>
    </row>
    <row r="29" spans="2:17" s="2" customFormat="1" ht="15.75" customHeight="1">
      <c r="B29" s="84"/>
      <c r="C29" s="615"/>
      <c r="D29" s="616" t="str">
        <f>'1.  LRAMVA Summary'!D52</f>
        <v>kWh</v>
      </c>
      <c r="E29" s="616" t="str">
        <f>'1.  LRAMVA Summary'!E52</f>
        <v>kWh</v>
      </c>
      <c r="F29" s="616" t="str">
        <f>'1.  LRAMVA Summary'!F52</f>
        <v>kW</v>
      </c>
      <c r="G29" s="616" t="str">
        <f>'1.  LRAMVA Summary'!G52</f>
        <v>kW</v>
      </c>
      <c r="H29" s="616" t="str">
        <f>'1.  LRAMVA Summary'!H52</f>
        <v>kW</v>
      </c>
      <c r="I29" s="616" t="str">
        <f>'1.  LRAMVA Summary'!I52</f>
        <v>kW</v>
      </c>
      <c r="J29" s="616" t="str">
        <f>'1.  LRAMVA Summary'!J52</f>
        <v/>
      </c>
      <c r="K29" s="616" t="str">
        <f>'1.  LRAMVA Summary'!K52</f>
        <v/>
      </c>
      <c r="L29" s="616" t="str">
        <f>'1.  LRAMVA Summary'!L52</f>
        <v/>
      </c>
      <c r="M29" s="616" t="str">
        <f>'1.  LRAMVA Summary'!M52</f>
        <v/>
      </c>
      <c r="N29" s="616" t="str">
        <f>'1.  LRAMVA Summary'!N52</f>
        <v/>
      </c>
      <c r="O29" s="616" t="str">
        <f>'1.  LRAMVA Summary'!O52</f>
        <v/>
      </c>
      <c r="P29" s="616" t="str">
        <f>'1.  LRAMVA Summary'!P52</f>
        <v/>
      </c>
      <c r="Q29" s="617" t="str">
        <f>'1.  LRAMVA Summary'!Q52</f>
        <v/>
      </c>
    </row>
    <row r="30" spans="2:17" s="483" customFormat="1" ht="15.75" customHeight="1">
      <c r="B30" s="488" t="s">
        <v>27</v>
      </c>
      <c r="C30" s="674">
        <f>SUM(D30:Q30)</f>
        <v>19534205</v>
      </c>
      <c r="D30" s="489">
        <v>3350520</v>
      </c>
      <c r="E30" s="489">
        <v>928649</v>
      </c>
      <c r="F30" s="489">
        <v>15255036</v>
      </c>
      <c r="G30" s="489"/>
      <c r="H30" s="489"/>
      <c r="I30" s="489"/>
      <c r="J30" s="489"/>
      <c r="K30" s="489"/>
      <c r="L30" s="489"/>
      <c r="M30" s="489"/>
      <c r="N30" s="489"/>
      <c r="O30" s="489"/>
      <c r="P30" s="489"/>
      <c r="Q30" s="479"/>
    </row>
    <row r="31" spans="2:17" s="490" customFormat="1" ht="15" customHeight="1">
      <c r="B31" s="488" t="s">
        <v>28</v>
      </c>
      <c r="C31" s="674">
        <f>SUM(D31:Q31)</f>
        <v>34728</v>
      </c>
      <c r="D31" s="477"/>
      <c r="E31" s="477"/>
      <c r="F31" s="489">
        <f>2894*12</f>
        <v>34728</v>
      </c>
      <c r="G31" s="477"/>
      <c r="H31" s="477"/>
      <c r="I31" s="477"/>
      <c r="J31" s="477"/>
      <c r="K31" s="479"/>
      <c r="L31" s="479"/>
      <c r="M31" s="479"/>
      <c r="N31" s="479"/>
      <c r="O31" s="479"/>
      <c r="P31" s="479"/>
      <c r="Q31" s="479"/>
    </row>
    <row r="32" spans="2:17" s="17" customFormat="1" ht="15.75" customHeight="1"/>
    <row r="33" spans="2:32" s="25" customFormat="1" ht="15.75" customHeight="1">
      <c r="B33" s="206" t="s">
        <v>456</v>
      </c>
      <c r="C33" s="207"/>
      <c r="D33" s="674">
        <f>IF(D29="kw",HLOOKUP(D29,D29:D31,3,FALSE),HLOOKUP(D29,D29:D31,2,FALSE))</f>
        <v>3350520</v>
      </c>
      <c r="E33" s="674">
        <f>IF(E29="kw",HLOOKUP(E29,E29:E31,3,FALSE),HLOOKUP(E29,E29:E31,2,FALSE))</f>
        <v>928649</v>
      </c>
      <c r="F33" s="674">
        <f>IF(F29="kw",HLOOKUP(F29,F29:F31,3,FALSE),HLOOKUP(F29,F29:F31,2,FALSE))</f>
        <v>34728</v>
      </c>
      <c r="G33" s="207">
        <f>IF(G29="kw",HLOOKUP(G29,G29:G31,3,FALSE),HLOOKUP(G29,G29:G31,2,FALSE))</f>
        <v>0</v>
      </c>
      <c r="H33" s="207">
        <f t="shared" ref="H33:Q33" si="2">IF(H29="kw",HLOOKUP(H29,H29:H31,3,FALSE),HLOOKUP(H29,H29:H31,2,FALSE))</f>
        <v>0</v>
      </c>
      <c r="I33" s="207">
        <f t="shared" si="2"/>
        <v>0</v>
      </c>
      <c r="J33" s="207">
        <f t="shared" si="2"/>
        <v>0</v>
      </c>
      <c r="K33" s="207">
        <f t="shared" si="2"/>
        <v>0</v>
      </c>
      <c r="L33" s="207">
        <f t="shared" si="2"/>
        <v>0</v>
      </c>
      <c r="M33" s="207">
        <f t="shared" si="2"/>
        <v>0</v>
      </c>
      <c r="N33" s="207">
        <f t="shared" si="2"/>
        <v>0</v>
      </c>
      <c r="O33" s="207">
        <f t="shared" si="2"/>
        <v>0</v>
      </c>
      <c r="P33" s="207">
        <f t="shared" si="2"/>
        <v>0</v>
      </c>
      <c r="Q33" s="207">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7" t="s">
        <v>369</v>
      </c>
      <c r="C35" s="480" t="s">
        <v>518</v>
      </c>
      <c r="D35" s="481"/>
      <c r="E35" s="95"/>
      <c r="F35" s="897"/>
      <c r="G35" s="95"/>
      <c r="H35" s="95"/>
      <c r="I35" s="95"/>
      <c r="J35" s="95"/>
      <c r="K35" s="95"/>
      <c r="L35" s="95"/>
      <c r="M35" s="95"/>
      <c r="N35" s="95"/>
      <c r="O35" s="95"/>
      <c r="P35" s="95"/>
      <c r="Q35" s="95"/>
    </row>
    <row r="36" spans="2:32" s="465" customFormat="1" ht="21" customHeight="1">
      <c r="B36" s="487" t="s">
        <v>370</v>
      </c>
      <c r="C36" s="480" t="s">
        <v>825</v>
      </c>
      <c r="D36" s="481"/>
    </row>
    <row r="37" spans="2:32" s="17" customFormat="1" ht="15.75" customHeight="1">
      <c r="B37" s="173"/>
      <c r="C37" s="174"/>
      <c r="D37" s="168"/>
      <c r="R37" s="168"/>
    </row>
    <row r="38" spans="2:32" s="17" customFormat="1" ht="15.75" customHeight="1">
      <c r="B38" s="173"/>
      <c r="C38" s="173"/>
      <c r="D38" s="168"/>
      <c r="R38" s="168"/>
    </row>
    <row r="39" spans="2:32" s="20" customFormat="1" ht="15.75">
      <c r="B39" s="120" t="s">
        <v>458</v>
      </c>
      <c r="C39" s="35"/>
      <c r="D39" s="34"/>
      <c r="E39" s="39"/>
      <c r="F39" s="40"/>
    </row>
    <row r="40" spans="2:32" s="72" customFormat="1" ht="39" customHeight="1">
      <c r="B40" s="923" t="s">
        <v>646</v>
      </c>
      <c r="C40" s="923"/>
      <c r="D40" s="923"/>
      <c r="E40" s="923"/>
      <c r="F40" s="923"/>
      <c r="G40" s="923"/>
      <c r="H40" s="923"/>
      <c r="I40" s="923"/>
      <c r="J40" s="923"/>
      <c r="K40" s="923"/>
      <c r="L40" s="923"/>
      <c r="M40" s="923"/>
      <c r="N40" s="660"/>
      <c r="O40" s="660"/>
      <c r="P40" s="660"/>
      <c r="Q40" s="660"/>
    </row>
    <row r="41" spans="2:32" s="2" customFormat="1" ht="16.5" customHeight="1">
      <c r="B41" s="10"/>
      <c r="C41" s="10"/>
      <c r="D41" s="22"/>
      <c r="E41" s="20"/>
      <c r="F41" s="20"/>
      <c r="G41" s="20"/>
      <c r="R41" s="20"/>
    </row>
    <row r="42" spans="2:32" s="17" customFormat="1" ht="56.25" customHeight="1">
      <c r="B42" s="263" t="s">
        <v>237</v>
      </c>
      <c r="C42" s="263" t="s">
        <v>545</v>
      </c>
      <c r="D42" s="263" t="str">
        <f>'1.  LRAMVA Summary'!D51</f>
        <v>Residential</v>
      </c>
      <c r="E42" s="263" t="str">
        <f>'1.  LRAMVA Summary'!E51</f>
        <v>GS&lt;50 kW</v>
      </c>
      <c r="F42" s="263" t="str">
        <f>'1.  LRAMVA Summary'!F51</f>
        <v>General Service 50 to 4,999 kW</v>
      </c>
      <c r="G42" s="263" t="str">
        <f>'1.  LRAMVA Summary'!G51</f>
        <v>Large Use</v>
      </c>
      <c r="H42" s="263" t="str">
        <f>'1.  LRAMVA Summary'!H51</f>
        <v>Large Use</v>
      </c>
      <c r="I42" s="263" t="str">
        <f>'1.  LRAMVA Summary'!I51</f>
        <v>Street Lighting</v>
      </c>
      <c r="J42" s="263" t="str">
        <f>'1.  LRAMVA Summary'!J51</f>
        <v/>
      </c>
      <c r="K42" s="263" t="str">
        <f>'1.  LRAMVA Summary'!K51</f>
        <v/>
      </c>
      <c r="L42" s="263" t="str">
        <f>'1.  LRAMVA Summary'!L51</f>
        <v/>
      </c>
      <c r="M42" s="263" t="str">
        <f>'1.  LRAMVA Summary'!M51</f>
        <v/>
      </c>
      <c r="N42" s="263" t="str">
        <f>'1.  LRAMVA Summary'!N51</f>
        <v/>
      </c>
      <c r="O42" s="263" t="str">
        <f>'1.  LRAMVA Summary'!O51</f>
        <v/>
      </c>
      <c r="P42" s="263" t="str">
        <f>'1.  LRAMVA Summary'!P51</f>
        <v/>
      </c>
      <c r="Q42" s="263" t="str">
        <f>'1.  LRAMVA Summary'!Q51</f>
        <v/>
      </c>
      <c r="R42" s="208"/>
    </row>
    <row r="43" spans="2:32" s="151" customFormat="1" ht="18" customHeight="1">
      <c r="B43" s="618"/>
      <c r="C43" s="619"/>
      <c r="D43" s="620" t="str">
        <f>'1.  LRAMVA Summary'!D52</f>
        <v>kWh</v>
      </c>
      <c r="E43" s="620" t="str">
        <f>'1.  LRAMVA Summary'!E52</f>
        <v>kWh</v>
      </c>
      <c r="F43" s="620" t="str">
        <f>'1.  LRAMVA Summary'!F52</f>
        <v>kW</v>
      </c>
      <c r="G43" s="620" t="str">
        <f>'1.  LRAMVA Summary'!G52</f>
        <v>kW</v>
      </c>
      <c r="H43" s="620" t="str">
        <f>'1.  LRAMVA Summary'!H52</f>
        <v>kW</v>
      </c>
      <c r="I43" s="620" t="str">
        <f>'1.  LRAMVA Summary'!I52</f>
        <v>kW</v>
      </c>
      <c r="J43" s="620" t="str">
        <f>'1.  LRAMVA Summary'!J52</f>
        <v/>
      </c>
      <c r="K43" s="620" t="str">
        <f>'1.  LRAMVA Summary'!K52</f>
        <v/>
      </c>
      <c r="L43" s="620" t="str">
        <f>'1.  LRAMVA Summary'!L52</f>
        <v/>
      </c>
      <c r="M43" s="620" t="str">
        <f>'1.  LRAMVA Summary'!M52</f>
        <v/>
      </c>
      <c r="N43" s="620" t="str">
        <f>'1.  LRAMVA Summary'!N52</f>
        <v/>
      </c>
      <c r="O43" s="620" t="str">
        <f>'1.  LRAMVA Summary'!O52</f>
        <v/>
      </c>
      <c r="P43" s="620" t="str">
        <f>'1.  LRAMVA Summary'!P52</f>
        <v/>
      </c>
      <c r="Q43" s="621" t="str">
        <f>'1.  LRAMVA Summary'!Q52</f>
        <v/>
      </c>
      <c r="R43" s="176"/>
    </row>
    <row r="44" spans="2:32" s="17" customFormat="1" ht="15.75">
      <c r="B44" s="177">
        <v>2011</v>
      </c>
      <c r="C44" s="570"/>
      <c r="D44" s="205">
        <v>0</v>
      </c>
      <c r="E44" s="205">
        <v>0</v>
      </c>
      <c r="F44" s="205">
        <v>0</v>
      </c>
      <c r="G44" s="205">
        <f t="shared" ref="G44:Q44" si="3">IF(ISBLANK($C$44),0,IF($C44=$D$9,HLOOKUP(G43,G14:G18,5,FALSE),HLOOKUP(G43,G29:G33,5,FALSE)))</f>
        <v>0</v>
      </c>
      <c r="H44" s="205">
        <f t="shared" si="3"/>
        <v>0</v>
      </c>
      <c r="I44" s="205">
        <f t="shared" si="3"/>
        <v>0</v>
      </c>
      <c r="J44" s="205">
        <f t="shared" si="3"/>
        <v>0</v>
      </c>
      <c r="K44" s="205">
        <f t="shared" si="3"/>
        <v>0</v>
      </c>
      <c r="L44" s="205">
        <f t="shared" si="3"/>
        <v>0</v>
      </c>
      <c r="M44" s="205">
        <f t="shared" si="3"/>
        <v>0</v>
      </c>
      <c r="N44" s="205">
        <f t="shared" si="3"/>
        <v>0</v>
      </c>
      <c r="O44" s="205">
        <f t="shared" si="3"/>
        <v>0</v>
      </c>
      <c r="P44" s="205">
        <f t="shared" si="3"/>
        <v>0</v>
      </c>
      <c r="Q44" s="205">
        <f t="shared" si="3"/>
        <v>0</v>
      </c>
      <c r="R44" s="209"/>
    </row>
    <row r="45" spans="2:32" s="17" customFormat="1" ht="15.75">
      <c r="B45" s="177">
        <v>2012</v>
      </c>
      <c r="C45" s="570"/>
      <c r="D45" s="205">
        <f t="shared" ref="D45:Q45" si="4">IF(ISBLANK($C$45),0,IF($C$45=$D$9,HLOOKUP(D43,D14:D18,5,FALSE),HLOOKUP(D43,D29:D33,5,FALSE)))</f>
        <v>0</v>
      </c>
      <c r="E45" s="205">
        <f t="shared" si="4"/>
        <v>0</v>
      </c>
      <c r="F45" s="205">
        <f t="shared" si="4"/>
        <v>0</v>
      </c>
      <c r="G45" s="205">
        <f t="shared" si="4"/>
        <v>0</v>
      </c>
      <c r="H45" s="205">
        <f t="shared" si="4"/>
        <v>0</v>
      </c>
      <c r="I45" s="205">
        <f t="shared" si="4"/>
        <v>0</v>
      </c>
      <c r="J45" s="205">
        <f t="shared" si="4"/>
        <v>0</v>
      </c>
      <c r="K45" s="205">
        <f t="shared" si="4"/>
        <v>0</v>
      </c>
      <c r="L45" s="205">
        <f t="shared" si="4"/>
        <v>0</v>
      </c>
      <c r="M45" s="205">
        <f t="shared" si="4"/>
        <v>0</v>
      </c>
      <c r="N45" s="205">
        <f t="shared" si="4"/>
        <v>0</v>
      </c>
      <c r="O45" s="205">
        <f t="shared" si="4"/>
        <v>0</v>
      </c>
      <c r="P45" s="205">
        <f t="shared" si="4"/>
        <v>0</v>
      </c>
      <c r="Q45" s="205">
        <f t="shared" si="4"/>
        <v>0</v>
      </c>
      <c r="R45" s="168"/>
    </row>
    <row r="46" spans="2:32" s="17" customFormat="1" ht="15.75">
      <c r="B46" s="178">
        <v>2013</v>
      </c>
      <c r="C46" s="570">
        <v>2011</v>
      </c>
      <c r="D46" s="205">
        <f t="shared" ref="D46:Q46" si="5">IF(ISBLANK($C$46),0,IF($C$46=$D$9,HLOOKUP(D43,D14:D18,5,FALSE),HLOOKUP(D44,D29:D33,5,FALSE)))</f>
        <v>12575666</v>
      </c>
      <c r="E46" s="205">
        <f t="shared" si="5"/>
        <v>4393315</v>
      </c>
      <c r="F46" s="205">
        <f t="shared" si="5"/>
        <v>30468</v>
      </c>
      <c r="G46" s="205">
        <f t="shared" si="5"/>
        <v>0</v>
      </c>
      <c r="H46" s="205">
        <f t="shared" si="5"/>
        <v>0</v>
      </c>
      <c r="I46" s="205">
        <f t="shared" si="5"/>
        <v>0</v>
      </c>
      <c r="J46" s="205">
        <f t="shared" si="5"/>
        <v>0</v>
      </c>
      <c r="K46" s="205">
        <f t="shared" si="5"/>
        <v>0</v>
      </c>
      <c r="L46" s="205">
        <f t="shared" si="5"/>
        <v>0</v>
      </c>
      <c r="M46" s="205">
        <f t="shared" si="5"/>
        <v>0</v>
      </c>
      <c r="N46" s="205">
        <f t="shared" si="5"/>
        <v>0</v>
      </c>
      <c r="O46" s="205">
        <f t="shared" si="5"/>
        <v>0</v>
      </c>
      <c r="P46" s="205">
        <f t="shared" si="5"/>
        <v>0</v>
      </c>
      <c r="Q46" s="205">
        <f t="shared" si="5"/>
        <v>0</v>
      </c>
      <c r="R46" s="168"/>
    </row>
    <row r="47" spans="2:32" s="17" customFormat="1" ht="15.75">
      <c r="B47" s="178">
        <v>2014</v>
      </c>
      <c r="C47" s="570">
        <v>2011</v>
      </c>
      <c r="D47" s="205">
        <f t="shared" ref="D47:Q47" si="6">IF(ISBLANK($C$47),0,IF($C$47=$D$9,HLOOKUP(D43,D14:D18,5,FALSE),HLOOKUP(D43,D29:D33,5,FALSE)))</f>
        <v>12575666</v>
      </c>
      <c r="E47" s="205">
        <f t="shared" si="6"/>
        <v>4393315</v>
      </c>
      <c r="F47" s="205">
        <f t="shared" si="6"/>
        <v>30468</v>
      </c>
      <c r="G47" s="205">
        <f t="shared" si="6"/>
        <v>0</v>
      </c>
      <c r="H47" s="205">
        <f t="shared" si="6"/>
        <v>0</v>
      </c>
      <c r="I47" s="205">
        <f t="shared" si="6"/>
        <v>0</v>
      </c>
      <c r="J47" s="205">
        <f t="shared" si="6"/>
        <v>0</v>
      </c>
      <c r="K47" s="205">
        <f t="shared" si="6"/>
        <v>0</v>
      </c>
      <c r="L47" s="205">
        <f t="shared" si="6"/>
        <v>0</v>
      </c>
      <c r="M47" s="205">
        <f t="shared" si="6"/>
        <v>0</v>
      </c>
      <c r="N47" s="205">
        <f t="shared" si="6"/>
        <v>0</v>
      </c>
      <c r="O47" s="205">
        <f t="shared" si="6"/>
        <v>0</v>
      </c>
      <c r="P47" s="205">
        <f t="shared" si="6"/>
        <v>0</v>
      </c>
      <c r="Q47" s="205">
        <f t="shared" si="6"/>
        <v>0</v>
      </c>
      <c r="R47" s="168"/>
    </row>
    <row r="48" spans="2:32" s="17" customFormat="1" ht="15.75">
      <c r="B48" s="178">
        <v>2015</v>
      </c>
      <c r="C48" s="570">
        <v>2015</v>
      </c>
      <c r="D48" s="205">
        <f t="shared" ref="D48:Q48" si="7">IF(ISBLANK($C$48),0,IF($C$48=$D$9,HLOOKUP(D43,D14:D18,5,FALSE),HLOOKUP(D43,D29:D33,5,FALSE)))</f>
        <v>3350520</v>
      </c>
      <c r="E48" s="205">
        <f t="shared" si="7"/>
        <v>928649</v>
      </c>
      <c r="F48" s="205">
        <f t="shared" si="7"/>
        <v>34728</v>
      </c>
      <c r="G48" s="205">
        <f t="shared" si="7"/>
        <v>0</v>
      </c>
      <c r="H48" s="205">
        <f t="shared" si="7"/>
        <v>0</v>
      </c>
      <c r="I48" s="205">
        <f t="shared" si="7"/>
        <v>0</v>
      </c>
      <c r="J48" s="205">
        <f t="shared" si="7"/>
        <v>0</v>
      </c>
      <c r="K48" s="205">
        <f t="shared" si="7"/>
        <v>0</v>
      </c>
      <c r="L48" s="205">
        <f t="shared" si="7"/>
        <v>0</v>
      </c>
      <c r="M48" s="205">
        <f t="shared" si="7"/>
        <v>0</v>
      </c>
      <c r="N48" s="205">
        <f t="shared" si="7"/>
        <v>0</v>
      </c>
      <c r="O48" s="205">
        <f t="shared" si="7"/>
        <v>0</v>
      </c>
      <c r="P48" s="205">
        <f t="shared" si="7"/>
        <v>0</v>
      </c>
      <c r="Q48" s="205">
        <f t="shared" si="7"/>
        <v>0</v>
      </c>
      <c r="R48" s="168"/>
      <c r="AF48" s="168"/>
    </row>
    <row r="49" spans="2:32" s="17" customFormat="1" ht="15.75">
      <c r="B49" s="178">
        <v>2016</v>
      </c>
      <c r="C49" s="570"/>
      <c r="D49" s="205">
        <f t="shared" ref="D49:Q49" si="8">IF(ISBLANK($C$49),0,IF($C$49=$D$9,HLOOKUP(D43,D14:D18,5,FALSE),HLOOKUP(D43,D29:D33,5,FALSE)))</f>
        <v>0</v>
      </c>
      <c r="E49" s="205">
        <f t="shared" si="8"/>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168"/>
      <c r="AF49" s="168"/>
    </row>
    <row r="50" spans="2:32" s="17" customFormat="1" ht="15.75" hidden="1">
      <c r="B50" s="178">
        <v>2017</v>
      </c>
      <c r="C50" s="570"/>
      <c r="D50" s="205">
        <f t="shared" ref="D50:Q50" si="9">IF(ISBLANK($C$50),0,IF($C$50=$D$9,HLOOKUP(D43,D14:D18,5,FALSE),HLOOKUP(D43,D29:D33,5,FALSE)))</f>
        <v>0</v>
      </c>
      <c r="E50" s="205">
        <f t="shared" si="9"/>
        <v>0</v>
      </c>
      <c r="F50" s="205">
        <f t="shared" si="9"/>
        <v>0</v>
      </c>
      <c r="G50" s="205">
        <f t="shared" si="9"/>
        <v>0</v>
      </c>
      <c r="H50" s="205">
        <f t="shared" si="9"/>
        <v>0</v>
      </c>
      <c r="I50" s="205">
        <f t="shared" si="9"/>
        <v>0</v>
      </c>
      <c r="J50" s="205">
        <f t="shared" si="9"/>
        <v>0</v>
      </c>
      <c r="K50" s="205">
        <f t="shared" si="9"/>
        <v>0</v>
      </c>
      <c r="L50" s="205">
        <f t="shared" si="9"/>
        <v>0</v>
      </c>
      <c r="M50" s="205">
        <f t="shared" si="9"/>
        <v>0</v>
      </c>
      <c r="N50" s="205">
        <f t="shared" si="9"/>
        <v>0</v>
      </c>
      <c r="O50" s="205">
        <f t="shared" si="9"/>
        <v>0</v>
      </c>
      <c r="P50" s="205">
        <f t="shared" si="9"/>
        <v>0</v>
      </c>
      <c r="Q50" s="205">
        <f t="shared" si="9"/>
        <v>0</v>
      </c>
      <c r="R50" s="168"/>
      <c r="AF50" s="168"/>
    </row>
    <row r="51" spans="2:32" s="17" customFormat="1" ht="15.75" hidden="1">
      <c r="B51" s="178">
        <v>2018</v>
      </c>
      <c r="C51" s="570"/>
      <c r="D51" s="205">
        <f t="shared" ref="D51:Q51" si="10">IF(ISBLANK($C$51),0,IF($C$51=$D$9,HLOOKUP(D43,D14:D18,5,FALSE),HLOOKUP(D43,D29:D33,5,FALSE)))</f>
        <v>0</v>
      </c>
      <c r="E51" s="205">
        <f t="shared" si="10"/>
        <v>0</v>
      </c>
      <c r="F51" s="205">
        <f t="shared" si="10"/>
        <v>0</v>
      </c>
      <c r="G51" s="205">
        <f t="shared" si="10"/>
        <v>0</v>
      </c>
      <c r="H51" s="205">
        <f t="shared" si="10"/>
        <v>0</v>
      </c>
      <c r="I51" s="205">
        <f t="shared" si="10"/>
        <v>0</v>
      </c>
      <c r="J51" s="205">
        <f t="shared" si="10"/>
        <v>0</v>
      </c>
      <c r="K51" s="205">
        <f t="shared" si="10"/>
        <v>0</v>
      </c>
      <c r="L51" s="205">
        <f t="shared" si="10"/>
        <v>0</v>
      </c>
      <c r="M51" s="205">
        <f t="shared" si="10"/>
        <v>0</v>
      </c>
      <c r="N51" s="205">
        <f t="shared" si="10"/>
        <v>0</v>
      </c>
      <c r="O51" s="205">
        <f t="shared" si="10"/>
        <v>0</v>
      </c>
      <c r="P51" s="205">
        <f t="shared" si="10"/>
        <v>0</v>
      </c>
      <c r="Q51" s="205">
        <f t="shared" si="10"/>
        <v>0</v>
      </c>
      <c r="R51" s="168"/>
      <c r="AF51" s="168"/>
    </row>
    <row r="52" spans="2:32" s="17" customFormat="1" ht="15.75" hidden="1">
      <c r="B52" s="178">
        <v>2019</v>
      </c>
      <c r="C52" s="570"/>
      <c r="D52" s="205">
        <f t="shared" ref="D52:Q52" si="11">IF(ISBLANK($C$52),0,IF($C$52=$D$9,HLOOKUP(D43,D14:D18,5,FALSE),HLOOKUP(D43,D29:D33,5,FALSE)))</f>
        <v>0</v>
      </c>
      <c r="E52" s="205">
        <f t="shared" si="11"/>
        <v>0</v>
      </c>
      <c r="F52" s="205">
        <f t="shared" si="11"/>
        <v>0</v>
      </c>
      <c r="G52" s="205">
        <f t="shared" si="11"/>
        <v>0</v>
      </c>
      <c r="H52" s="205">
        <f t="shared" si="11"/>
        <v>0</v>
      </c>
      <c r="I52" s="205">
        <f t="shared" si="11"/>
        <v>0</v>
      </c>
      <c r="J52" s="205">
        <f t="shared" si="11"/>
        <v>0</v>
      </c>
      <c r="K52" s="205">
        <f t="shared" si="11"/>
        <v>0</v>
      </c>
      <c r="L52" s="205">
        <f t="shared" si="11"/>
        <v>0</v>
      </c>
      <c r="M52" s="205">
        <f t="shared" si="11"/>
        <v>0</v>
      </c>
      <c r="N52" s="205">
        <f t="shared" si="11"/>
        <v>0</v>
      </c>
      <c r="O52" s="205">
        <f t="shared" si="11"/>
        <v>0</v>
      </c>
      <c r="P52" s="205">
        <f t="shared" si="11"/>
        <v>0</v>
      </c>
      <c r="Q52" s="205">
        <f t="shared" si="11"/>
        <v>0</v>
      </c>
      <c r="R52" s="168"/>
      <c r="AF52" s="168"/>
    </row>
    <row r="53" spans="2:32" s="17" customFormat="1" ht="15.75" hidden="1">
      <c r="B53" s="178">
        <v>2020</v>
      </c>
      <c r="C53" s="570"/>
      <c r="D53" s="205">
        <f t="shared" ref="D53:Q53" si="12">IF(ISBLANK($C$53),0,IF($C$53=$D$9,HLOOKUP(D43,D14:D18,5,FALSE),HLOOKUP(D43,D29:D33,5,FALSE)))</f>
        <v>0</v>
      </c>
      <c r="E53" s="205">
        <f t="shared" si="12"/>
        <v>0</v>
      </c>
      <c r="F53" s="205">
        <f t="shared" si="12"/>
        <v>0</v>
      </c>
      <c r="G53" s="205">
        <f t="shared" si="12"/>
        <v>0</v>
      </c>
      <c r="H53" s="205">
        <f t="shared" si="12"/>
        <v>0</v>
      </c>
      <c r="I53" s="205">
        <f t="shared" si="12"/>
        <v>0</v>
      </c>
      <c r="J53" s="205">
        <f t="shared" si="12"/>
        <v>0</v>
      </c>
      <c r="K53" s="205">
        <f t="shared" si="12"/>
        <v>0</v>
      </c>
      <c r="L53" s="205">
        <f t="shared" si="12"/>
        <v>0</v>
      </c>
      <c r="M53" s="205">
        <f t="shared" si="12"/>
        <v>0</v>
      </c>
      <c r="N53" s="205">
        <f t="shared" si="12"/>
        <v>0</v>
      </c>
      <c r="O53" s="205">
        <f t="shared" si="12"/>
        <v>0</v>
      </c>
      <c r="P53" s="205">
        <f t="shared" si="12"/>
        <v>0</v>
      </c>
      <c r="Q53" s="205">
        <f t="shared" si="12"/>
        <v>0</v>
      </c>
      <c r="R53" s="168"/>
      <c r="AF53" s="168"/>
    </row>
    <row r="54" spans="2:32" s="465" customFormat="1" ht="21" customHeight="1">
      <c r="B54" s="480" t="s">
        <v>605</v>
      </c>
      <c r="C54" s="491"/>
      <c r="D54" s="492"/>
      <c r="E54" s="493"/>
      <c r="F54" s="493"/>
      <c r="G54" s="493"/>
      <c r="H54" s="493"/>
      <c r="I54" s="493"/>
      <c r="J54" s="493"/>
      <c r="K54" s="493"/>
      <c r="L54" s="493"/>
      <c r="M54" s="493"/>
      <c r="N54" s="493"/>
      <c r="O54" s="493"/>
      <c r="P54" s="493"/>
      <c r="Q54" s="492"/>
      <c r="R54" s="484"/>
    </row>
    <row r="55" spans="2:32" s="17" customFormat="1" ht="15.75" customHeight="1">
      <c r="B55" s="175"/>
      <c r="C55" s="175"/>
      <c r="D55" s="168"/>
    </row>
    <row r="56" spans="2:32" s="17" customFormat="1" ht="15.75" customHeight="1">
      <c r="B56" s="175"/>
      <c r="C56" s="175"/>
      <c r="D56" s="168"/>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zoomScale="90" zoomScaleNormal="90" workbookViewId="0">
      <selection activeCell="J29" sqref="J29"/>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7.710937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924" t="s">
        <v>172</v>
      </c>
      <c r="C4" s="87" t="s">
        <v>176</v>
      </c>
      <c r="D4" s="87"/>
      <c r="E4" s="50"/>
    </row>
    <row r="5" spans="1:26" s="18" customFormat="1" ht="26.25" customHeight="1" thickBot="1">
      <c r="A5" s="4"/>
      <c r="B5" s="924"/>
      <c r="C5" s="88" t="s">
        <v>173</v>
      </c>
      <c r="D5" s="88"/>
      <c r="E5" s="50"/>
    </row>
    <row r="6" spans="1:26" ht="26.25" customHeight="1" thickBot="1">
      <c r="B6" s="924"/>
      <c r="C6" s="930" t="s">
        <v>624</v>
      </c>
      <c r="D6" s="931"/>
      <c r="F6" s="18"/>
      <c r="M6" s="6"/>
      <c r="N6" s="6"/>
      <c r="O6" s="6"/>
      <c r="P6" s="6"/>
      <c r="Q6" s="6"/>
      <c r="R6" s="6"/>
      <c r="S6" s="6"/>
      <c r="T6" s="6"/>
      <c r="U6" s="6"/>
      <c r="V6" s="6"/>
      <c r="W6" s="6"/>
      <c r="X6" s="6"/>
      <c r="Y6" s="6"/>
      <c r="Z6" s="6"/>
    </row>
    <row r="7" spans="1:26" s="18" customFormat="1" ht="26.25" customHeight="1">
      <c r="A7" s="4"/>
      <c r="B7" s="576"/>
      <c r="M7" s="6"/>
      <c r="N7" s="6"/>
      <c r="O7" s="6"/>
      <c r="P7" s="6"/>
      <c r="Q7" s="6"/>
      <c r="R7" s="6"/>
      <c r="S7" s="6"/>
      <c r="T7" s="6"/>
      <c r="U7" s="6"/>
      <c r="V7" s="6"/>
      <c r="W7" s="6"/>
      <c r="X7" s="6"/>
      <c r="Y7" s="6"/>
      <c r="Z7" s="6"/>
    </row>
    <row r="8" spans="1:26" s="18" customFormat="1" ht="19.5" customHeight="1">
      <c r="A8" s="4"/>
      <c r="B8" s="576" t="s">
        <v>589</v>
      </c>
      <c r="C8" s="631" t="s">
        <v>495</v>
      </c>
      <c r="D8" s="630"/>
      <c r="M8" s="6"/>
      <c r="N8" s="6"/>
      <c r="O8" s="6"/>
      <c r="P8" s="6"/>
      <c r="Q8" s="6"/>
      <c r="R8" s="6"/>
      <c r="S8" s="6"/>
      <c r="T8" s="6"/>
      <c r="U8" s="6"/>
      <c r="V8" s="6"/>
      <c r="W8" s="6"/>
      <c r="X8" s="6"/>
      <c r="Y8" s="6"/>
      <c r="Z8" s="6"/>
    </row>
    <row r="9" spans="1:26" s="18" customFormat="1" ht="19.5" customHeight="1">
      <c r="A9" s="4"/>
      <c r="B9" s="576"/>
      <c r="C9" s="631" t="s">
        <v>590</v>
      </c>
      <c r="D9" s="630"/>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9"/>
    </row>
    <row r="12" spans="1:26" ht="51" customHeight="1">
      <c r="B12" s="932" t="s">
        <v>664</v>
      </c>
      <c r="C12" s="932"/>
      <c r="D12" s="932"/>
      <c r="E12" s="932"/>
      <c r="F12" s="932"/>
      <c r="G12" s="932"/>
      <c r="H12" s="932"/>
      <c r="I12" s="932"/>
      <c r="J12" s="932"/>
      <c r="K12" s="932"/>
      <c r="L12" s="932"/>
      <c r="M12" s="932"/>
      <c r="N12" s="932"/>
      <c r="O12" s="932"/>
    </row>
    <row r="13" spans="1:26" s="14" customFormat="1" ht="15.75" customHeight="1">
      <c r="A13" s="41"/>
      <c r="O13" s="18"/>
      <c r="P13" s="7"/>
      <c r="Q13" s="41"/>
      <c r="R13" s="41"/>
      <c r="S13" s="41"/>
      <c r="T13" s="41"/>
      <c r="U13" s="41"/>
      <c r="V13" s="41"/>
      <c r="W13" s="41"/>
      <c r="X13" s="41"/>
      <c r="Y13" s="41"/>
      <c r="Z13" s="41"/>
    </row>
    <row r="14" spans="1:26" s="56" customFormat="1" ht="60">
      <c r="A14" s="55"/>
      <c r="B14" s="590"/>
      <c r="C14" s="498" t="s">
        <v>41</v>
      </c>
      <c r="D14" s="499" t="s">
        <v>820</v>
      </c>
      <c r="E14" s="499" t="s">
        <v>821</v>
      </c>
      <c r="F14" s="499" t="s">
        <v>822</v>
      </c>
      <c r="G14" s="499" t="s">
        <v>823</v>
      </c>
      <c r="H14" s="499" t="s">
        <v>824</v>
      </c>
      <c r="I14" s="499" t="s">
        <v>819</v>
      </c>
      <c r="J14" s="499" t="s">
        <v>208</v>
      </c>
      <c r="K14" s="499" t="s">
        <v>208</v>
      </c>
      <c r="L14" s="499" t="s">
        <v>208</v>
      </c>
      <c r="M14" s="499" t="s">
        <v>208</v>
      </c>
      <c r="N14" s="499" t="s">
        <v>208</v>
      </c>
      <c r="O14" s="499" t="s">
        <v>208</v>
      </c>
      <c r="P14" s="7"/>
    </row>
    <row r="15" spans="1:26" s="7" customFormat="1" ht="18.75" customHeight="1">
      <c r="B15" s="500" t="s">
        <v>189</v>
      </c>
      <c r="C15" s="925"/>
      <c r="D15" s="501">
        <v>2010</v>
      </c>
      <c r="E15" s="501">
        <v>2011</v>
      </c>
      <c r="F15" s="501">
        <v>2012</v>
      </c>
      <c r="G15" s="501">
        <v>2013</v>
      </c>
      <c r="H15" s="501">
        <v>2014</v>
      </c>
      <c r="I15" s="501">
        <v>2015</v>
      </c>
      <c r="J15" s="501">
        <v>2016</v>
      </c>
      <c r="K15" s="501">
        <v>2017</v>
      </c>
      <c r="L15" s="501">
        <v>2018</v>
      </c>
      <c r="M15" s="501">
        <v>2019</v>
      </c>
      <c r="N15" s="501">
        <v>2020</v>
      </c>
      <c r="O15" s="502">
        <v>2021</v>
      </c>
    </row>
    <row r="16" spans="1:26" s="113" customFormat="1" ht="18" customHeight="1">
      <c r="B16" s="503" t="s">
        <v>633</v>
      </c>
      <c r="C16" s="926"/>
      <c r="D16" s="504">
        <v>8</v>
      </c>
      <c r="E16" s="504">
        <v>4</v>
      </c>
      <c r="F16" s="504">
        <v>0</v>
      </c>
      <c r="G16" s="504">
        <v>0</v>
      </c>
      <c r="H16" s="504">
        <v>0</v>
      </c>
      <c r="I16" s="504">
        <v>0</v>
      </c>
      <c r="J16" s="504"/>
      <c r="K16" s="504"/>
      <c r="L16" s="504"/>
      <c r="M16" s="504"/>
      <c r="N16" s="504"/>
      <c r="O16" s="505"/>
    </row>
    <row r="17" spans="1:15" s="113" customFormat="1" ht="17.25" customHeight="1">
      <c r="B17" s="506" t="s">
        <v>634</v>
      </c>
      <c r="C17" s="927"/>
      <c r="D17" s="114">
        <f>12-D16</f>
        <v>4</v>
      </c>
      <c r="E17" s="114">
        <f>12-E16</f>
        <v>8</v>
      </c>
      <c r="F17" s="114">
        <f t="shared" ref="F17:K17" si="0">12-F16</f>
        <v>12</v>
      </c>
      <c r="G17" s="114">
        <f t="shared" si="0"/>
        <v>12</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7" t="str">
        <f>'1.  LRAMVA Summary'!B28</f>
        <v>Residential</v>
      </c>
      <c r="C18" s="928" t="str">
        <f>'2. LRAMVA Threshold'!D43</f>
        <v>kWh</v>
      </c>
      <c r="D18" s="47">
        <v>1.2699999999999999E-2</v>
      </c>
      <c r="E18" s="47">
        <v>1.4200000000000001E-2</v>
      </c>
      <c r="F18" s="47">
        <v>1.43E-2</v>
      </c>
      <c r="G18" s="47">
        <v>1.4500000000000001E-2</v>
      </c>
      <c r="H18" s="47">
        <v>1.47E-2</v>
      </c>
      <c r="I18" s="47">
        <v>1.55E-2</v>
      </c>
      <c r="J18" s="47"/>
      <c r="K18" s="47"/>
      <c r="L18" s="47"/>
      <c r="M18" s="47"/>
      <c r="N18" s="47"/>
      <c r="O18" s="71"/>
    </row>
    <row r="19" spans="1:15" s="7" customFormat="1" ht="15" customHeight="1" outlineLevel="1">
      <c r="B19" s="572" t="s">
        <v>548</v>
      </c>
      <c r="C19" s="926"/>
      <c r="D19" s="47">
        <v>-2.0000000000000001E-4</v>
      </c>
      <c r="E19" s="47"/>
      <c r="F19" s="47">
        <v>-1E-4</v>
      </c>
      <c r="G19" s="47">
        <v>-1E-4</v>
      </c>
      <c r="H19" s="47">
        <v>-1E-4</v>
      </c>
      <c r="I19" s="47"/>
      <c r="J19" s="47"/>
      <c r="K19" s="47"/>
      <c r="L19" s="47"/>
      <c r="M19" s="47"/>
      <c r="N19" s="47"/>
      <c r="O19" s="71"/>
    </row>
    <row r="20" spans="1:15" s="7" customFormat="1" ht="15" customHeight="1" outlineLevel="1">
      <c r="B20" s="572" t="s">
        <v>549</v>
      </c>
      <c r="C20" s="926"/>
      <c r="D20" s="47"/>
      <c r="E20" s="47">
        <v>1E-3</v>
      </c>
      <c r="F20" s="47"/>
      <c r="G20" s="47"/>
      <c r="H20" s="47"/>
      <c r="I20" s="47"/>
      <c r="J20" s="47"/>
      <c r="K20" s="47"/>
      <c r="L20" s="47"/>
      <c r="M20" s="47"/>
      <c r="N20" s="47"/>
      <c r="O20" s="71"/>
    </row>
    <row r="21" spans="1:15" s="7" customFormat="1" ht="15" customHeight="1" outlineLevel="1">
      <c r="B21" s="572" t="s">
        <v>550</v>
      </c>
      <c r="C21" s="926"/>
      <c r="D21" s="47"/>
      <c r="E21" s="47"/>
      <c r="F21" s="47"/>
      <c r="G21" s="47"/>
      <c r="H21" s="47"/>
      <c r="I21" s="47"/>
      <c r="J21" s="47"/>
      <c r="K21" s="47"/>
      <c r="L21" s="47"/>
      <c r="M21" s="47"/>
      <c r="N21" s="47"/>
      <c r="O21" s="71"/>
    </row>
    <row r="22" spans="1:15" s="7" customFormat="1" ht="14.25" customHeight="1">
      <c r="B22" s="572" t="s">
        <v>551</v>
      </c>
      <c r="C22" s="929"/>
      <c r="D22" s="67">
        <f>SUM(D18:D21)</f>
        <v>1.2499999999999999E-2</v>
      </c>
      <c r="E22" s="67">
        <f>SUM(E18:E21)</f>
        <v>1.5200000000000002E-2</v>
      </c>
      <c r="F22" s="67">
        <f>SUM(F18:F21)</f>
        <v>1.4200000000000001E-2</v>
      </c>
      <c r="G22" s="67">
        <f t="shared" ref="G22:N22" si="2">SUM(G18:G21)</f>
        <v>1.4400000000000001E-2</v>
      </c>
      <c r="H22" s="67">
        <f t="shared" si="2"/>
        <v>1.46E-2</v>
      </c>
      <c r="I22" s="67">
        <f t="shared" si="2"/>
        <v>1.55E-2</v>
      </c>
      <c r="J22" s="67">
        <f t="shared" si="2"/>
        <v>0</v>
      </c>
      <c r="K22" s="67">
        <f t="shared" si="2"/>
        <v>0</v>
      </c>
      <c r="L22" s="67">
        <f t="shared" si="2"/>
        <v>0</v>
      </c>
      <c r="M22" s="67">
        <f t="shared" si="2"/>
        <v>0</v>
      </c>
      <c r="N22" s="67">
        <f t="shared" si="2"/>
        <v>0</v>
      </c>
      <c r="O22" s="78"/>
    </row>
    <row r="23" spans="1:15" s="65" customFormat="1">
      <c r="A23" s="64"/>
      <c r="B23" s="519" t="s">
        <v>552</v>
      </c>
      <c r="C23" s="509"/>
      <c r="D23" s="510"/>
      <c r="E23" s="511">
        <f>ROUND(SUM(D22*E16+E22*E17)/12,4)</f>
        <v>1.43E-2</v>
      </c>
      <c r="F23" s="511">
        <f>ROUND(SUM(E22*F16+F22*F17)/12,4)</f>
        <v>1.4200000000000001E-2</v>
      </c>
      <c r="G23" s="511">
        <f>ROUND(SUM(F22*G16+G22*G17)/12,4)</f>
        <v>1.44E-2</v>
      </c>
      <c r="H23" s="511">
        <f>ROUND(SUM(G22*H16+H22*H17)/12,4)</f>
        <v>1.46E-2</v>
      </c>
      <c r="I23" s="511">
        <f>ROUND(SUM(H22*I16+I22*I17)/12,4)</f>
        <v>1.55E-2</v>
      </c>
      <c r="J23" s="511">
        <f>SUM(I18*$J$16+J18*$J$17)/12</f>
        <v>0</v>
      </c>
      <c r="K23" s="511">
        <f>SUM(J18*$K$16+K18*$K$17)/12</f>
        <v>0</v>
      </c>
      <c r="L23" s="511">
        <f t="shared" ref="L23" si="3">SUM(K18*$J$16+L18*$J$17)/12</f>
        <v>0</v>
      </c>
      <c r="M23" s="511">
        <f t="shared" ref="M23" si="4">SUM(L18*$K$16+M18*$K$17)/12</f>
        <v>0</v>
      </c>
      <c r="N23" s="511">
        <f t="shared" ref="N23" si="5">SUM(M18*$J$16+N18*$J$17)/12</f>
        <v>0</v>
      </c>
      <c r="O23" s="512"/>
    </row>
    <row r="24" spans="1:15" s="65" customFormat="1">
      <c r="A24" s="64"/>
      <c r="B24" s="508"/>
      <c r="C24" s="513"/>
      <c r="D24" s="510"/>
      <c r="E24" s="511"/>
      <c r="F24" s="511"/>
      <c r="G24" s="511"/>
      <c r="H24" s="511"/>
      <c r="I24" s="511"/>
      <c r="J24" s="511"/>
      <c r="K24" s="511"/>
      <c r="L24" s="514"/>
      <c r="M24" s="514"/>
      <c r="N24" s="514"/>
      <c r="O24" s="512"/>
    </row>
    <row r="25" spans="1:15" s="65" customFormat="1" ht="15.75" customHeight="1">
      <c r="A25" s="64"/>
      <c r="B25" s="649" t="str">
        <f>'1.  LRAMVA Summary'!B29</f>
        <v>GS&lt;50 kW</v>
      </c>
      <c r="C25" s="928" t="str">
        <f>'2. LRAMVA Threshold'!E43</f>
        <v>kWh</v>
      </c>
      <c r="D25" s="47">
        <v>7.3000000000000001E-3</v>
      </c>
      <c r="E25" s="47">
        <v>8.3999999999999995E-3</v>
      </c>
      <c r="F25" s="47">
        <v>8.3999999999999995E-3</v>
      </c>
      <c r="G25" s="47">
        <v>8.5000000000000006E-3</v>
      </c>
      <c r="H25" s="47">
        <v>8.6E-3</v>
      </c>
      <c r="I25" s="47">
        <v>1.01E-2</v>
      </c>
      <c r="J25" s="47"/>
      <c r="K25" s="47"/>
      <c r="L25" s="47"/>
      <c r="M25" s="47"/>
      <c r="N25" s="47"/>
      <c r="O25" s="71"/>
    </row>
    <row r="26" spans="1:15" s="18" customFormat="1" outlineLevel="1">
      <c r="A26" s="4"/>
      <c r="B26" s="572" t="s">
        <v>548</v>
      </c>
      <c r="C26" s="926"/>
      <c r="D26" s="47">
        <v>-1E-4</v>
      </c>
      <c r="E26" s="47"/>
      <c r="F26" s="47">
        <v>-1E-4</v>
      </c>
      <c r="G26" s="47">
        <v>-1E-4</v>
      </c>
      <c r="H26" s="47">
        <v>-1E-4</v>
      </c>
      <c r="I26" s="47"/>
      <c r="J26" s="47"/>
      <c r="K26" s="47"/>
      <c r="L26" s="47"/>
      <c r="M26" s="47"/>
      <c r="N26" s="47"/>
      <c r="O26" s="71"/>
    </row>
    <row r="27" spans="1:15" s="18" customFormat="1" outlineLevel="1">
      <c r="A27" s="4"/>
      <c r="B27" s="572" t="s">
        <v>549</v>
      </c>
      <c r="C27" s="926"/>
      <c r="D27" s="47"/>
      <c r="E27" s="47">
        <v>6.9999999999999999E-4</v>
      </c>
      <c r="F27" s="47"/>
      <c r="G27" s="47"/>
      <c r="H27" s="47"/>
      <c r="I27" s="47"/>
      <c r="J27" s="47"/>
      <c r="K27" s="47"/>
      <c r="L27" s="47"/>
      <c r="M27" s="47"/>
      <c r="N27" s="47"/>
      <c r="O27" s="71"/>
    </row>
    <row r="28" spans="1:15" s="18" customFormat="1" outlineLevel="1">
      <c r="A28" s="4"/>
      <c r="B28" s="572" t="s">
        <v>550</v>
      </c>
      <c r="C28" s="926"/>
      <c r="D28" s="47"/>
      <c r="E28" s="47"/>
      <c r="F28" s="47"/>
      <c r="G28" s="47"/>
      <c r="H28" s="47"/>
      <c r="I28" s="47"/>
      <c r="J28" s="47"/>
      <c r="K28" s="47"/>
      <c r="L28" s="47"/>
      <c r="M28" s="47"/>
      <c r="N28" s="47"/>
      <c r="O28" s="71"/>
    </row>
    <row r="29" spans="1:15" s="18" customFormat="1">
      <c r="A29" s="4"/>
      <c r="B29" s="572" t="s">
        <v>551</v>
      </c>
      <c r="C29" s="929"/>
      <c r="D29" s="67">
        <f>SUM(D25:D28)</f>
        <v>7.1999999999999998E-3</v>
      </c>
      <c r="E29" s="67">
        <f t="shared" ref="E29:N29" si="6">SUM(E25:E28)</f>
        <v>9.0999999999999987E-3</v>
      </c>
      <c r="F29" s="67">
        <f t="shared" si="6"/>
        <v>8.3000000000000001E-3</v>
      </c>
      <c r="G29" s="67">
        <f t="shared" si="6"/>
        <v>8.4000000000000012E-3</v>
      </c>
      <c r="H29" s="67">
        <f t="shared" si="6"/>
        <v>8.5000000000000006E-3</v>
      </c>
      <c r="I29" s="67">
        <f t="shared" si="6"/>
        <v>1.01E-2</v>
      </c>
      <c r="J29" s="67">
        <f t="shared" si="6"/>
        <v>0</v>
      </c>
      <c r="K29" s="67">
        <f t="shared" si="6"/>
        <v>0</v>
      </c>
      <c r="L29" s="67">
        <f t="shared" si="6"/>
        <v>0</v>
      </c>
      <c r="M29" s="67">
        <f t="shared" si="6"/>
        <v>0</v>
      </c>
      <c r="N29" s="67">
        <f t="shared" si="6"/>
        <v>0</v>
      </c>
      <c r="O29" s="78"/>
    </row>
    <row r="30" spans="1:15" s="18" customFormat="1">
      <c r="A30" s="4"/>
      <c r="B30" s="519" t="s">
        <v>552</v>
      </c>
      <c r="C30" s="515"/>
      <c r="D30" s="73"/>
      <c r="E30" s="511">
        <f>ROUND(SUM(D29*E16+E29*E17)/12,4)</f>
        <v>8.5000000000000006E-3</v>
      </c>
      <c r="F30" s="511">
        <f t="shared" ref="F30:N30" si="7">ROUND(SUM(E29*F16+F29*F17)/12,4)</f>
        <v>8.3000000000000001E-3</v>
      </c>
      <c r="G30" s="511">
        <f t="shared" si="7"/>
        <v>8.3999999999999995E-3</v>
      </c>
      <c r="H30" s="511">
        <f t="shared" si="7"/>
        <v>8.5000000000000006E-3</v>
      </c>
      <c r="I30" s="511">
        <f t="shared" si="7"/>
        <v>1.01E-2</v>
      </c>
      <c r="J30" s="511">
        <f>ROUND(SUM(I29*J16+J29*J17)/12,4)</f>
        <v>0</v>
      </c>
      <c r="K30" s="511">
        <f t="shared" si="7"/>
        <v>0</v>
      </c>
      <c r="L30" s="511">
        <f t="shared" si="7"/>
        <v>0</v>
      </c>
      <c r="M30" s="511">
        <f t="shared" si="7"/>
        <v>0</v>
      </c>
      <c r="N30" s="511">
        <f t="shared" si="7"/>
        <v>0</v>
      </c>
      <c r="O30" s="516"/>
    </row>
    <row r="31" spans="1:15" s="18" customFormat="1">
      <c r="A31" s="4"/>
      <c r="B31" s="508"/>
      <c r="C31" s="517"/>
      <c r="D31" s="518"/>
      <c r="E31" s="518"/>
      <c r="F31" s="518"/>
      <c r="G31" s="518"/>
      <c r="H31" s="518"/>
      <c r="I31" s="518"/>
      <c r="J31" s="518"/>
      <c r="K31" s="518"/>
      <c r="L31" s="518"/>
      <c r="M31" s="518"/>
      <c r="N31" s="514"/>
      <c r="O31" s="516"/>
    </row>
    <row r="32" spans="1:15" s="66" customFormat="1">
      <c r="B32" s="649" t="str">
        <f>'1.  LRAMVA Summary'!B30</f>
        <v>General Service 50 to 4,999 kW</v>
      </c>
      <c r="C32" s="928" t="str">
        <f>'2. LRAMVA Threshold'!F43</f>
        <v>kW</v>
      </c>
      <c r="D32" s="47">
        <v>1.8091999999999999</v>
      </c>
      <c r="E32" s="47">
        <v>2.0341</v>
      </c>
      <c r="F32" s="47">
        <v>2.0459000000000001</v>
      </c>
      <c r="G32" s="47">
        <v>2.0680000000000001</v>
      </c>
      <c r="H32" s="47">
        <v>2.1000999999999999</v>
      </c>
      <c r="I32" s="47">
        <v>2.4285999999999999</v>
      </c>
      <c r="J32" s="47"/>
      <c r="K32" s="47"/>
      <c r="L32" s="47"/>
      <c r="M32" s="47"/>
      <c r="N32" s="47"/>
      <c r="O32" s="71"/>
    </row>
    <row r="33" spans="1:15" s="18" customFormat="1" outlineLevel="1">
      <c r="A33" s="4"/>
      <c r="B33" s="572" t="s">
        <v>548</v>
      </c>
      <c r="C33" s="926"/>
      <c r="D33" s="47">
        <v>-2.1700000000000001E-2</v>
      </c>
      <c r="E33" s="47"/>
      <c r="F33" s="47">
        <v>-1.2999999999999999E-2</v>
      </c>
      <c r="G33" s="47">
        <v>-1.04E-2</v>
      </c>
      <c r="H33" s="47">
        <v>-1.04E-2</v>
      </c>
      <c r="I33" s="47"/>
      <c r="J33" s="47"/>
      <c r="K33" s="47"/>
      <c r="L33" s="47"/>
      <c r="M33" s="47"/>
      <c r="N33" s="47"/>
      <c r="O33" s="71"/>
    </row>
    <row r="34" spans="1:15" s="18" customFormat="1" outlineLevel="1">
      <c r="A34" s="4"/>
      <c r="B34" s="572" t="s">
        <v>549</v>
      </c>
      <c r="C34" s="926"/>
      <c r="D34" s="47"/>
      <c r="E34" s="47">
        <v>0.14799999999999999</v>
      </c>
      <c r="F34" s="47"/>
      <c r="G34" s="47"/>
      <c r="H34" s="47"/>
      <c r="I34" s="47"/>
      <c r="J34" s="47"/>
      <c r="K34" s="47"/>
      <c r="L34" s="47"/>
      <c r="M34" s="47"/>
      <c r="N34" s="47"/>
      <c r="O34" s="71"/>
    </row>
    <row r="35" spans="1:15" s="18" customFormat="1" outlineLevel="1">
      <c r="A35" s="4"/>
      <c r="B35" s="572" t="s">
        <v>550</v>
      </c>
      <c r="C35" s="926"/>
      <c r="D35" s="47"/>
      <c r="E35" s="47"/>
      <c r="F35" s="47"/>
      <c r="G35" s="47"/>
      <c r="H35" s="47"/>
      <c r="I35" s="47"/>
      <c r="J35" s="47"/>
      <c r="K35" s="47"/>
      <c r="L35" s="47"/>
      <c r="M35" s="47"/>
      <c r="N35" s="47"/>
      <c r="O35" s="71"/>
    </row>
    <row r="36" spans="1:15" s="18" customFormat="1">
      <c r="A36" s="4"/>
      <c r="B36" s="572" t="s">
        <v>551</v>
      </c>
      <c r="C36" s="929"/>
      <c r="D36" s="67">
        <f>SUM(D32:D35)</f>
        <v>1.7874999999999999</v>
      </c>
      <c r="E36" s="67">
        <f>SUM(E32:E35)</f>
        <v>2.1821000000000002</v>
      </c>
      <c r="F36" s="67">
        <f t="shared" ref="F36:M36" si="8">SUM(F32:F35)</f>
        <v>2.0329000000000002</v>
      </c>
      <c r="G36" s="67">
        <f t="shared" si="8"/>
        <v>2.0575999999999999</v>
      </c>
      <c r="H36" s="67">
        <f t="shared" si="8"/>
        <v>2.0896999999999997</v>
      </c>
      <c r="I36" s="67">
        <f t="shared" si="8"/>
        <v>2.4285999999999999</v>
      </c>
      <c r="J36" s="67">
        <f t="shared" si="8"/>
        <v>0</v>
      </c>
      <c r="K36" s="67">
        <f t="shared" si="8"/>
        <v>0</v>
      </c>
      <c r="L36" s="67">
        <f t="shared" si="8"/>
        <v>0</v>
      </c>
      <c r="M36" s="67">
        <f t="shared" si="8"/>
        <v>0</v>
      </c>
      <c r="N36" s="67">
        <f>SUM(N32:N35)</f>
        <v>0</v>
      </c>
      <c r="O36" s="78"/>
    </row>
    <row r="37" spans="1:15" s="18" customFormat="1">
      <c r="A37" s="4"/>
      <c r="B37" s="519" t="s">
        <v>552</v>
      </c>
      <c r="C37" s="515"/>
      <c r="D37" s="73"/>
      <c r="E37" s="511">
        <f t="shared" ref="E37:N37" si="9">ROUND(SUM(D36*E16+E36*E17)/12,4)</f>
        <v>2.0506000000000002</v>
      </c>
      <c r="F37" s="511">
        <f t="shared" si="9"/>
        <v>2.0329000000000002</v>
      </c>
      <c r="G37" s="511">
        <f t="shared" si="9"/>
        <v>2.0575999999999999</v>
      </c>
      <c r="H37" s="511">
        <f t="shared" si="9"/>
        <v>2.0897000000000001</v>
      </c>
      <c r="I37" s="511">
        <f t="shared" si="9"/>
        <v>2.4285999999999999</v>
      </c>
      <c r="J37" s="511">
        <f t="shared" si="9"/>
        <v>0</v>
      </c>
      <c r="K37" s="511">
        <f t="shared" si="9"/>
        <v>0</v>
      </c>
      <c r="L37" s="511">
        <f t="shared" si="9"/>
        <v>0</v>
      </c>
      <c r="M37" s="511">
        <f t="shared" si="9"/>
        <v>0</v>
      </c>
      <c r="N37" s="511">
        <f t="shared" si="9"/>
        <v>0</v>
      </c>
      <c r="O37" s="516"/>
    </row>
    <row r="38" spans="1:15" s="72" customFormat="1" ht="15.75" customHeight="1">
      <c r="B38" s="519"/>
      <c r="C38" s="515"/>
      <c r="D38" s="73"/>
      <c r="E38" s="73"/>
      <c r="F38" s="73"/>
      <c r="G38" s="73"/>
      <c r="H38" s="73"/>
      <c r="I38" s="73"/>
      <c r="J38" s="73"/>
      <c r="K38" s="73"/>
      <c r="L38" s="514"/>
      <c r="M38" s="514"/>
      <c r="N38" s="514"/>
      <c r="O38" s="520"/>
    </row>
    <row r="39" spans="1:15" s="66" customFormat="1">
      <c r="A39" s="64"/>
      <c r="B39" s="649" t="str">
        <f>'1.  LRAMVA Summary'!B31</f>
        <v>Large Use</v>
      </c>
      <c r="C39" s="928" t="str">
        <f>'2. LRAMVA Threshold'!G43</f>
        <v>kW</v>
      </c>
      <c r="D39" s="47">
        <v>1.0217000000000001</v>
      </c>
      <c r="E39" s="47">
        <v>1.3359000000000001</v>
      </c>
      <c r="F39" s="47">
        <v>1.3435999999999999</v>
      </c>
      <c r="G39" s="47">
        <v>1.3581000000000001</v>
      </c>
      <c r="H39" s="47">
        <v>1.3792</v>
      </c>
      <c r="I39" s="47">
        <v>1.3465</v>
      </c>
      <c r="J39" s="47"/>
      <c r="K39" s="47"/>
      <c r="L39" s="47"/>
      <c r="M39" s="47"/>
      <c r="N39" s="47"/>
      <c r="O39" s="71"/>
    </row>
    <row r="40" spans="1:15" s="18" customFormat="1" outlineLevel="1">
      <c r="A40" s="4"/>
      <c r="B40" s="572" t="s">
        <v>548</v>
      </c>
      <c r="C40" s="926"/>
      <c r="D40" s="47">
        <v>-9.4000000000000004E-3</v>
      </c>
      <c r="E40" s="47"/>
      <c r="F40" s="47">
        <v>-9.1999999999999998E-3</v>
      </c>
      <c r="G40" s="47">
        <v>-7.4000000000000003E-3</v>
      </c>
      <c r="H40" s="47">
        <v>-7.4000000000000003E-3</v>
      </c>
      <c r="I40" s="47"/>
      <c r="J40" s="47"/>
      <c r="K40" s="47"/>
      <c r="L40" s="47"/>
      <c r="M40" s="47"/>
      <c r="N40" s="47"/>
      <c r="O40" s="71"/>
    </row>
    <row r="41" spans="1:15" s="18" customFormat="1" outlineLevel="1">
      <c r="A41" s="4"/>
      <c r="B41" s="572" t="s">
        <v>549</v>
      </c>
      <c r="C41" s="926"/>
      <c r="D41" s="47"/>
      <c r="E41" s="47">
        <v>0.19420000000000001</v>
      </c>
      <c r="F41" s="47"/>
      <c r="G41" s="47"/>
      <c r="H41" s="47"/>
      <c r="I41" s="47"/>
      <c r="J41" s="47"/>
      <c r="K41" s="47"/>
      <c r="L41" s="47"/>
      <c r="M41" s="47"/>
      <c r="N41" s="47"/>
      <c r="O41" s="71"/>
    </row>
    <row r="42" spans="1:15" s="18" customFormat="1" outlineLevel="1">
      <c r="A42" s="4"/>
      <c r="B42" s="572" t="s">
        <v>550</v>
      </c>
      <c r="C42" s="926"/>
      <c r="D42" s="47"/>
      <c r="E42" s="47"/>
      <c r="F42" s="47"/>
      <c r="G42" s="47"/>
      <c r="H42" s="47"/>
      <c r="I42" s="47"/>
      <c r="J42" s="47"/>
      <c r="K42" s="47"/>
      <c r="L42" s="47"/>
      <c r="M42" s="47"/>
      <c r="N42" s="47"/>
      <c r="O42" s="71"/>
    </row>
    <row r="43" spans="1:15" s="18" customFormat="1">
      <c r="A43" s="4"/>
      <c r="B43" s="572" t="s">
        <v>551</v>
      </c>
      <c r="C43" s="929"/>
      <c r="D43" s="67">
        <f>SUM(D39:D42)</f>
        <v>1.0123</v>
      </c>
      <c r="E43" s="67">
        <f t="shared" ref="E43:N43" si="10">SUM(E39:E42)</f>
        <v>1.5301</v>
      </c>
      <c r="F43" s="67">
        <f t="shared" si="10"/>
        <v>1.3343999999999998</v>
      </c>
      <c r="G43" s="67">
        <f t="shared" si="10"/>
        <v>1.3507</v>
      </c>
      <c r="H43" s="67">
        <f t="shared" si="10"/>
        <v>1.3717999999999999</v>
      </c>
      <c r="I43" s="67">
        <f t="shared" si="10"/>
        <v>1.3465</v>
      </c>
      <c r="J43" s="67">
        <f t="shared" si="10"/>
        <v>0</v>
      </c>
      <c r="K43" s="67">
        <f t="shared" si="10"/>
        <v>0</v>
      </c>
      <c r="L43" s="67">
        <f t="shared" si="10"/>
        <v>0</v>
      </c>
      <c r="M43" s="67">
        <f t="shared" si="10"/>
        <v>0</v>
      </c>
      <c r="N43" s="67">
        <f t="shared" si="10"/>
        <v>0</v>
      </c>
      <c r="O43" s="78"/>
    </row>
    <row r="44" spans="1:15" s="14" customFormat="1">
      <c r="A44" s="74"/>
      <c r="B44" s="519" t="s">
        <v>552</v>
      </c>
      <c r="C44" s="515"/>
      <c r="D44" s="73"/>
      <c r="E44" s="511">
        <f>ROUND(SUM(D43*E16+E43*E17)/12,4)</f>
        <v>1.3574999999999999</v>
      </c>
      <c r="F44" s="511">
        <f t="shared" ref="F44:N44" si="11">ROUND(SUM(E43*F16+F43*F17)/12,4)</f>
        <v>1.3344</v>
      </c>
      <c r="G44" s="511">
        <f t="shared" si="11"/>
        <v>1.3507</v>
      </c>
      <c r="H44" s="511">
        <f t="shared" si="11"/>
        <v>1.3717999999999999</v>
      </c>
      <c r="I44" s="511">
        <f t="shared" si="11"/>
        <v>1.3465</v>
      </c>
      <c r="J44" s="511">
        <f t="shared" si="11"/>
        <v>0</v>
      </c>
      <c r="K44" s="511">
        <f t="shared" si="11"/>
        <v>0</v>
      </c>
      <c r="L44" s="511">
        <f t="shared" si="11"/>
        <v>0</v>
      </c>
      <c r="M44" s="511">
        <f t="shared" si="11"/>
        <v>0</v>
      </c>
      <c r="N44" s="511">
        <f t="shared" si="11"/>
        <v>0</v>
      </c>
      <c r="O44" s="516"/>
    </row>
    <row r="45" spans="1:15" s="72" customFormat="1" ht="14.25">
      <c r="A45" s="74"/>
      <c r="B45" s="519"/>
      <c r="C45" s="515"/>
      <c r="D45" s="73"/>
      <c r="E45" s="73"/>
      <c r="F45" s="73"/>
      <c r="G45" s="73"/>
      <c r="H45" s="73"/>
      <c r="I45" s="73"/>
      <c r="J45" s="73"/>
      <c r="K45" s="73"/>
      <c r="L45" s="514"/>
      <c r="M45" s="514"/>
      <c r="N45" s="514"/>
      <c r="O45" s="520"/>
    </row>
    <row r="46" spans="1:15" s="66" customFormat="1">
      <c r="A46" s="64"/>
      <c r="B46" s="649" t="str">
        <f>'1.  LRAMVA Summary'!B32</f>
        <v>Large Use</v>
      </c>
      <c r="C46" s="928" t="str">
        <f>'2. LRAMVA Threshold'!H43</f>
        <v>kW</v>
      </c>
      <c r="D46" s="47"/>
      <c r="E46" s="47"/>
      <c r="F46" s="47"/>
      <c r="G46" s="47"/>
      <c r="H46" s="47"/>
      <c r="I46" s="47">
        <v>0.22459999999999999</v>
      </c>
      <c r="J46" s="47"/>
      <c r="K46" s="47"/>
      <c r="L46" s="47"/>
      <c r="M46" s="47"/>
      <c r="N46" s="47"/>
      <c r="O46" s="71"/>
    </row>
    <row r="47" spans="1:15" s="18" customFormat="1" outlineLevel="1">
      <c r="A47" s="4"/>
      <c r="B47" s="572" t="s">
        <v>548</v>
      </c>
      <c r="C47" s="926"/>
      <c r="D47" s="47"/>
      <c r="E47" s="47"/>
      <c r="F47" s="47"/>
      <c r="G47" s="47"/>
      <c r="H47" s="47"/>
      <c r="I47" s="47"/>
      <c r="J47" s="47"/>
      <c r="K47" s="47"/>
      <c r="L47" s="47"/>
      <c r="M47" s="47"/>
      <c r="N47" s="47"/>
      <c r="O47" s="71"/>
    </row>
    <row r="48" spans="1:15" s="18" customFormat="1" outlineLevel="1">
      <c r="A48" s="4"/>
      <c r="B48" s="572" t="s">
        <v>549</v>
      </c>
      <c r="C48" s="926"/>
      <c r="D48" s="47"/>
      <c r="E48" s="47"/>
      <c r="F48" s="47"/>
      <c r="G48" s="47"/>
      <c r="H48" s="47"/>
      <c r="I48" s="47"/>
      <c r="J48" s="47"/>
      <c r="K48" s="47"/>
      <c r="L48" s="47"/>
      <c r="M48" s="47"/>
      <c r="N48" s="47"/>
      <c r="O48" s="71"/>
    </row>
    <row r="49" spans="1:15" s="18" customFormat="1" outlineLevel="1">
      <c r="A49" s="4"/>
      <c r="B49" s="572" t="s">
        <v>550</v>
      </c>
      <c r="C49" s="926"/>
      <c r="D49" s="47"/>
      <c r="E49" s="47"/>
      <c r="F49" s="47"/>
      <c r="G49" s="47"/>
      <c r="H49" s="47"/>
      <c r="I49" s="47"/>
      <c r="J49" s="47"/>
      <c r="K49" s="47"/>
      <c r="L49" s="47"/>
      <c r="M49" s="47"/>
      <c r="N49" s="47"/>
      <c r="O49" s="71"/>
    </row>
    <row r="50" spans="1:15" s="18" customFormat="1">
      <c r="A50" s="4"/>
      <c r="B50" s="572" t="s">
        <v>551</v>
      </c>
      <c r="C50" s="929"/>
      <c r="D50" s="67">
        <f>SUM(D46:D49)</f>
        <v>0</v>
      </c>
      <c r="E50" s="67">
        <f t="shared" ref="E50:N50" si="12">SUM(E46:E49)</f>
        <v>0</v>
      </c>
      <c r="F50" s="67">
        <f t="shared" si="12"/>
        <v>0</v>
      </c>
      <c r="G50" s="67">
        <f t="shared" si="12"/>
        <v>0</v>
      </c>
      <c r="H50" s="67">
        <f t="shared" si="12"/>
        <v>0</v>
      </c>
      <c r="I50" s="67">
        <f t="shared" si="12"/>
        <v>0.22459999999999999</v>
      </c>
      <c r="J50" s="67">
        <f t="shared" si="12"/>
        <v>0</v>
      </c>
      <c r="K50" s="67">
        <f t="shared" si="12"/>
        <v>0</v>
      </c>
      <c r="L50" s="67">
        <f t="shared" si="12"/>
        <v>0</v>
      </c>
      <c r="M50" s="67">
        <f t="shared" si="12"/>
        <v>0</v>
      </c>
      <c r="N50" s="67">
        <f t="shared" si="12"/>
        <v>0</v>
      </c>
      <c r="O50" s="78"/>
    </row>
    <row r="51" spans="1:15" s="14" customFormat="1">
      <c r="A51" s="74"/>
      <c r="B51" s="519" t="s">
        <v>552</v>
      </c>
      <c r="C51" s="515"/>
      <c r="D51" s="73"/>
      <c r="E51" s="511">
        <f t="shared" ref="E51:N51" si="13">ROUND(SUM(D50*E16+E50*E17)/12,4)</f>
        <v>0</v>
      </c>
      <c r="F51" s="511">
        <f t="shared" si="13"/>
        <v>0</v>
      </c>
      <c r="G51" s="511">
        <f t="shared" si="13"/>
        <v>0</v>
      </c>
      <c r="H51" s="511">
        <f t="shared" si="13"/>
        <v>0</v>
      </c>
      <c r="I51" s="511">
        <f t="shared" si="13"/>
        <v>0.22459999999999999</v>
      </c>
      <c r="J51" s="511">
        <f t="shared" si="13"/>
        <v>0</v>
      </c>
      <c r="K51" s="511">
        <f t="shared" si="13"/>
        <v>0</v>
      </c>
      <c r="L51" s="511">
        <f t="shared" si="13"/>
        <v>0</v>
      </c>
      <c r="M51" s="511">
        <f t="shared" si="13"/>
        <v>0</v>
      </c>
      <c r="N51" s="511">
        <f t="shared" si="13"/>
        <v>0</v>
      </c>
      <c r="O51" s="516"/>
    </row>
    <row r="52" spans="1:15" s="72" customFormat="1" ht="14.25">
      <c r="A52" s="74"/>
      <c r="B52" s="519"/>
      <c r="C52" s="515"/>
      <c r="D52" s="73"/>
      <c r="E52" s="73"/>
      <c r="F52" s="73"/>
      <c r="G52" s="73"/>
      <c r="H52" s="73"/>
      <c r="I52" s="73"/>
      <c r="J52" s="73"/>
      <c r="K52" s="73"/>
      <c r="L52" s="521"/>
      <c r="M52" s="521"/>
      <c r="N52" s="521"/>
      <c r="O52" s="520"/>
    </row>
    <row r="53" spans="1:15" s="66" customFormat="1">
      <c r="A53" s="64"/>
      <c r="B53" s="649" t="str">
        <f>'1.  LRAMVA Summary'!B33</f>
        <v>Street Lighting</v>
      </c>
      <c r="C53" s="928" t="str">
        <f>'2. LRAMVA Threshold'!I43</f>
        <v>kW</v>
      </c>
      <c r="D53" s="47">
        <v>5.3727999999999998</v>
      </c>
      <c r="E53" s="47">
        <v>6.1604000000000001</v>
      </c>
      <c r="F53" s="47">
        <v>6.1961000000000004</v>
      </c>
      <c r="G53" s="47">
        <v>6.2629999999999999</v>
      </c>
      <c r="H53" s="47">
        <v>6.3601000000000001</v>
      </c>
      <c r="I53" s="47">
        <v>7.4960000000000004</v>
      </c>
      <c r="J53" s="47"/>
      <c r="K53" s="47"/>
      <c r="L53" s="47"/>
      <c r="M53" s="47"/>
      <c r="N53" s="47"/>
      <c r="O53" s="71"/>
    </row>
    <row r="54" spans="1:15" s="18" customFormat="1" outlineLevel="1">
      <c r="A54" s="4"/>
      <c r="B54" s="572" t="s">
        <v>548</v>
      </c>
      <c r="C54" s="926"/>
      <c r="D54" s="47">
        <v>-0.1143</v>
      </c>
      <c r="E54" s="47"/>
      <c r="F54" s="47">
        <v>-6.7199999999999996E-2</v>
      </c>
      <c r="G54" s="47">
        <v>-5.3699999999999998E-2</v>
      </c>
      <c r="H54" s="47">
        <v>-5.3699999999999998E-2</v>
      </c>
      <c r="I54" s="47"/>
      <c r="J54" s="47"/>
      <c r="K54" s="47"/>
      <c r="L54" s="47"/>
      <c r="M54" s="47"/>
      <c r="N54" s="47"/>
      <c r="O54" s="71"/>
    </row>
    <row r="55" spans="1:15" s="18" customFormat="1" outlineLevel="1">
      <c r="A55" s="4"/>
      <c r="B55" s="572" t="s">
        <v>549</v>
      </c>
      <c r="C55" s="926"/>
      <c r="D55" s="47"/>
      <c r="E55" s="47">
        <v>0.54110000000000003</v>
      </c>
      <c r="F55" s="47"/>
      <c r="G55" s="47"/>
      <c r="H55" s="47"/>
      <c r="I55" s="47"/>
      <c r="J55" s="47"/>
      <c r="K55" s="47"/>
      <c r="L55" s="47"/>
      <c r="M55" s="47"/>
      <c r="N55" s="47"/>
      <c r="O55" s="71"/>
    </row>
    <row r="56" spans="1:15" s="18" customFormat="1" outlineLevel="1">
      <c r="A56" s="4"/>
      <c r="B56" s="572" t="s">
        <v>550</v>
      </c>
      <c r="C56" s="926"/>
      <c r="D56" s="47"/>
      <c r="E56" s="47"/>
      <c r="F56" s="47"/>
      <c r="G56" s="47"/>
      <c r="H56" s="47"/>
      <c r="I56" s="47"/>
      <c r="J56" s="47"/>
      <c r="K56" s="47"/>
      <c r="L56" s="47"/>
      <c r="M56" s="47"/>
      <c r="N56" s="47"/>
      <c r="O56" s="71"/>
    </row>
    <row r="57" spans="1:15" s="18" customFormat="1">
      <c r="A57" s="4"/>
      <c r="B57" s="572" t="s">
        <v>551</v>
      </c>
      <c r="C57" s="929"/>
      <c r="D57" s="67">
        <f>SUM(D53:D56)</f>
        <v>5.2584999999999997</v>
      </c>
      <c r="E57" s="67">
        <f t="shared" ref="E57:N57" si="14">SUM(E53:E56)</f>
        <v>6.7015000000000002</v>
      </c>
      <c r="F57" s="67">
        <f t="shared" si="14"/>
        <v>6.1289000000000007</v>
      </c>
      <c r="G57" s="67">
        <f t="shared" si="14"/>
        <v>6.2092999999999998</v>
      </c>
      <c r="H57" s="67">
        <f t="shared" si="14"/>
        <v>6.3064</v>
      </c>
      <c r="I57" s="67">
        <f t="shared" si="14"/>
        <v>7.4960000000000004</v>
      </c>
      <c r="J57" s="67">
        <f t="shared" si="14"/>
        <v>0</v>
      </c>
      <c r="K57" s="67">
        <f t="shared" si="14"/>
        <v>0</v>
      </c>
      <c r="L57" s="67">
        <f t="shared" si="14"/>
        <v>0</v>
      </c>
      <c r="M57" s="67">
        <f t="shared" si="14"/>
        <v>0</v>
      </c>
      <c r="N57" s="67">
        <f t="shared" si="14"/>
        <v>0</v>
      </c>
      <c r="O57" s="79"/>
    </row>
    <row r="58" spans="1:15" s="14" customFormat="1">
      <c r="A58" s="74"/>
      <c r="B58" s="519" t="s">
        <v>552</v>
      </c>
      <c r="C58" s="515"/>
      <c r="D58" s="73"/>
      <c r="E58" s="511">
        <f t="shared" ref="E58:N58" si="15">ROUND(SUM(D57*E16+E57*E17)/12,4)</f>
        <v>6.2205000000000004</v>
      </c>
      <c r="F58" s="511">
        <f t="shared" si="15"/>
        <v>6.1288999999999998</v>
      </c>
      <c r="G58" s="511">
        <f t="shared" si="15"/>
        <v>6.2092999999999998</v>
      </c>
      <c r="H58" s="511">
        <f t="shared" si="15"/>
        <v>6.3064</v>
      </c>
      <c r="I58" s="511">
        <f t="shared" si="15"/>
        <v>7.4960000000000004</v>
      </c>
      <c r="J58" s="511">
        <f t="shared" si="15"/>
        <v>0</v>
      </c>
      <c r="K58" s="511">
        <f t="shared" si="15"/>
        <v>0</v>
      </c>
      <c r="L58" s="511">
        <f t="shared" si="15"/>
        <v>0</v>
      </c>
      <c r="M58" s="511">
        <f t="shared" si="15"/>
        <v>0</v>
      </c>
      <c r="N58" s="511">
        <f t="shared" si="15"/>
        <v>0</v>
      </c>
      <c r="O58" s="516"/>
    </row>
    <row r="59" spans="1:15" s="72" customFormat="1" ht="14.25">
      <c r="A59" s="74"/>
      <c r="B59" s="519"/>
      <c r="C59" s="515"/>
      <c r="D59" s="73"/>
      <c r="E59" s="73"/>
      <c r="F59" s="73"/>
      <c r="G59" s="73"/>
      <c r="H59" s="73"/>
      <c r="I59" s="73"/>
      <c r="J59" s="73"/>
      <c r="K59" s="73"/>
      <c r="L59" s="521"/>
      <c r="M59" s="521"/>
      <c r="N59" s="521"/>
      <c r="O59" s="520"/>
    </row>
    <row r="60" spans="1:15" s="66" customFormat="1">
      <c r="A60" s="64"/>
      <c r="B60" s="649">
        <f>'1.  LRAMVA Summary'!B34</f>
        <v>0</v>
      </c>
      <c r="C60" s="928" t="str">
        <f>'2. LRAMVA Threshold'!J43</f>
        <v/>
      </c>
      <c r="D60" s="47"/>
      <c r="E60" s="47"/>
      <c r="F60" s="47"/>
      <c r="G60" s="47"/>
      <c r="H60" s="47"/>
      <c r="I60" s="47"/>
      <c r="J60" s="47"/>
      <c r="K60" s="47"/>
      <c r="L60" s="47"/>
      <c r="M60" s="47"/>
      <c r="N60" s="47"/>
      <c r="O60" s="71"/>
    </row>
    <row r="61" spans="1:15" s="18" customFormat="1" hidden="1" outlineLevel="1">
      <c r="A61" s="4"/>
      <c r="B61" s="572" t="s">
        <v>548</v>
      </c>
      <c r="C61" s="926"/>
      <c r="D61" s="47"/>
      <c r="E61" s="47"/>
      <c r="F61" s="47"/>
      <c r="G61" s="47"/>
      <c r="H61" s="47"/>
      <c r="I61" s="47"/>
      <c r="J61" s="47"/>
      <c r="K61" s="47"/>
      <c r="L61" s="47"/>
      <c r="M61" s="47"/>
      <c r="N61" s="47"/>
      <c r="O61" s="71"/>
    </row>
    <row r="62" spans="1:15" s="18" customFormat="1" hidden="1" outlineLevel="1">
      <c r="A62" s="4"/>
      <c r="B62" s="572" t="s">
        <v>549</v>
      </c>
      <c r="C62" s="926"/>
      <c r="D62" s="47"/>
      <c r="E62" s="47"/>
      <c r="F62" s="47"/>
      <c r="G62" s="47"/>
      <c r="H62" s="47"/>
      <c r="I62" s="47"/>
      <c r="J62" s="47"/>
      <c r="K62" s="47"/>
      <c r="L62" s="47"/>
      <c r="M62" s="47"/>
      <c r="N62" s="47"/>
      <c r="O62" s="71"/>
    </row>
    <row r="63" spans="1:15" s="18" customFormat="1" hidden="1" outlineLevel="1">
      <c r="A63" s="4"/>
      <c r="B63" s="572" t="s">
        <v>550</v>
      </c>
      <c r="C63" s="926"/>
      <c r="D63" s="47"/>
      <c r="E63" s="47"/>
      <c r="F63" s="47"/>
      <c r="G63" s="47"/>
      <c r="H63" s="47"/>
      <c r="I63" s="47"/>
      <c r="J63" s="47"/>
      <c r="K63" s="47"/>
      <c r="L63" s="47"/>
      <c r="M63" s="47"/>
      <c r="N63" s="47"/>
      <c r="O63" s="71"/>
    </row>
    <row r="64" spans="1:15" s="18" customFormat="1" collapsed="1">
      <c r="A64" s="4"/>
      <c r="B64" s="572" t="s">
        <v>551</v>
      </c>
      <c r="C64" s="929"/>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9" t="s">
        <v>552</v>
      </c>
      <c r="C65" s="515"/>
      <c r="D65" s="73"/>
      <c r="E65" s="511">
        <f t="shared" ref="E65:N65" si="17">ROUND(SUM(D64*E16+E64*E17)/12,4)</f>
        <v>0</v>
      </c>
      <c r="F65" s="511">
        <f t="shared" si="17"/>
        <v>0</v>
      </c>
      <c r="G65" s="511">
        <f t="shared" si="17"/>
        <v>0</v>
      </c>
      <c r="H65" s="511">
        <f t="shared" si="17"/>
        <v>0</v>
      </c>
      <c r="I65" s="511">
        <f>ROUND(SUM(H64*I16+I64*I17)/12,4)</f>
        <v>0</v>
      </c>
      <c r="J65" s="511">
        <f t="shared" si="17"/>
        <v>0</v>
      </c>
      <c r="K65" s="511">
        <f t="shared" si="17"/>
        <v>0</v>
      </c>
      <c r="L65" s="511">
        <f t="shared" si="17"/>
        <v>0</v>
      </c>
      <c r="M65" s="511">
        <f t="shared" si="17"/>
        <v>0</v>
      </c>
      <c r="N65" s="511">
        <f t="shared" si="17"/>
        <v>0</v>
      </c>
      <c r="O65" s="516"/>
    </row>
    <row r="66" spans="1:15" s="14" customFormat="1">
      <c r="A66" s="74"/>
      <c r="B66" s="75"/>
      <c r="C66" s="82"/>
      <c r="D66" s="73"/>
      <c r="E66" s="73"/>
      <c r="F66" s="73"/>
      <c r="G66" s="73"/>
      <c r="H66" s="73"/>
      <c r="I66" s="73"/>
      <c r="J66" s="73"/>
      <c r="K66" s="73"/>
      <c r="L66" s="514"/>
      <c r="M66" s="514"/>
      <c r="N66" s="514"/>
      <c r="O66" s="516"/>
    </row>
    <row r="67" spans="1:15" s="66" customFormat="1">
      <c r="A67" s="64"/>
      <c r="B67" s="649">
        <f>'1.  LRAMVA Summary'!B35</f>
        <v>0</v>
      </c>
      <c r="C67" s="928" t="str">
        <f>'2. LRAMVA Threshold'!K43</f>
        <v/>
      </c>
      <c r="D67" s="47"/>
      <c r="E67" s="47"/>
      <c r="F67" s="47"/>
      <c r="G67" s="47"/>
      <c r="H67" s="47"/>
      <c r="I67" s="47"/>
      <c r="J67" s="47"/>
      <c r="K67" s="47"/>
      <c r="L67" s="47"/>
      <c r="M67" s="47"/>
      <c r="N67" s="47"/>
      <c r="O67" s="71"/>
    </row>
    <row r="68" spans="1:15" s="18" customFormat="1" hidden="1" outlineLevel="1">
      <c r="A68" s="4"/>
      <c r="B68" s="572" t="s">
        <v>548</v>
      </c>
      <c r="C68" s="926"/>
      <c r="D68" s="47"/>
      <c r="E68" s="47"/>
      <c r="F68" s="47"/>
      <c r="G68" s="47"/>
      <c r="H68" s="47"/>
      <c r="I68" s="47"/>
      <c r="J68" s="47"/>
      <c r="K68" s="47"/>
      <c r="L68" s="47"/>
      <c r="M68" s="47"/>
      <c r="N68" s="47"/>
      <c r="O68" s="71"/>
    </row>
    <row r="69" spans="1:15" s="18" customFormat="1" hidden="1" outlineLevel="1">
      <c r="A69" s="4"/>
      <c r="B69" s="572" t="s">
        <v>549</v>
      </c>
      <c r="C69" s="926"/>
      <c r="D69" s="47"/>
      <c r="E69" s="47"/>
      <c r="F69" s="47"/>
      <c r="G69" s="47"/>
      <c r="H69" s="47"/>
      <c r="I69" s="47"/>
      <c r="J69" s="47"/>
      <c r="K69" s="47"/>
      <c r="L69" s="47"/>
      <c r="M69" s="47"/>
      <c r="N69" s="47"/>
      <c r="O69" s="71"/>
    </row>
    <row r="70" spans="1:15" s="18" customFormat="1" hidden="1" outlineLevel="1">
      <c r="A70" s="4"/>
      <c r="B70" s="572" t="s">
        <v>550</v>
      </c>
      <c r="C70" s="926"/>
      <c r="D70" s="47"/>
      <c r="E70" s="47"/>
      <c r="F70" s="47"/>
      <c r="G70" s="47"/>
      <c r="H70" s="47"/>
      <c r="I70" s="47"/>
      <c r="J70" s="47"/>
      <c r="K70" s="47"/>
      <c r="L70" s="47"/>
      <c r="M70" s="47"/>
      <c r="N70" s="47"/>
      <c r="O70" s="71"/>
    </row>
    <row r="71" spans="1:15" s="18" customFormat="1" collapsed="1">
      <c r="A71" s="4"/>
      <c r="B71" s="572" t="s">
        <v>551</v>
      </c>
      <c r="C71" s="929"/>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9" t="s">
        <v>552</v>
      </c>
      <c r="C72" s="515"/>
      <c r="D72" s="73"/>
      <c r="E72" s="511">
        <f t="shared" ref="E72:N72" si="19">ROUND(SUM(D71*E16+E71*E17)/12,4)</f>
        <v>0</v>
      </c>
      <c r="F72" s="511">
        <f t="shared" si="19"/>
        <v>0</v>
      </c>
      <c r="G72" s="511">
        <f t="shared" si="19"/>
        <v>0</v>
      </c>
      <c r="H72" s="511">
        <f t="shared" si="19"/>
        <v>0</v>
      </c>
      <c r="I72" s="511">
        <f t="shared" si="19"/>
        <v>0</v>
      </c>
      <c r="J72" s="511">
        <f t="shared" si="19"/>
        <v>0</v>
      </c>
      <c r="K72" s="511">
        <f t="shared" si="19"/>
        <v>0</v>
      </c>
      <c r="L72" s="511">
        <f t="shared" si="19"/>
        <v>0</v>
      </c>
      <c r="M72" s="511">
        <f t="shared" si="19"/>
        <v>0</v>
      </c>
      <c r="N72" s="511">
        <f t="shared" si="19"/>
        <v>0</v>
      </c>
      <c r="O72" s="516"/>
    </row>
    <row r="73" spans="1:15" s="14" customFormat="1">
      <c r="A73" s="74"/>
      <c r="B73" s="508"/>
      <c r="C73" s="515"/>
      <c r="D73" s="73"/>
      <c r="E73" s="511"/>
      <c r="F73" s="511"/>
      <c r="G73" s="511"/>
      <c r="H73" s="511"/>
      <c r="I73" s="511"/>
      <c r="J73" s="511"/>
      <c r="K73" s="511"/>
      <c r="L73" s="511"/>
      <c r="M73" s="511"/>
      <c r="N73" s="511"/>
      <c r="O73" s="516"/>
    </row>
    <row r="74" spans="1:15" s="66" customFormat="1">
      <c r="A74" s="64"/>
      <c r="B74" s="649">
        <f>'1.  LRAMVA Summary'!B36</f>
        <v>0</v>
      </c>
      <c r="C74" s="928" t="str">
        <f>'2. LRAMVA Threshold'!L43</f>
        <v/>
      </c>
      <c r="D74" s="47"/>
      <c r="E74" s="47"/>
      <c r="F74" s="47"/>
      <c r="G74" s="47"/>
      <c r="H74" s="47"/>
      <c r="I74" s="47"/>
      <c r="J74" s="47"/>
      <c r="K74" s="47"/>
      <c r="L74" s="47"/>
      <c r="M74" s="47"/>
      <c r="N74" s="47"/>
      <c r="O74" s="71"/>
    </row>
    <row r="75" spans="1:15" s="18" customFormat="1" hidden="1" outlineLevel="1">
      <c r="A75" s="4"/>
      <c r="B75" s="572" t="s">
        <v>548</v>
      </c>
      <c r="C75" s="926"/>
      <c r="D75" s="47"/>
      <c r="E75" s="47"/>
      <c r="F75" s="47"/>
      <c r="G75" s="47"/>
      <c r="H75" s="47"/>
      <c r="I75" s="47"/>
      <c r="J75" s="47"/>
      <c r="K75" s="47"/>
      <c r="L75" s="47"/>
      <c r="M75" s="47"/>
      <c r="N75" s="47"/>
      <c r="O75" s="71"/>
    </row>
    <row r="76" spans="1:15" s="18" customFormat="1" hidden="1" outlineLevel="1">
      <c r="A76" s="4"/>
      <c r="B76" s="572" t="s">
        <v>549</v>
      </c>
      <c r="C76" s="926"/>
      <c r="D76" s="47"/>
      <c r="E76" s="47"/>
      <c r="F76" s="47"/>
      <c r="G76" s="47"/>
      <c r="H76" s="47"/>
      <c r="I76" s="47"/>
      <c r="J76" s="47"/>
      <c r="K76" s="47"/>
      <c r="L76" s="47"/>
      <c r="M76" s="47"/>
      <c r="N76" s="47"/>
      <c r="O76" s="71"/>
    </row>
    <row r="77" spans="1:15" s="18" customFormat="1" hidden="1" outlineLevel="1">
      <c r="A77" s="4"/>
      <c r="B77" s="572" t="s">
        <v>550</v>
      </c>
      <c r="C77" s="926"/>
      <c r="D77" s="47"/>
      <c r="E77" s="47"/>
      <c r="F77" s="47"/>
      <c r="G77" s="47"/>
      <c r="H77" s="47"/>
      <c r="I77" s="47"/>
      <c r="J77" s="47"/>
      <c r="K77" s="47"/>
      <c r="L77" s="47"/>
      <c r="M77" s="47"/>
      <c r="N77" s="47"/>
      <c r="O77" s="71"/>
    </row>
    <row r="78" spans="1:15" s="18" customFormat="1" collapsed="1">
      <c r="A78" s="4"/>
      <c r="B78" s="572" t="s">
        <v>551</v>
      </c>
      <c r="C78" s="929"/>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9" t="s">
        <v>552</v>
      </c>
      <c r="C79" s="515"/>
      <c r="D79" s="73"/>
      <c r="E79" s="511">
        <f t="shared" ref="E79:N79" si="21">ROUND(SUM(D78*E16+E78*E17)/12,4)</f>
        <v>0</v>
      </c>
      <c r="F79" s="511">
        <f t="shared" si="21"/>
        <v>0</v>
      </c>
      <c r="G79" s="511">
        <f t="shared" si="21"/>
        <v>0</v>
      </c>
      <c r="H79" s="511">
        <f t="shared" si="21"/>
        <v>0</v>
      </c>
      <c r="I79" s="511">
        <f t="shared" si="21"/>
        <v>0</v>
      </c>
      <c r="J79" s="511">
        <f t="shared" si="21"/>
        <v>0</v>
      </c>
      <c r="K79" s="511">
        <f t="shared" si="21"/>
        <v>0</v>
      </c>
      <c r="L79" s="511">
        <f t="shared" si="21"/>
        <v>0</v>
      </c>
      <c r="M79" s="511">
        <f t="shared" si="21"/>
        <v>0</v>
      </c>
      <c r="N79" s="511">
        <f t="shared" si="21"/>
        <v>0</v>
      </c>
      <c r="O79" s="516"/>
    </row>
    <row r="80" spans="1:15" s="14" customFormat="1">
      <c r="A80" s="74"/>
      <c r="B80" s="508"/>
      <c r="C80" s="515"/>
      <c r="D80" s="73"/>
      <c r="E80" s="511"/>
      <c r="F80" s="511"/>
      <c r="G80" s="511"/>
      <c r="H80" s="511"/>
      <c r="I80" s="511"/>
      <c r="J80" s="511"/>
      <c r="K80" s="511"/>
      <c r="L80" s="511"/>
      <c r="M80" s="511"/>
      <c r="N80" s="511"/>
      <c r="O80" s="516"/>
    </row>
    <row r="81" spans="1:15" s="66" customFormat="1">
      <c r="A81" s="64"/>
      <c r="B81" s="649">
        <f>'1.  LRAMVA Summary'!B37</f>
        <v>0</v>
      </c>
      <c r="C81" s="928" t="str">
        <f>'2. LRAMVA Threshold'!M43</f>
        <v/>
      </c>
      <c r="D81" s="47"/>
      <c r="E81" s="47"/>
      <c r="F81" s="47"/>
      <c r="G81" s="47"/>
      <c r="H81" s="47"/>
      <c r="I81" s="47"/>
      <c r="J81" s="47"/>
      <c r="K81" s="47"/>
      <c r="L81" s="47"/>
      <c r="M81" s="47"/>
      <c r="N81" s="47"/>
      <c r="O81" s="71"/>
    </row>
    <row r="82" spans="1:15" s="18" customFormat="1" hidden="1" outlineLevel="1">
      <c r="A82" s="4"/>
      <c r="B82" s="572" t="s">
        <v>548</v>
      </c>
      <c r="C82" s="926"/>
      <c r="D82" s="47"/>
      <c r="E82" s="47"/>
      <c r="F82" s="47"/>
      <c r="G82" s="47"/>
      <c r="H82" s="47"/>
      <c r="I82" s="47"/>
      <c r="J82" s="47"/>
      <c r="K82" s="47"/>
      <c r="L82" s="47"/>
      <c r="M82" s="47"/>
      <c r="N82" s="47"/>
      <c r="O82" s="71"/>
    </row>
    <row r="83" spans="1:15" s="18" customFormat="1" hidden="1" outlineLevel="1">
      <c r="A83" s="4"/>
      <c r="B83" s="572" t="s">
        <v>549</v>
      </c>
      <c r="C83" s="926"/>
      <c r="D83" s="47"/>
      <c r="E83" s="47"/>
      <c r="F83" s="47"/>
      <c r="G83" s="47"/>
      <c r="H83" s="47"/>
      <c r="I83" s="47"/>
      <c r="J83" s="47"/>
      <c r="K83" s="47"/>
      <c r="L83" s="47"/>
      <c r="M83" s="47"/>
      <c r="N83" s="47"/>
      <c r="O83" s="71"/>
    </row>
    <row r="84" spans="1:15" s="18" customFormat="1" hidden="1" outlineLevel="1">
      <c r="A84" s="4"/>
      <c r="B84" s="572" t="s">
        <v>550</v>
      </c>
      <c r="C84" s="926"/>
      <c r="D84" s="47"/>
      <c r="E84" s="47"/>
      <c r="F84" s="47"/>
      <c r="G84" s="47"/>
      <c r="H84" s="47"/>
      <c r="I84" s="47"/>
      <c r="J84" s="47"/>
      <c r="K84" s="47"/>
      <c r="L84" s="47"/>
      <c r="M84" s="47"/>
      <c r="N84" s="47"/>
      <c r="O84" s="71"/>
    </row>
    <row r="85" spans="1:15" s="18" customFormat="1" collapsed="1">
      <c r="A85" s="4"/>
      <c r="B85" s="572" t="s">
        <v>551</v>
      </c>
      <c r="C85" s="929"/>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9" t="s">
        <v>552</v>
      </c>
      <c r="C86" s="515"/>
      <c r="D86" s="73"/>
      <c r="E86" s="511">
        <f t="shared" ref="E86:N86" si="23">ROUND(SUM(D85*E16+E85*E17)/12,4)</f>
        <v>0</v>
      </c>
      <c r="F86" s="511">
        <f t="shared" si="23"/>
        <v>0</v>
      </c>
      <c r="G86" s="511">
        <f t="shared" si="23"/>
        <v>0</v>
      </c>
      <c r="H86" s="511">
        <f t="shared" si="23"/>
        <v>0</v>
      </c>
      <c r="I86" s="511">
        <f t="shared" si="23"/>
        <v>0</v>
      </c>
      <c r="J86" s="511">
        <f t="shared" si="23"/>
        <v>0</v>
      </c>
      <c r="K86" s="511">
        <f t="shared" si="23"/>
        <v>0</v>
      </c>
      <c r="L86" s="511">
        <f t="shared" si="23"/>
        <v>0</v>
      </c>
      <c r="M86" s="511">
        <f t="shared" si="23"/>
        <v>0</v>
      </c>
      <c r="N86" s="511">
        <f t="shared" si="23"/>
        <v>0</v>
      </c>
      <c r="O86" s="516"/>
    </row>
    <row r="87" spans="1:15" s="14" customFormat="1">
      <c r="A87" s="74"/>
      <c r="B87" s="508"/>
      <c r="C87" s="515"/>
      <c r="D87" s="73"/>
      <c r="E87" s="511"/>
      <c r="F87" s="511"/>
      <c r="G87" s="511"/>
      <c r="H87" s="511"/>
      <c r="I87" s="511"/>
      <c r="J87" s="511"/>
      <c r="K87" s="511"/>
      <c r="L87" s="511"/>
      <c r="M87" s="511"/>
      <c r="N87" s="511"/>
      <c r="O87" s="516"/>
    </row>
    <row r="88" spans="1:15" s="66" customFormat="1">
      <c r="A88" s="64"/>
      <c r="B88" s="649">
        <f>'1.  LRAMVA Summary'!B38</f>
        <v>0</v>
      </c>
      <c r="C88" s="928" t="str">
        <f>'2. LRAMVA Threshold'!N43</f>
        <v/>
      </c>
      <c r="D88" s="47"/>
      <c r="E88" s="47"/>
      <c r="F88" s="47"/>
      <c r="G88" s="47"/>
      <c r="H88" s="47"/>
      <c r="I88" s="47"/>
      <c r="J88" s="47"/>
      <c r="K88" s="47"/>
      <c r="L88" s="47"/>
      <c r="M88" s="47"/>
      <c r="N88" s="47"/>
      <c r="O88" s="71"/>
    </row>
    <row r="89" spans="1:15" s="18" customFormat="1" hidden="1" outlineLevel="1">
      <c r="A89" s="4"/>
      <c r="B89" s="572" t="s">
        <v>548</v>
      </c>
      <c r="C89" s="926"/>
      <c r="D89" s="47"/>
      <c r="E89" s="47"/>
      <c r="F89" s="47"/>
      <c r="G89" s="47"/>
      <c r="H89" s="47"/>
      <c r="I89" s="47"/>
      <c r="J89" s="47"/>
      <c r="K89" s="47"/>
      <c r="L89" s="47"/>
      <c r="M89" s="47"/>
      <c r="N89" s="47"/>
      <c r="O89" s="71"/>
    </row>
    <row r="90" spans="1:15" s="18" customFormat="1" hidden="1" outlineLevel="1">
      <c r="A90" s="4"/>
      <c r="B90" s="572" t="s">
        <v>549</v>
      </c>
      <c r="C90" s="926"/>
      <c r="D90" s="47"/>
      <c r="E90" s="47"/>
      <c r="F90" s="47"/>
      <c r="G90" s="47"/>
      <c r="H90" s="47"/>
      <c r="I90" s="47"/>
      <c r="J90" s="47"/>
      <c r="K90" s="47"/>
      <c r="L90" s="47"/>
      <c r="M90" s="47"/>
      <c r="N90" s="47"/>
      <c r="O90" s="71"/>
    </row>
    <row r="91" spans="1:15" s="18" customFormat="1" hidden="1" outlineLevel="1">
      <c r="A91" s="4"/>
      <c r="B91" s="572" t="s">
        <v>550</v>
      </c>
      <c r="C91" s="926"/>
      <c r="D91" s="47"/>
      <c r="E91" s="47"/>
      <c r="F91" s="47"/>
      <c r="G91" s="47"/>
      <c r="H91" s="47"/>
      <c r="I91" s="47"/>
      <c r="J91" s="47"/>
      <c r="K91" s="47"/>
      <c r="L91" s="47"/>
      <c r="M91" s="47"/>
      <c r="N91" s="47"/>
      <c r="O91" s="71"/>
    </row>
    <row r="92" spans="1:15" s="18" customFormat="1" collapsed="1">
      <c r="A92" s="4"/>
      <c r="B92" s="572" t="s">
        <v>551</v>
      </c>
      <c r="C92" s="929"/>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9" t="s">
        <v>552</v>
      </c>
      <c r="C93" s="515"/>
      <c r="D93" s="73"/>
      <c r="E93" s="511">
        <f t="shared" ref="E93:N93" si="25">ROUND(SUM(D92*E16+E92*E17)/12,4)</f>
        <v>0</v>
      </c>
      <c r="F93" s="511">
        <f t="shared" si="25"/>
        <v>0</v>
      </c>
      <c r="G93" s="511">
        <f t="shared" si="25"/>
        <v>0</v>
      </c>
      <c r="H93" s="511">
        <f t="shared" si="25"/>
        <v>0</v>
      </c>
      <c r="I93" s="511">
        <f t="shared" si="25"/>
        <v>0</v>
      </c>
      <c r="J93" s="511">
        <f t="shared" si="25"/>
        <v>0</v>
      </c>
      <c r="K93" s="511">
        <f t="shared" si="25"/>
        <v>0</v>
      </c>
      <c r="L93" s="511">
        <f t="shared" si="25"/>
        <v>0</v>
      </c>
      <c r="M93" s="511">
        <f t="shared" si="25"/>
        <v>0</v>
      </c>
      <c r="N93" s="511">
        <f t="shared" si="25"/>
        <v>0</v>
      </c>
      <c r="O93" s="516"/>
    </row>
    <row r="94" spans="1:15" s="14" customFormat="1">
      <c r="A94" s="74"/>
      <c r="B94" s="508"/>
      <c r="C94" s="515"/>
      <c r="D94" s="73"/>
      <c r="E94" s="511"/>
      <c r="F94" s="511"/>
      <c r="G94" s="511"/>
      <c r="H94" s="511"/>
      <c r="I94" s="511"/>
      <c r="J94" s="511"/>
      <c r="K94" s="511"/>
      <c r="L94" s="511"/>
      <c r="M94" s="511"/>
      <c r="N94" s="511"/>
      <c r="O94" s="516"/>
    </row>
    <row r="95" spans="1:15" s="66" customFormat="1">
      <c r="A95" s="64"/>
      <c r="B95" s="649">
        <f>'1.  LRAMVA Summary'!B39</f>
        <v>0</v>
      </c>
      <c r="C95" s="928" t="str">
        <f>'2. LRAMVA Threshold'!O43</f>
        <v/>
      </c>
      <c r="D95" s="47"/>
      <c r="E95" s="47"/>
      <c r="F95" s="47"/>
      <c r="G95" s="47"/>
      <c r="H95" s="47"/>
      <c r="I95" s="47"/>
      <c r="J95" s="47"/>
      <c r="K95" s="47"/>
      <c r="L95" s="47"/>
      <c r="M95" s="47"/>
      <c r="N95" s="47"/>
      <c r="O95" s="71"/>
    </row>
    <row r="96" spans="1:15" s="18" customFormat="1" hidden="1" outlineLevel="1">
      <c r="A96" s="4"/>
      <c r="B96" s="572" t="s">
        <v>548</v>
      </c>
      <c r="C96" s="926"/>
      <c r="D96" s="47"/>
      <c r="E96" s="47"/>
      <c r="F96" s="47"/>
      <c r="G96" s="47"/>
      <c r="H96" s="47"/>
      <c r="I96" s="47"/>
      <c r="J96" s="47"/>
      <c r="K96" s="47"/>
      <c r="L96" s="47"/>
      <c r="M96" s="47"/>
      <c r="N96" s="47"/>
      <c r="O96" s="71"/>
    </row>
    <row r="97" spans="1:15" s="18" customFormat="1" hidden="1" outlineLevel="1">
      <c r="A97" s="4"/>
      <c r="B97" s="572" t="s">
        <v>549</v>
      </c>
      <c r="C97" s="926"/>
      <c r="D97" s="47"/>
      <c r="E97" s="47"/>
      <c r="F97" s="47"/>
      <c r="G97" s="47"/>
      <c r="H97" s="47"/>
      <c r="I97" s="47"/>
      <c r="J97" s="47"/>
      <c r="K97" s="47"/>
      <c r="L97" s="47"/>
      <c r="M97" s="47"/>
      <c r="N97" s="47"/>
      <c r="O97" s="71"/>
    </row>
    <row r="98" spans="1:15" s="18" customFormat="1" hidden="1" outlineLevel="1">
      <c r="A98" s="4"/>
      <c r="B98" s="572" t="s">
        <v>550</v>
      </c>
      <c r="C98" s="926"/>
      <c r="D98" s="47"/>
      <c r="E98" s="47"/>
      <c r="F98" s="47"/>
      <c r="G98" s="47"/>
      <c r="H98" s="47"/>
      <c r="I98" s="47"/>
      <c r="J98" s="47"/>
      <c r="K98" s="47"/>
      <c r="L98" s="47"/>
      <c r="M98" s="47"/>
      <c r="N98" s="47"/>
      <c r="O98" s="71"/>
    </row>
    <row r="99" spans="1:15" s="18" customFormat="1" collapsed="1">
      <c r="A99" s="4"/>
      <c r="B99" s="572" t="s">
        <v>551</v>
      </c>
      <c r="C99" s="929"/>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9" t="s">
        <v>552</v>
      </c>
      <c r="C100" s="515"/>
      <c r="D100" s="73"/>
      <c r="E100" s="511">
        <f t="shared" ref="E100:N100" si="27">ROUND(SUM(D99*E16+E99*E17)/12,4)</f>
        <v>0</v>
      </c>
      <c r="F100" s="511">
        <f t="shared" si="27"/>
        <v>0</v>
      </c>
      <c r="G100" s="511">
        <f t="shared" si="27"/>
        <v>0</v>
      </c>
      <c r="H100" s="511">
        <f t="shared" si="27"/>
        <v>0</v>
      </c>
      <c r="I100" s="511">
        <f t="shared" si="27"/>
        <v>0</v>
      </c>
      <c r="J100" s="511">
        <f t="shared" si="27"/>
        <v>0</v>
      </c>
      <c r="K100" s="511">
        <f t="shared" si="27"/>
        <v>0</v>
      </c>
      <c r="L100" s="511">
        <f t="shared" si="27"/>
        <v>0</v>
      </c>
      <c r="M100" s="511">
        <f t="shared" si="27"/>
        <v>0</v>
      </c>
      <c r="N100" s="511">
        <f t="shared" si="27"/>
        <v>0</v>
      </c>
      <c r="O100" s="516"/>
    </row>
    <row r="101" spans="1:15" s="14" customFormat="1">
      <c r="A101" s="74"/>
      <c r="B101" s="508"/>
      <c r="C101" s="515"/>
      <c r="D101" s="73"/>
      <c r="E101" s="511"/>
      <c r="F101" s="511"/>
      <c r="G101" s="511"/>
      <c r="H101" s="511"/>
      <c r="I101" s="511"/>
      <c r="J101" s="511"/>
      <c r="K101" s="511"/>
      <c r="L101" s="511"/>
      <c r="M101" s="511"/>
      <c r="N101" s="511"/>
      <c r="O101" s="516"/>
    </row>
    <row r="102" spans="1:15" s="66" customFormat="1">
      <c r="A102" s="64"/>
      <c r="B102" s="649">
        <f>'1.  LRAMVA Summary'!B40</f>
        <v>0</v>
      </c>
      <c r="C102" s="928" t="str">
        <f>'2. LRAMVA Threshold'!P43</f>
        <v/>
      </c>
      <c r="D102" s="47"/>
      <c r="E102" s="47"/>
      <c r="F102" s="47"/>
      <c r="G102" s="47"/>
      <c r="H102" s="47"/>
      <c r="I102" s="47"/>
      <c r="J102" s="47"/>
      <c r="K102" s="47"/>
      <c r="L102" s="47"/>
      <c r="M102" s="47"/>
      <c r="N102" s="47"/>
      <c r="O102" s="71"/>
    </row>
    <row r="103" spans="1:15" s="18" customFormat="1" hidden="1" outlineLevel="1">
      <c r="A103" s="4"/>
      <c r="B103" s="572" t="s">
        <v>548</v>
      </c>
      <c r="C103" s="926"/>
      <c r="D103" s="47"/>
      <c r="E103" s="47"/>
      <c r="F103" s="47"/>
      <c r="G103" s="47"/>
      <c r="H103" s="47"/>
      <c r="I103" s="47"/>
      <c r="J103" s="47"/>
      <c r="K103" s="47"/>
      <c r="L103" s="47"/>
      <c r="M103" s="47"/>
      <c r="N103" s="47"/>
      <c r="O103" s="71"/>
    </row>
    <row r="104" spans="1:15" s="18" customFormat="1" hidden="1" outlineLevel="1">
      <c r="A104" s="4"/>
      <c r="B104" s="572" t="s">
        <v>549</v>
      </c>
      <c r="C104" s="926"/>
      <c r="D104" s="47"/>
      <c r="E104" s="47"/>
      <c r="F104" s="47"/>
      <c r="G104" s="47"/>
      <c r="H104" s="47"/>
      <c r="I104" s="47"/>
      <c r="J104" s="47"/>
      <c r="K104" s="47"/>
      <c r="L104" s="47"/>
      <c r="M104" s="47"/>
      <c r="N104" s="47"/>
      <c r="O104" s="71"/>
    </row>
    <row r="105" spans="1:15" s="18" customFormat="1" hidden="1" outlineLevel="1">
      <c r="A105" s="4"/>
      <c r="B105" s="572" t="s">
        <v>550</v>
      </c>
      <c r="C105" s="926"/>
      <c r="D105" s="47"/>
      <c r="E105" s="47"/>
      <c r="F105" s="47"/>
      <c r="G105" s="47"/>
      <c r="H105" s="47"/>
      <c r="I105" s="47"/>
      <c r="J105" s="47"/>
      <c r="K105" s="47"/>
      <c r="L105" s="47"/>
      <c r="M105" s="47"/>
      <c r="N105" s="47"/>
      <c r="O105" s="71"/>
    </row>
    <row r="106" spans="1:15" s="18" customFormat="1" collapsed="1">
      <c r="A106" s="4"/>
      <c r="B106" s="572" t="s">
        <v>551</v>
      </c>
      <c r="C106" s="929"/>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9" t="s">
        <v>552</v>
      </c>
      <c r="C107" s="515"/>
      <c r="D107" s="73"/>
      <c r="E107" s="511">
        <f t="shared" ref="E107:N107" si="29">ROUND(SUM(D106*E16+E106*E17)/12,4)</f>
        <v>0</v>
      </c>
      <c r="F107" s="511">
        <f t="shared" si="29"/>
        <v>0</v>
      </c>
      <c r="G107" s="511">
        <f t="shared" si="29"/>
        <v>0</v>
      </c>
      <c r="H107" s="511">
        <f t="shared" si="29"/>
        <v>0</v>
      </c>
      <c r="I107" s="511">
        <f t="shared" si="29"/>
        <v>0</v>
      </c>
      <c r="J107" s="511">
        <f t="shared" si="29"/>
        <v>0</v>
      </c>
      <c r="K107" s="511">
        <f t="shared" si="29"/>
        <v>0</v>
      </c>
      <c r="L107" s="511">
        <f t="shared" si="29"/>
        <v>0</v>
      </c>
      <c r="M107" s="511">
        <f t="shared" si="29"/>
        <v>0</v>
      </c>
      <c r="N107" s="511">
        <f t="shared" si="29"/>
        <v>0</v>
      </c>
      <c r="O107" s="516"/>
    </row>
    <row r="108" spans="1:15" s="14" customFormat="1">
      <c r="A108" s="74"/>
      <c r="B108" s="508"/>
      <c r="C108" s="515"/>
      <c r="D108" s="73"/>
      <c r="E108" s="511"/>
      <c r="F108" s="511"/>
      <c r="G108" s="511"/>
      <c r="H108" s="511"/>
      <c r="I108" s="511"/>
      <c r="J108" s="511"/>
      <c r="K108" s="511"/>
      <c r="L108" s="511"/>
      <c r="M108" s="511"/>
      <c r="N108" s="511"/>
      <c r="O108" s="516"/>
    </row>
    <row r="109" spans="1:15" s="66" customFormat="1">
      <c r="A109" s="64"/>
      <c r="B109" s="649">
        <f>'1.  LRAMVA Summary'!B41</f>
        <v>0</v>
      </c>
      <c r="C109" s="928" t="str">
        <f>'2. LRAMVA Threshold'!Q43</f>
        <v/>
      </c>
      <c r="D109" s="47"/>
      <c r="E109" s="47"/>
      <c r="F109" s="47"/>
      <c r="G109" s="47"/>
      <c r="H109" s="47"/>
      <c r="I109" s="47"/>
      <c r="J109" s="47"/>
      <c r="K109" s="47"/>
      <c r="L109" s="47"/>
      <c r="M109" s="47"/>
      <c r="N109" s="47"/>
      <c r="O109" s="71"/>
    </row>
    <row r="110" spans="1:15" s="18" customFormat="1" hidden="1" outlineLevel="1">
      <c r="A110" s="4"/>
      <c r="B110" s="572" t="s">
        <v>548</v>
      </c>
      <c r="C110" s="926"/>
      <c r="D110" s="47"/>
      <c r="E110" s="47"/>
      <c r="F110" s="47"/>
      <c r="G110" s="47"/>
      <c r="H110" s="47"/>
      <c r="I110" s="47"/>
      <c r="J110" s="47"/>
      <c r="K110" s="47"/>
      <c r="L110" s="47"/>
      <c r="M110" s="47"/>
      <c r="N110" s="47"/>
      <c r="O110" s="71"/>
    </row>
    <row r="111" spans="1:15" s="18" customFormat="1" hidden="1" outlineLevel="1">
      <c r="A111" s="4"/>
      <c r="B111" s="572" t="s">
        <v>549</v>
      </c>
      <c r="C111" s="926"/>
      <c r="D111" s="47"/>
      <c r="E111" s="47"/>
      <c r="F111" s="47"/>
      <c r="G111" s="47"/>
      <c r="H111" s="47"/>
      <c r="I111" s="47"/>
      <c r="J111" s="47"/>
      <c r="K111" s="47"/>
      <c r="L111" s="47"/>
      <c r="M111" s="47"/>
      <c r="N111" s="47"/>
      <c r="O111" s="71"/>
    </row>
    <row r="112" spans="1:15" s="18" customFormat="1" hidden="1" outlineLevel="1">
      <c r="A112" s="4"/>
      <c r="B112" s="572" t="s">
        <v>550</v>
      </c>
      <c r="C112" s="926"/>
      <c r="D112" s="47"/>
      <c r="E112" s="47"/>
      <c r="F112" s="47"/>
      <c r="G112" s="47"/>
      <c r="H112" s="47"/>
      <c r="I112" s="47"/>
      <c r="J112" s="47"/>
      <c r="K112" s="47"/>
      <c r="L112" s="47"/>
      <c r="M112" s="47"/>
      <c r="N112" s="47"/>
      <c r="O112" s="71"/>
    </row>
    <row r="113" spans="1:17" s="18" customFormat="1" collapsed="1">
      <c r="A113" s="4"/>
      <c r="B113" s="572" t="s">
        <v>551</v>
      </c>
      <c r="C113" s="929"/>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9" t="s">
        <v>552</v>
      </c>
      <c r="C114" s="515"/>
      <c r="D114" s="73"/>
      <c r="E114" s="511">
        <f t="shared" ref="E114:N114" si="31">ROUND(SUM(D113*E16+E113*E17)/12,4)</f>
        <v>0</v>
      </c>
      <c r="F114" s="511">
        <f t="shared" si="31"/>
        <v>0</v>
      </c>
      <c r="G114" s="511">
        <f t="shared" si="31"/>
        <v>0</v>
      </c>
      <c r="H114" s="511">
        <f t="shared" si="31"/>
        <v>0</v>
      </c>
      <c r="I114" s="511">
        <f t="shared" si="31"/>
        <v>0</v>
      </c>
      <c r="J114" s="511">
        <f t="shared" si="31"/>
        <v>0</v>
      </c>
      <c r="K114" s="511">
        <f t="shared" si="31"/>
        <v>0</v>
      </c>
      <c r="L114" s="511">
        <f t="shared" si="31"/>
        <v>0</v>
      </c>
      <c r="M114" s="511">
        <f t="shared" si="31"/>
        <v>0</v>
      </c>
      <c r="N114" s="511">
        <f t="shared" si="31"/>
        <v>0</v>
      </c>
      <c r="O114" s="516"/>
    </row>
    <row r="115" spans="1:17" s="72" customFormat="1" ht="14.25">
      <c r="A115" s="74"/>
      <c r="B115" s="76"/>
      <c r="C115" s="83"/>
      <c r="D115" s="77"/>
      <c r="E115" s="77"/>
      <c r="F115" s="77"/>
      <c r="G115" s="77"/>
      <c r="H115" s="77"/>
      <c r="I115" s="77"/>
      <c r="J115" s="77"/>
      <c r="K115" s="522"/>
      <c r="L115" s="523"/>
      <c r="M115" s="523"/>
      <c r="N115" s="523"/>
      <c r="O115" s="524"/>
    </row>
    <row r="116" spans="1:17" s="3" customFormat="1" ht="21" customHeight="1">
      <c r="A116" s="4"/>
      <c r="B116" s="525" t="s">
        <v>606</v>
      </c>
      <c r="C116" s="100"/>
      <c r="D116" s="526"/>
      <c r="E116" s="526"/>
      <c r="F116" s="526"/>
      <c r="G116" s="526"/>
      <c r="H116" s="526"/>
      <c r="I116" s="526"/>
      <c r="J116" s="526"/>
      <c r="K116" s="526"/>
      <c r="L116" s="526"/>
      <c r="M116" s="526"/>
      <c r="N116" s="526"/>
      <c r="O116" s="526"/>
    </row>
    <row r="119" spans="1:17" ht="15.75">
      <c r="B119" s="120" t="s">
        <v>497</v>
      </c>
      <c r="J119" s="18"/>
    </row>
    <row r="120" spans="1:17" s="14" customFormat="1" ht="42.75" customHeight="1">
      <c r="A120" s="74"/>
      <c r="B120" s="933" t="s">
        <v>647</v>
      </c>
      <c r="C120" s="933"/>
      <c r="D120" s="933"/>
      <c r="E120" s="933"/>
      <c r="F120" s="933"/>
      <c r="G120" s="933"/>
      <c r="H120" s="933"/>
      <c r="I120" s="933"/>
      <c r="J120" s="933"/>
      <c r="K120" s="933"/>
      <c r="L120" s="933"/>
      <c r="M120" s="933"/>
      <c r="N120" s="933"/>
      <c r="O120" s="933"/>
      <c r="P120" s="933"/>
    </row>
    <row r="121" spans="1:17" s="18" customFormat="1" ht="9" customHeight="1">
      <c r="A121" s="4"/>
      <c r="B121" s="120"/>
      <c r="C121" s="80"/>
    </row>
    <row r="122" spans="1:17" ht="63.75" customHeight="1">
      <c r="B122" s="264" t="s">
        <v>237</v>
      </c>
      <c r="C122" s="264" t="str">
        <f>'1.  LRAMVA Summary'!D51</f>
        <v>Residential</v>
      </c>
      <c r="D122" s="264" t="str">
        <f>'1.  LRAMVA Summary'!E51</f>
        <v>GS&lt;50 kW</v>
      </c>
      <c r="E122" s="264" t="str">
        <f>'1.  LRAMVA Summary'!F51</f>
        <v>General Service 50 to 4,999 kW</v>
      </c>
      <c r="F122" s="264" t="str">
        <f>'1.  LRAMVA Summary'!G51</f>
        <v>Large Use</v>
      </c>
      <c r="G122" s="264" t="str">
        <f>'1.  LRAMVA Summary'!H51</f>
        <v>Large Use</v>
      </c>
      <c r="H122" s="264" t="str">
        <f>'1.  LRAMVA Summary'!I51</f>
        <v>Street Lighting</v>
      </c>
      <c r="I122" s="264" t="str">
        <f>'1.  LRAMVA Summary'!J51</f>
        <v/>
      </c>
      <c r="J122" s="264" t="str">
        <f>'1.  LRAMVA Summary'!K51</f>
        <v/>
      </c>
      <c r="K122" s="264" t="str">
        <f>'1.  LRAMVA Summary'!L51</f>
        <v/>
      </c>
      <c r="L122" s="264" t="str">
        <f>'1.  LRAMVA Summary'!M51</f>
        <v/>
      </c>
      <c r="M122" s="264" t="str">
        <f>'1.  LRAMVA Summary'!N51</f>
        <v/>
      </c>
      <c r="N122" s="264" t="str">
        <f>'1.  LRAMVA Summary'!O51</f>
        <v/>
      </c>
      <c r="O122" s="264" t="str">
        <f>'1.  LRAMVA Summary'!P51</f>
        <v/>
      </c>
      <c r="P122" s="264" t="str">
        <f>'1.  LRAMVA Summary'!Q51</f>
        <v/>
      </c>
      <c r="Q122" s="18"/>
    </row>
    <row r="123" spans="1:17" s="18" customFormat="1">
      <c r="A123" s="93"/>
      <c r="B123" s="622"/>
      <c r="C123" s="623" t="str">
        <f>'1.  LRAMVA Summary'!D52</f>
        <v>kWh</v>
      </c>
      <c r="D123" s="623" t="str">
        <f>'1.  LRAMVA Summary'!E52</f>
        <v>kWh</v>
      </c>
      <c r="E123" s="623" t="str">
        <f>'1.  LRAMVA Summary'!F52</f>
        <v>kW</v>
      </c>
      <c r="F123" s="623" t="str">
        <f>'1.  LRAMVA Summary'!G52</f>
        <v>kW</v>
      </c>
      <c r="G123" s="623" t="str">
        <f>'1.  LRAMVA Summary'!H52</f>
        <v>kW</v>
      </c>
      <c r="H123" s="623" t="str">
        <f>'1.  LRAMVA Summary'!I52</f>
        <v>kW</v>
      </c>
      <c r="I123" s="623" t="str">
        <f>'1.  LRAMVA Summary'!J52</f>
        <v/>
      </c>
      <c r="J123" s="623" t="str">
        <f>'1.  LRAMVA Summary'!K52</f>
        <v/>
      </c>
      <c r="K123" s="623" t="str">
        <f>'1.  LRAMVA Summary'!L52</f>
        <v/>
      </c>
      <c r="L123" s="623" t="str">
        <f>'1.  LRAMVA Summary'!M52</f>
        <v/>
      </c>
      <c r="M123" s="623" t="str">
        <f>'1.  LRAMVA Summary'!N52</f>
        <v/>
      </c>
      <c r="N123" s="623" t="str">
        <f>'1.  LRAMVA Summary'!O52</f>
        <v/>
      </c>
      <c r="O123" s="623" t="str">
        <f>'1.  LRAMVA Summary'!P52</f>
        <v/>
      </c>
      <c r="P123" s="624" t="str">
        <f>'1.  LRAMVA Summary'!Q52</f>
        <v/>
      </c>
    </row>
    <row r="124" spans="1:17">
      <c r="B124" s="536">
        <v>2011</v>
      </c>
      <c r="C124" s="527">
        <f>HLOOKUP(B124,$E$15:$O$114,9,FALSE)</f>
        <v>1.43E-2</v>
      </c>
      <c r="D124" s="528">
        <f>HLOOKUP(B124,$E$15:$O$114,16,FALSE)</f>
        <v>8.5000000000000006E-3</v>
      </c>
      <c r="E124" s="529">
        <f>HLOOKUP(B124,$E$15:$O$114,23,FALSE)</f>
        <v>2.0506000000000002</v>
      </c>
      <c r="F124" s="528">
        <f>HLOOKUP(B124,$E$15:$O$114,30,FALSE)</f>
        <v>1.3574999999999999</v>
      </c>
      <c r="G124" s="529">
        <f>HLOOKUP(B124,$E$15:$O$114,37,FALSE)</f>
        <v>0</v>
      </c>
      <c r="H124" s="528">
        <f>HLOOKUP(B124,$E$15:$O$114,44,FALSE)</f>
        <v>6.2205000000000004</v>
      </c>
      <c r="I124" s="529">
        <f>HLOOKUP(B124,$E$15:$O$114,51,FALSE)</f>
        <v>0</v>
      </c>
      <c r="J124" s="529">
        <f>HLOOKUP(B124,$E$15:$O$114,58,FALSE)</f>
        <v>0</v>
      </c>
      <c r="K124" s="529">
        <f>HLOOKUP(B124,$E$15:$O$114,65,FALSE)</f>
        <v>0</v>
      </c>
      <c r="L124" s="529">
        <f>HLOOKUP(B124,$E$15:$O$114,72,FALSE)</f>
        <v>0</v>
      </c>
      <c r="M124" s="529">
        <f>HLOOKUP(B124,$E$15:$O$114,79,FALSE)</f>
        <v>0</v>
      </c>
      <c r="N124" s="529">
        <f>HLOOKUP(B124,$E$15:$O$114,86,FALSE)</f>
        <v>0</v>
      </c>
      <c r="O124" s="529">
        <f>HLOOKUP(B124,$E$15:$O$114,93,FALSE)</f>
        <v>0</v>
      </c>
      <c r="P124" s="529">
        <f>HLOOKUP(B124,$E$15:$O$114,100,FALSE)</f>
        <v>0</v>
      </c>
    </row>
    <row r="125" spans="1:17">
      <c r="B125" s="537">
        <v>2012</v>
      </c>
      <c r="C125" s="530">
        <f t="shared" ref="C125:C129" si="32">HLOOKUP(B125,$E$15:$O$114,9,FALSE)</f>
        <v>1.4200000000000001E-2</v>
      </c>
      <c r="D125" s="531">
        <f>HLOOKUP(B125,$E$15:$O$114,16,FALSE)</f>
        <v>8.3000000000000001E-3</v>
      </c>
      <c r="E125" s="532">
        <f>HLOOKUP(B125,$E$15:$O$114,23,FALSE)</f>
        <v>2.0329000000000002</v>
      </c>
      <c r="F125" s="531">
        <f>HLOOKUP(B125,$E$15:$O$114,30,FALSE)</f>
        <v>1.3344</v>
      </c>
      <c r="G125" s="532">
        <f>HLOOKUP(B125,$E$15:$O$114,37,FALSE)</f>
        <v>0</v>
      </c>
      <c r="H125" s="531">
        <f>HLOOKUP(B125,$E$15:$O$114,44,FALSE)</f>
        <v>6.1288999999999998</v>
      </c>
      <c r="I125" s="532">
        <f>HLOOKUP(B125,$E$15:$O$114,51,FALSE)</f>
        <v>0</v>
      </c>
      <c r="J125" s="532">
        <f>HLOOKUP(B125,$E$15:$O$114,58,FALSE)</f>
        <v>0</v>
      </c>
      <c r="K125" s="532">
        <f>HLOOKUP(B125,$E$15:$O$114,65,FALSE)</f>
        <v>0</v>
      </c>
      <c r="L125" s="532">
        <f>HLOOKUP(B125,$E$15:$O$114,72,FALSE)</f>
        <v>0</v>
      </c>
      <c r="M125" s="532">
        <f>HLOOKUP(B125,$E$15:$O$114,79,FALSE)</f>
        <v>0</v>
      </c>
      <c r="N125" s="532">
        <f>HLOOKUP(B125,$E$15:$O$114,86,FALSE)</f>
        <v>0</v>
      </c>
      <c r="O125" s="532">
        <f>HLOOKUP(B125,$E$15:$O$114,93,FALSE)</f>
        <v>0</v>
      </c>
      <c r="P125" s="532">
        <f t="shared" ref="P125:P133" si="33">HLOOKUP(B125,$E$15:$O$114,100,FALSE)</f>
        <v>0</v>
      </c>
    </row>
    <row r="126" spans="1:17">
      <c r="B126" s="537">
        <v>2013</v>
      </c>
      <c r="C126" s="530">
        <f t="shared" si="32"/>
        <v>1.44E-2</v>
      </c>
      <c r="D126" s="531">
        <f t="shared" ref="D126:D133" si="34">HLOOKUP(B126,$E$15:$O$114,16,FALSE)</f>
        <v>8.3999999999999995E-3</v>
      </c>
      <c r="E126" s="532">
        <f t="shared" ref="E126:E133" si="35">HLOOKUP(B126,$E$15:$O$114,23,FALSE)</f>
        <v>2.0575999999999999</v>
      </c>
      <c r="F126" s="531">
        <f t="shared" ref="F126:F133" si="36">HLOOKUP(B126,$E$15:$O$114,30,FALSE)</f>
        <v>1.3507</v>
      </c>
      <c r="G126" s="532">
        <f t="shared" ref="G126:G132" si="37">HLOOKUP(B126,$E$15:$O$114,37,FALSE)</f>
        <v>0</v>
      </c>
      <c r="H126" s="531">
        <f t="shared" ref="H126:H133" si="38">HLOOKUP(B126,$E$15:$O$114,44,FALSE)</f>
        <v>6.2092999999999998</v>
      </c>
      <c r="I126" s="532">
        <f t="shared" ref="I126:I133" si="39">HLOOKUP(B126,$E$15:$O$114,51,FALSE)</f>
        <v>0</v>
      </c>
      <c r="J126" s="532">
        <f t="shared" ref="J126:J133" si="40">HLOOKUP(B126,$E$15:$O$114,58,FALSE)</f>
        <v>0</v>
      </c>
      <c r="K126" s="532">
        <f t="shared" ref="K126:K133" si="41">HLOOKUP(B126,$E$15:$O$114,65,FALSE)</f>
        <v>0</v>
      </c>
      <c r="L126" s="532">
        <f t="shared" ref="L126:L133" si="42">HLOOKUP(B126,$E$15:$O$114,72,FALSE)</f>
        <v>0</v>
      </c>
      <c r="M126" s="532">
        <f t="shared" ref="M126:M133" si="43">HLOOKUP(B126,$E$15:$O$114,79,FALSE)</f>
        <v>0</v>
      </c>
      <c r="N126" s="532">
        <f t="shared" ref="N126:N133" si="44">HLOOKUP(B126,$E$15:$O$114,86,FALSE)</f>
        <v>0</v>
      </c>
      <c r="O126" s="532">
        <f t="shared" ref="O126:O133" si="45">HLOOKUP(B126,$E$15:$O$114,93,FALSE)</f>
        <v>0</v>
      </c>
      <c r="P126" s="532">
        <f t="shared" si="33"/>
        <v>0</v>
      </c>
    </row>
    <row r="127" spans="1:17">
      <c r="B127" s="537">
        <v>2014</v>
      </c>
      <c r="C127" s="530">
        <f t="shared" si="32"/>
        <v>1.46E-2</v>
      </c>
      <c r="D127" s="531">
        <f>HLOOKUP(B127,$E$15:$O$114,16,FALSE)</f>
        <v>8.5000000000000006E-3</v>
      </c>
      <c r="E127" s="532">
        <f>HLOOKUP(B127,$E$15:$O$114,23,FALSE)</f>
        <v>2.0897000000000001</v>
      </c>
      <c r="F127" s="531">
        <f>HLOOKUP(B127,$E$15:$O$114,30,FALSE)</f>
        <v>1.3717999999999999</v>
      </c>
      <c r="G127" s="532">
        <f>HLOOKUP(B127,$E$15:$O$114,37,FALSE)</f>
        <v>0</v>
      </c>
      <c r="H127" s="531">
        <f>HLOOKUP(B127,$E$15:$O$114,44,FALSE)</f>
        <v>6.3064</v>
      </c>
      <c r="I127" s="532">
        <f>HLOOKUP(B127,$E$15:$O$114,51,FALSE)</f>
        <v>0</v>
      </c>
      <c r="J127" s="532">
        <f>HLOOKUP(B127,$E$15:$O$114,58,FALSE)</f>
        <v>0</v>
      </c>
      <c r="K127" s="532">
        <f>HLOOKUP(B127,$E$15:$O$114,65,FALSE)</f>
        <v>0</v>
      </c>
      <c r="L127" s="532">
        <f>HLOOKUP(B127,$E$15:$O$114,72,FALSE)</f>
        <v>0</v>
      </c>
      <c r="M127" s="532">
        <f>HLOOKUP(B127,$E$15:$O$114,79,FALSE)</f>
        <v>0</v>
      </c>
      <c r="N127" s="532">
        <f>HLOOKUP(B127,$E$15:$O$114,86,FALSE)</f>
        <v>0</v>
      </c>
      <c r="O127" s="532">
        <f>HLOOKUP(B127,$E$15:$O$114,93,FALSE)</f>
        <v>0</v>
      </c>
      <c r="P127" s="532">
        <f>HLOOKUP(B127,$E$15:$O$114,100,FALSE)</f>
        <v>0</v>
      </c>
    </row>
    <row r="128" spans="1:17">
      <c r="B128" s="537">
        <v>2015</v>
      </c>
      <c r="C128" s="530">
        <f t="shared" si="32"/>
        <v>1.55E-2</v>
      </c>
      <c r="D128" s="531">
        <f t="shared" si="34"/>
        <v>1.01E-2</v>
      </c>
      <c r="E128" s="532">
        <f t="shared" si="35"/>
        <v>2.4285999999999999</v>
      </c>
      <c r="F128" s="531">
        <f t="shared" si="36"/>
        <v>1.3465</v>
      </c>
      <c r="G128" s="532">
        <f t="shared" si="37"/>
        <v>0.22459999999999999</v>
      </c>
      <c r="H128" s="531">
        <f t="shared" si="38"/>
        <v>7.4960000000000004</v>
      </c>
      <c r="I128" s="532">
        <f t="shared" si="39"/>
        <v>0</v>
      </c>
      <c r="J128" s="532">
        <f t="shared" si="40"/>
        <v>0</v>
      </c>
      <c r="K128" s="532">
        <f t="shared" si="41"/>
        <v>0</v>
      </c>
      <c r="L128" s="532">
        <f t="shared" si="42"/>
        <v>0</v>
      </c>
      <c r="M128" s="532">
        <f t="shared" si="43"/>
        <v>0</v>
      </c>
      <c r="N128" s="532">
        <f t="shared" si="44"/>
        <v>0</v>
      </c>
      <c r="O128" s="532">
        <f t="shared" si="45"/>
        <v>0</v>
      </c>
      <c r="P128" s="532">
        <f t="shared" si="33"/>
        <v>0</v>
      </c>
    </row>
    <row r="129" spans="2:16">
      <c r="B129" s="537">
        <v>2016</v>
      </c>
      <c r="C129" s="530">
        <f t="shared" si="32"/>
        <v>0</v>
      </c>
      <c r="D129" s="531">
        <f t="shared" si="34"/>
        <v>0</v>
      </c>
      <c r="E129" s="532">
        <f t="shared" si="35"/>
        <v>0</v>
      </c>
      <c r="F129" s="531">
        <f t="shared" si="36"/>
        <v>0</v>
      </c>
      <c r="G129" s="532">
        <f t="shared" si="37"/>
        <v>0</v>
      </c>
      <c r="H129" s="531">
        <f t="shared" si="38"/>
        <v>0</v>
      </c>
      <c r="I129" s="532">
        <f t="shared" si="39"/>
        <v>0</v>
      </c>
      <c r="J129" s="532">
        <f t="shared" si="40"/>
        <v>0</v>
      </c>
      <c r="K129" s="532">
        <f t="shared" si="41"/>
        <v>0</v>
      </c>
      <c r="L129" s="532">
        <f t="shared" si="42"/>
        <v>0</v>
      </c>
      <c r="M129" s="532">
        <f t="shared" si="43"/>
        <v>0</v>
      </c>
      <c r="N129" s="532">
        <f t="shared" si="44"/>
        <v>0</v>
      </c>
      <c r="O129" s="532">
        <f t="shared" si="45"/>
        <v>0</v>
      </c>
      <c r="P129" s="532">
        <f t="shared" si="33"/>
        <v>0</v>
      </c>
    </row>
    <row r="130" spans="2:16" hidden="1">
      <c r="B130" s="537">
        <v>2017</v>
      </c>
      <c r="C130" s="530">
        <f>HLOOKUP(B130,$E$15:$O$114,9,FALSE)</f>
        <v>0</v>
      </c>
      <c r="D130" s="531">
        <f t="shared" si="34"/>
        <v>0</v>
      </c>
      <c r="E130" s="532">
        <f t="shared" si="35"/>
        <v>0</v>
      </c>
      <c r="F130" s="531">
        <f t="shared" si="36"/>
        <v>0</v>
      </c>
      <c r="G130" s="532">
        <f t="shared" si="37"/>
        <v>0</v>
      </c>
      <c r="H130" s="531">
        <f t="shared" si="38"/>
        <v>0</v>
      </c>
      <c r="I130" s="532">
        <f t="shared" si="39"/>
        <v>0</v>
      </c>
      <c r="J130" s="532">
        <f t="shared" si="40"/>
        <v>0</v>
      </c>
      <c r="K130" s="532">
        <f t="shared" si="41"/>
        <v>0</v>
      </c>
      <c r="L130" s="532">
        <f t="shared" si="42"/>
        <v>0</v>
      </c>
      <c r="M130" s="532">
        <f t="shared" si="43"/>
        <v>0</v>
      </c>
      <c r="N130" s="532">
        <f t="shared" si="44"/>
        <v>0</v>
      </c>
      <c r="O130" s="532">
        <f t="shared" si="45"/>
        <v>0</v>
      </c>
      <c r="P130" s="532">
        <f t="shared" si="33"/>
        <v>0</v>
      </c>
    </row>
    <row r="131" spans="2:16" hidden="1">
      <c r="B131" s="537">
        <v>2018</v>
      </c>
      <c r="C131" s="530">
        <f t="shared" ref="C131:C133" si="46">HLOOKUP(B131,$E$15:$O$114,9,FALSE)</f>
        <v>0</v>
      </c>
      <c r="D131" s="531">
        <f t="shared" si="34"/>
        <v>0</v>
      </c>
      <c r="E131" s="532">
        <f t="shared" si="35"/>
        <v>0</v>
      </c>
      <c r="F131" s="531">
        <f t="shared" si="36"/>
        <v>0</v>
      </c>
      <c r="G131" s="532">
        <f t="shared" si="37"/>
        <v>0</v>
      </c>
      <c r="H131" s="531">
        <f t="shared" si="38"/>
        <v>0</v>
      </c>
      <c r="I131" s="532">
        <f t="shared" si="39"/>
        <v>0</v>
      </c>
      <c r="J131" s="532">
        <f t="shared" si="40"/>
        <v>0</v>
      </c>
      <c r="K131" s="532">
        <f t="shared" si="41"/>
        <v>0</v>
      </c>
      <c r="L131" s="532">
        <f t="shared" si="42"/>
        <v>0</v>
      </c>
      <c r="M131" s="532">
        <f t="shared" si="43"/>
        <v>0</v>
      </c>
      <c r="N131" s="532">
        <f t="shared" si="44"/>
        <v>0</v>
      </c>
      <c r="O131" s="532">
        <f t="shared" si="45"/>
        <v>0</v>
      </c>
      <c r="P131" s="532">
        <f t="shared" si="33"/>
        <v>0</v>
      </c>
    </row>
    <row r="132" spans="2:16" hidden="1">
      <c r="B132" s="537">
        <v>2019</v>
      </c>
      <c r="C132" s="530">
        <f t="shared" si="46"/>
        <v>0</v>
      </c>
      <c r="D132" s="531">
        <f t="shared" si="34"/>
        <v>0</v>
      </c>
      <c r="E132" s="532">
        <f t="shared" si="35"/>
        <v>0</v>
      </c>
      <c r="F132" s="531">
        <f t="shared" si="36"/>
        <v>0</v>
      </c>
      <c r="G132" s="532">
        <f t="shared" si="37"/>
        <v>0</v>
      </c>
      <c r="H132" s="531">
        <f t="shared" si="38"/>
        <v>0</v>
      </c>
      <c r="I132" s="532">
        <f t="shared" si="39"/>
        <v>0</v>
      </c>
      <c r="J132" s="532">
        <f t="shared" si="40"/>
        <v>0</v>
      </c>
      <c r="K132" s="532">
        <f t="shared" si="41"/>
        <v>0</v>
      </c>
      <c r="L132" s="532">
        <f t="shared" si="42"/>
        <v>0</v>
      </c>
      <c r="M132" s="532">
        <f t="shared" si="43"/>
        <v>0</v>
      </c>
      <c r="N132" s="532">
        <f t="shared" si="44"/>
        <v>0</v>
      </c>
      <c r="O132" s="532">
        <f t="shared" si="45"/>
        <v>0</v>
      </c>
      <c r="P132" s="532">
        <f t="shared" si="33"/>
        <v>0</v>
      </c>
    </row>
    <row r="133" spans="2:16" hidden="1">
      <c r="B133" s="538">
        <v>2020</v>
      </c>
      <c r="C133" s="533">
        <f t="shared" si="46"/>
        <v>0</v>
      </c>
      <c r="D133" s="534">
        <f t="shared" si="34"/>
        <v>0</v>
      </c>
      <c r="E133" s="535">
        <f t="shared" si="35"/>
        <v>0</v>
      </c>
      <c r="F133" s="534">
        <f t="shared" si="36"/>
        <v>0</v>
      </c>
      <c r="G133" s="535">
        <f>HLOOKUP(B133,$E$15:$O$114,37,FALSE)</f>
        <v>0</v>
      </c>
      <c r="H133" s="534">
        <f t="shared" si="38"/>
        <v>0</v>
      </c>
      <c r="I133" s="535">
        <f t="shared" si="39"/>
        <v>0</v>
      </c>
      <c r="J133" s="535">
        <f t="shared" si="40"/>
        <v>0</v>
      </c>
      <c r="K133" s="535">
        <f t="shared" si="41"/>
        <v>0</v>
      </c>
      <c r="L133" s="535">
        <f t="shared" si="42"/>
        <v>0</v>
      </c>
      <c r="M133" s="535">
        <f t="shared" si="43"/>
        <v>0</v>
      </c>
      <c r="N133" s="535">
        <f t="shared" si="44"/>
        <v>0</v>
      </c>
      <c r="O133" s="535">
        <f t="shared" si="45"/>
        <v>0</v>
      </c>
      <c r="P133" s="535">
        <f t="shared" si="33"/>
        <v>0</v>
      </c>
    </row>
    <row r="134" spans="2:16" ht="18.75" customHeight="1">
      <c r="B134" s="525" t="s">
        <v>606</v>
      </c>
      <c r="C134" s="635"/>
      <c r="D134" s="636"/>
      <c r="E134" s="637"/>
      <c r="F134" s="636"/>
      <c r="G134" s="636"/>
      <c r="H134" s="636"/>
      <c r="I134" s="636"/>
      <c r="J134" s="636"/>
      <c r="K134" s="636"/>
      <c r="L134" s="636"/>
      <c r="M134" s="636"/>
      <c r="N134" s="636"/>
      <c r="O134" s="636"/>
      <c r="P134" s="636"/>
    </row>
    <row r="136" spans="2:16">
      <c r="B136" s="629" t="s">
        <v>588</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368" zoomScale="90" zoomScaleNormal="90" zoomScaleSheetLayoutView="80" zoomScalePageLayoutView="85" workbookViewId="0">
      <pane xSplit="2" topLeftCell="Q1" activePane="topRight" state="frozen"/>
      <selection pane="topRight" activeCell="AC135" sqref="AC135"/>
    </sheetView>
  </sheetViews>
  <sheetFormatPr defaultRowHeight="14.25" outlineLevelRow="1" outlineLevelCol="1"/>
  <cols>
    <col min="1" max="1" width="4.7109375" style="545" customWidth="1"/>
    <col min="2" max="2" width="43.7109375" style="281" customWidth="1"/>
    <col min="3" max="3" width="14" style="281" customWidth="1"/>
    <col min="4" max="4" width="18.140625" style="280" customWidth="1"/>
    <col min="5" max="5" width="15" style="280" customWidth="1" outlineLevel="1"/>
    <col min="6" max="6" width="14.28515625" style="280" customWidth="1" outlineLevel="1"/>
    <col min="7" max="8" width="12.7109375" style="280" customWidth="1" outlineLevel="1"/>
    <col min="9" max="9" width="14.28515625" style="280" customWidth="1" outlineLevel="1"/>
    <col min="10" max="13" width="15.7109375" style="280" customWidth="1" outlineLevel="1"/>
    <col min="14" max="14" width="12.42578125" style="280" customWidth="1" outlineLevel="1"/>
    <col min="15" max="15" width="17.5703125" style="280" customWidth="1"/>
    <col min="16" max="24" width="9.42578125" style="280" customWidth="1" outlineLevel="1"/>
    <col min="25" max="25" width="14.140625" style="282" customWidth="1"/>
    <col min="26" max="26" width="14.5703125" style="282" customWidth="1"/>
    <col min="27" max="27" width="16.85546875" style="282" customWidth="1"/>
    <col min="28" max="28" width="17.5703125" style="282" customWidth="1"/>
    <col min="29" max="35" width="14.5703125" style="282" customWidth="1"/>
    <col min="36" max="38" width="15" style="282" customWidth="1"/>
    <col min="39" max="39" width="14.28515625" style="283" customWidth="1"/>
    <col min="40" max="40" width="14.5703125" style="280" customWidth="1"/>
    <col min="41" max="41" width="14.85546875" style="280" customWidth="1"/>
    <col min="42" max="42" width="14" style="280" customWidth="1"/>
    <col min="43" max="43" width="9.7109375" style="280" customWidth="1"/>
    <col min="44" max="44" width="11.140625" style="280" customWidth="1"/>
    <col min="45" max="45" width="12.140625" style="280" customWidth="1"/>
    <col min="46" max="46" width="6.42578125" style="280" bestFit="1" customWidth="1"/>
    <col min="47" max="51" width="9.140625" style="280"/>
    <col min="52" max="52" width="6.42578125" style="280" bestFit="1" customWidth="1"/>
    <col min="53" max="16384" width="9.140625" style="280"/>
  </cols>
  <sheetData>
    <row r="1" spans="1:39" ht="164.25" customHeight="1"/>
    <row r="2" spans="1:39" ht="23.25" customHeight="1" thickBot="1"/>
    <row r="3" spans="1:39" ht="25.5" customHeight="1" thickBot="1">
      <c r="B3" s="947" t="s">
        <v>172</v>
      </c>
      <c r="C3" s="284" t="s">
        <v>176</v>
      </c>
      <c r="D3" s="543"/>
      <c r="E3" s="285"/>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7"/>
    </row>
    <row r="4" spans="1:39" ht="24" customHeight="1" thickBot="1">
      <c r="B4" s="947"/>
      <c r="C4" s="288" t="s">
        <v>173</v>
      </c>
      <c r="D4" s="289"/>
      <c r="E4" s="290"/>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7"/>
    </row>
    <row r="5" spans="1:39" ht="29.25" customHeight="1" thickBot="1">
      <c r="B5" s="602"/>
      <c r="C5" s="930" t="s">
        <v>624</v>
      </c>
      <c r="D5" s="931"/>
      <c r="E5" s="290"/>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7"/>
    </row>
    <row r="6" spans="1:39" ht="20.25" customHeight="1">
      <c r="B6" s="291"/>
      <c r="C6" s="292"/>
      <c r="D6" s="293"/>
      <c r="E6" s="293"/>
      <c r="F6" s="293"/>
      <c r="G6" s="293"/>
      <c r="H6" s="293"/>
      <c r="I6" s="293"/>
      <c r="J6" s="293"/>
      <c r="K6" s="293"/>
      <c r="L6" s="293"/>
      <c r="M6" s="293"/>
      <c r="N6" s="293"/>
      <c r="O6" s="293"/>
      <c r="P6" s="293"/>
      <c r="Q6" s="293"/>
      <c r="R6" s="293"/>
      <c r="S6" s="293"/>
      <c r="T6" s="293"/>
      <c r="U6" s="293"/>
      <c r="V6" s="293"/>
      <c r="W6" s="293"/>
      <c r="X6" s="293"/>
      <c r="Y6" s="294"/>
      <c r="Z6" s="294"/>
      <c r="AA6" s="294"/>
      <c r="AB6" s="294"/>
      <c r="AC6" s="294"/>
      <c r="AD6" s="294"/>
      <c r="AE6" s="294"/>
      <c r="AF6" s="295"/>
      <c r="AG6" s="295"/>
      <c r="AH6" s="295"/>
      <c r="AI6" s="295"/>
      <c r="AJ6" s="295"/>
      <c r="AK6" s="295"/>
      <c r="AL6" s="295"/>
      <c r="AM6" s="296"/>
    </row>
    <row r="7" spans="1:39" ht="45.75" customHeight="1">
      <c r="B7" s="947" t="s">
        <v>519</v>
      </c>
      <c r="C7" s="946" t="s">
        <v>654</v>
      </c>
      <c r="D7" s="946"/>
      <c r="E7" s="946"/>
      <c r="F7" s="946"/>
      <c r="G7" s="946"/>
      <c r="H7" s="946"/>
      <c r="I7" s="946"/>
      <c r="J7" s="946"/>
      <c r="K7" s="946"/>
      <c r="L7" s="946"/>
      <c r="M7" s="946"/>
      <c r="N7" s="946"/>
      <c r="O7" s="946"/>
      <c r="P7" s="946"/>
      <c r="Q7" s="946"/>
      <c r="R7" s="946"/>
      <c r="S7" s="946"/>
      <c r="T7" s="946"/>
      <c r="U7" s="946"/>
      <c r="V7" s="946"/>
      <c r="W7" s="946"/>
      <c r="X7" s="946"/>
      <c r="Y7" s="651"/>
      <c r="Z7" s="651"/>
      <c r="AA7" s="651"/>
      <c r="AB7" s="651"/>
      <c r="AC7" s="651"/>
      <c r="AD7" s="651"/>
      <c r="AE7" s="297"/>
      <c r="AF7" s="297"/>
      <c r="AG7" s="297"/>
      <c r="AH7" s="297"/>
      <c r="AI7" s="297"/>
      <c r="AJ7" s="297"/>
      <c r="AK7" s="297"/>
      <c r="AL7" s="297"/>
    </row>
    <row r="8" spans="1:39" s="298" customFormat="1" ht="58.5" customHeight="1">
      <c r="A8" s="545"/>
      <c r="B8" s="947"/>
      <c r="C8" s="946" t="s">
        <v>649</v>
      </c>
      <c r="D8" s="946"/>
      <c r="E8" s="946"/>
      <c r="F8" s="946"/>
      <c r="G8" s="946"/>
      <c r="H8" s="946"/>
      <c r="I8" s="946"/>
      <c r="J8" s="946"/>
      <c r="K8" s="946"/>
      <c r="L8" s="946"/>
      <c r="M8" s="946"/>
      <c r="N8" s="946"/>
      <c r="O8" s="946"/>
      <c r="P8" s="946"/>
      <c r="Q8" s="946"/>
      <c r="R8" s="946"/>
      <c r="S8" s="946"/>
      <c r="T8" s="946"/>
      <c r="U8" s="946"/>
      <c r="V8" s="946"/>
      <c r="W8" s="946"/>
      <c r="X8" s="946"/>
      <c r="Y8" s="651"/>
      <c r="Z8" s="651"/>
      <c r="AA8" s="651"/>
      <c r="AB8" s="651"/>
      <c r="AC8" s="651"/>
      <c r="AD8" s="651"/>
      <c r="AE8" s="299"/>
      <c r="AF8" s="282"/>
      <c r="AG8" s="282"/>
      <c r="AH8" s="282"/>
      <c r="AI8" s="282"/>
      <c r="AJ8" s="282"/>
      <c r="AK8" s="282"/>
      <c r="AL8" s="282"/>
      <c r="AM8" s="283"/>
    </row>
    <row r="9" spans="1:39" s="298" customFormat="1" ht="57.75" customHeight="1">
      <c r="A9" s="545"/>
      <c r="B9" s="300"/>
      <c r="C9" s="946" t="s">
        <v>652</v>
      </c>
      <c r="D9" s="946"/>
      <c r="E9" s="946"/>
      <c r="F9" s="946"/>
      <c r="G9" s="946"/>
      <c r="H9" s="946"/>
      <c r="I9" s="946"/>
      <c r="J9" s="946"/>
      <c r="K9" s="946"/>
      <c r="L9" s="946"/>
      <c r="M9" s="946"/>
      <c r="N9" s="946"/>
      <c r="O9" s="946"/>
      <c r="P9" s="946"/>
      <c r="Q9" s="946"/>
      <c r="R9" s="946"/>
      <c r="S9" s="946"/>
      <c r="T9" s="946"/>
      <c r="U9" s="946"/>
      <c r="V9" s="946"/>
      <c r="W9" s="946"/>
      <c r="X9" s="946"/>
      <c r="Y9" s="651"/>
      <c r="Z9" s="651"/>
      <c r="AA9" s="651"/>
      <c r="AB9" s="651"/>
      <c r="AC9" s="651"/>
      <c r="AD9" s="651"/>
      <c r="AE9" s="299"/>
      <c r="AF9" s="282"/>
      <c r="AG9" s="282"/>
      <c r="AH9" s="282"/>
      <c r="AI9" s="282"/>
      <c r="AJ9" s="282"/>
      <c r="AK9" s="282"/>
      <c r="AL9" s="282"/>
      <c r="AM9" s="283"/>
    </row>
    <row r="10" spans="1:39" ht="48.75" customHeight="1">
      <c r="B10" s="302"/>
      <c r="C10" s="946" t="s">
        <v>653</v>
      </c>
      <c r="D10" s="946"/>
      <c r="E10" s="946"/>
      <c r="F10" s="946"/>
      <c r="G10" s="946"/>
      <c r="H10" s="946"/>
      <c r="I10" s="946"/>
      <c r="J10" s="946"/>
      <c r="K10" s="946"/>
      <c r="L10" s="946"/>
      <c r="M10" s="946"/>
      <c r="N10" s="946"/>
      <c r="O10" s="946"/>
      <c r="P10" s="946"/>
      <c r="Q10" s="946"/>
      <c r="R10" s="946"/>
      <c r="S10" s="946"/>
      <c r="T10" s="946"/>
      <c r="U10" s="946"/>
      <c r="V10" s="946"/>
      <c r="W10" s="946"/>
      <c r="X10" s="946"/>
      <c r="Y10" s="651"/>
      <c r="Z10" s="651"/>
      <c r="AA10" s="651"/>
      <c r="AB10" s="651"/>
      <c r="AC10" s="651"/>
      <c r="AD10" s="651"/>
      <c r="AE10" s="299"/>
      <c r="AF10" s="303"/>
      <c r="AG10" s="303"/>
      <c r="AH10" s="303"/>
      <c r="AI10" s="303"/>
      <c r="AJ10" s="303"/>
      <c r="AK10" s="303"/>
      <c r="AL10" s="303"/>
    </row>
    <row r="11" spans="1:39" ht="72" customHeight="1">
      <c r="C11" s="946" t="s">
        <v>665</v>
      </c>
      <c r="D11" s="946"/>
      <c r="E11" s="946"/>
      <c r="F11" s="946"/>
      <c r="G11" s="946"/>
      <c r="H11" s="946"/>
      <c r="I11" s="946"/>
      <c r="J11" s="946"/>
      <c r="K11" s="946"/>
      <c r="L11" s="946"/>
      <c r="M11" s="946"/>
      <c r="N11" s="946"/>
      <c r="O11" s="946"/>
      <c r="P11" s="946"/>
      <c r="Q11" s="946"/>
      <c r="R11" s="946"/>
      <c r="S11" s="946"/>
      <c r="T11" s="946"/>
      <c r="U11" s="946"/>
      <c r="V11" s="946"/>
      <c r="W11" s="946"/>
      <c r="X11" s="946"/>
      <c r="Y11" s="651"/>
      <c r="Z11" s="651"/>
      <c r="AA11" s="651"/>
      <c r="AB11" s="651"/>
      <c r="AC11" s="651"/>
      <c r="AD11" s="651"/>
      <c r="AE11" s="299"/>
      <c r="AF11" s="303"/>
      <c r="AG11" s="303"/>
      <c r="AH11" s="303"/>
      <c r="AI11" s="303"/>
      <c r="AJ11" s="303"/>
      <c r="AK11" s="303"/>
      <c r="AL11" s="303"/>
      <c r="AM11" s="280"/>
    </row>
    <row r="12" spans="1:39" ht="20.25" customHeight="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299"/>
      <c r="AF12" s="303"/>
      <c r="AG12" s="303"/>
      <c r="AH12" s="303"/>
      <c r="AI12" s="303"/>
      <c r="AJ12" s="303"/>
      <c r="AK12" s="303"/>
      <c r="AL12" s="303"/>
      <c r="AM12" s="280"/>
    </row>
    <row r="13" spans="1:39" ht="20.25" customHeight="1">
      <c r="B13" s="947" t="s">
        <v>589</v>
      </c>
      <c r="C13" s="628" t="s">
        <v>584</v>
      </c>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299"/>
      <c r="AF13" s="303"/>
      <c r="AG13" s="303"/>
      <c r="AH13" s="303"/>
      <c r="AI13" s="303"/>
      <c r="AJ13" s="303"/>
      <c r="AK13" s="303"/>
      <c r="AL13" s="303"/>
      <c r="AM13" s="280"/>
    </row>
    <row r="14" spans="1:39" ht="20.25" customHeight="1">
      <c r="B14" s="947"/>
      <c r="C14" s="628" t="s">
        <v>585</v>
      </c>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299"/>
      <c r="AF14" s="303"/>
      <c r="AG14" s="303"/>
      <c r="AH14" s="303"/>
      <c r="AI14" s="303"/>
      <c r="AJ14" s="303"/>
      <c r="AK14" s="303"/>
      <c r="AL14" s="303"/>
      <c r="AM14" s="280"/>
    </row>
    <row r="15" spans="1:39" ht="20.25" customHeight="1">
      <c r="C15" s="628" t="s">
        <v>586</v>
      </c>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299"/>
      <c r="AF15" s="303"/>
      <c r="AG15" s="303"/>
      <c r="AH15" s="303"/>
      <c r="AI15" s="303"/>
      <c r="AJ15" s="303"/>
      <c r="AK15" s="303"/>
      <c r="AL15" s="303"/>
      <c r="AM15" s="280"/>
    </row>
    <row r="16" spans="1:39" ht="20.25" customHeight="1">
      <c r="C16" s="628" t="s">
        <v>587</v>
      </c>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299"/>
      <c r="AF16" s="303"/>
      <c r="AG16" s="303"/>
      <c r="AH16" s="303"/>
      <c r="AI16" s="303"/>
      <c r="AJ16" s="303"/>
      <c r="AK16" s="303"/>
      <c r="AL16" s="303"/>
      <c r="AM16" s="280"/>
    </row>
    <row r="17" spans="1:39" ht="23.25" customHeight="1">
      <c r="B17" s="304"/>
      <c r="C17" s="305"/>
      <c r="D17" s="306"/>
      <c r="E17" s="306"/>
      <c r="F17" s="306"/>
      <c r="G17" s="306"/>
      <c r="H17" s="306"/>
      <c r="I17" s="306"/>
      <c r="J17" s="306"/>
      <c r="K17" s="306"/>
      <c r="L17" s="306"/>
      <c r="M17" s="306"/>
      <c r="N17" s="306"/>
      <c r="P17" s="306"/>
      <c r="Q17" s="306"/>
      <c r="R17" s="306"/>
      <c r="S17" s="306"/>
      <c r="T17" s="306"/>
      <c r="U17" s="306"/>
      <c r="V17" s="306"/>
      <c r="W17" s="306"/>
      <c r="X17" s="306"/>
      <c r="Y17" s="297"/>
    </row>
    <row r="18" spans="1:39" ht="15.75">
      <c r="B18" s="307" t="s">
        <v>244</v>
      </c>
      <c r="C18" s="308"/>
      <c r="E18" s="627" t="s">
        <v>599</v>
      </c>
      <c r="O18" s="308"/>
      <c r="Y18" s="297"/>
      <c r="Z18" s="294"/>
      <c r="AA18" s="294"/>
      <c r="AB18" s="294"/>
      <c r="AC18" s="294"/>
      <c r="AD18" s="294"/>
      <c r="AE18" s="294"/>
      <c r="AF18" s="294"/>
      <c r="AG18" s="294"/>
      <c r="AH18" s="294"/>
      <c r="AI18" s="294"/>
      <c r="AJ18" s="294"/>
      <c r="AK18" s="294"/>
      <c r="AL18" s="294"/>
      <c r="AM18" s="309"/>
    </row>
    <row r="19" spans="1:39" s="310" customFormat="1" ht="36" customHeight="1">
      <c r="A19" s="545"/>
      <c r="B19" s="937" t="s">
        <v>213</v>
      </c>
      <c r="C19" s="939" t="s">
        <v>33</v>
      </c>
      <c r="D19" s="311" t="s">
        <v>426</v>
      </c>
      <c r="E19" s="941" t="s">
        <v>211</v>
      </c>
      <c r="F19" s="942"/>
      <c r="G19" s="942"/>
      <c r="H19" s="942"/>
      <c r="I19" s="942"/>
      <c r="J19" s="942"/>
      <c r="K19" s="942"/>
      <c r="L19" s="942"/>
      <c r="M19" s="943"/>
      <c r="N19" s="944" t="s">
        <v>215</v>
      </c>
      <c r="O19" s="311" t="s">
        <v>427</v>
      </c>
      <c r="P19" s="941" t="s">
        <v>214</v>
      </c>
      <c r="Q19" s="942"/>
      <c r="R19" s="942"/>
      <c r="S19" s="942"/>
      <c r="T19" s="942"/>
      <c r="U19" s="942"/>
      <c r="V19" s="942"/>
      <c r="W19" s="942"/>
      <c r="X19" s="943"/>
      <c r="Y19" s="934" t="s">
        <v>246</v>
      </c>
      <c r="Z19" s="935"/>
      <c r="AA19" s="935"/>
      <c r="AB19" s="935"/>
      <c r="AC19" s="935"/>
      <c r="AD19" s="935"/>
      <c r="AE19" s="935"/>
      <c r="AF19" s="935"/>
      <c r="AG19" s="935"/>
      <c r="AH19" s="935"/>
      <c r="AI19" s="935"/>
      <c r="AJ19" s="935"/>
      <c r="AK19" s="935"/>
      <c r="AL19" s="935"/>
      <c r="AM19" s="936"/>
    </row>
    <row r="20" spans="1:39" s="310" customFormat="1" ht="59.25" customHeight="1">
      <c r="A20" s="545"/>
      <c r="B20" s="938"/>
      <c r="C20" s="940"/>
      <c r="D20" s="312">
        <v>2011</v>
      </c>
      <c r="E20" s="312">
        <v>2012</v>
      </c>
      <c r="F20" s="312">
        <v>2013</v>
      </c>
      <c r="G20" s="312">
        <v>2014</v>
      </c>
      <c r="H20" s="312">
        <v>2015</v>
      </c>
      <c r="I20" s="312">
        <v>2016</v>
      </c>
      <c r="J20" s="312">
        <v>2017</v>
      </c>
      <c r="K20" s="312">
        <v>2018</v>
      </c>
      <c r="L20" s="312">
        <v>2019</v>
      </c>
      <c r="M20" s="312">
        <v>2020</v>
      </c>
      <c r="N20" s="945"/>
      <c r="O20" s="312">
        <v>2011</v>
      </c>
      <c r="P20" s="312">
        <v>2012</v>
      </c>
      <c r="Q20" s="312">
        <v>2013</v>
      </c>
      <c r="R20" s="312">
        <v>2014</v>
      </c>
      <c r="S20" s="312">
        <v>2015</v>
      </c>
      <c r="T20" s="312">
        <v>2016</v>
      </c>
      <c r="U20" s="312">
        <v>2017</v>
      </c>
      <c r="V20" s="312">
        <v>2018</v>
      </c>
      <c r="W20" s="312">
        <v>2019</v>
      </c>
      <c r="X20" s="312">
        <v>2020</v>
      </c>
      <c r="Y20" s="312" t="str">
        <f>'1.  LRAMVA Summary'!D51</f>
        <v>Residential</v>
      </c>
      <c r="Z20" s="313" t="str">
        <f>'1.  LRAMVA Summary'!E51</f>
        <v>GS&lt;50 kW</v>
      </c>
      <c r="AA20" s="313" t="str">
        <f>'1.  LRAMVA Summary'!F51</f>
        <v>General Service 50 to 4,999 kW</v>
      </c>
      <c r="AB20" s="313" t="str">
        <f>'1.  LRAMVA Summary'!G51</f>
        <v>Large Use</v>
      </c>
      <c r="AC20" s="313" t="str">
        <f>'1.  LRAMVA Summary'!H51</f>
        <v>Large Use</v>
      </c>
      <c r="AD20" s="313" t="str">
        <f>'1.  LRAMVA Summary'!I51</f>
        <v>Street Lighting</v>
      </c>
      <c r="AE20" s="313" t="str">
        <f>'1.  LRAMVA Summary'!J51</f>
        <v/>
      </c>
      <c r="AF20" s="313" t="str">
        <f>'1.  LRAMVA Summary'!K51</f>
        <v/>
      </c>
      <c r="AG20" s="313" t="str">
        <f>'1.  LRAMVA Summary'!L51</f>
        <v/>
      </c>
      <c r="AH20" s="313" t="str">
        <f>'1.  LRAMVA Summary'!M51</f>
        <v/>
      </c>
      <c r="AI20" s="313" t="str">
        <f>'1.  LRAMVA Summary'!N51</f>
        <v/>
      </c>
      <c r="AJ20" s="313" t="str">
        <f>'1.  LRAMVA Summary'!O51</f>
        <v/>
      </c>
      <c r="AK20" s="313" t="str">
        <f>'1.  LRAMVA Summary'!P51</f>
        <v/>
      </c>
      <c r="AL20" s="313" t="str">
        <f>'1.  LRAMVA Summary'!Q51</f>
        <v/>
      </c>
      <c r="AM20" s="314" t="str">
        <f>'1.  LRAMVA Summary'!R51</f>
        <v>Total</v>
      </c>
    </row>
    <row r="21" spans="1:39" s="320" customFormat="1" ht="15.75" customHeight="1">
      <c r="A21" s="546"/>
      <c r="B21" s="315" t="s">
        <v>0</v>
      </c>
      <c r="C21" s="316"/>
      <c r="D21" s="316"/>
      <c r="E21" s="316"/>
      <c r="F21" s="316"/>
      <c r="G21" s="316"/>
      <c r="H21" s="316"/>
      <c r="I21" s="316"/>
      <c r="J21" s="316"/>
      <c r="K21" s="316"/>
      <c r="L21" s="316"/>
      <c r="M21" s="316"/>
      <c r="N21" s="317"/>
      <c r="O21" s="316"/>
      <c r="P21" s="316"/>
      <c r="Q21" s="316"/>
      <c r="R21" s="316"/>
      <c r="S21" s="316"/>
      <c r="T21" s="316"/>
      <c r="U21" s="316"/>
      <c r="V21" s="316"/>
      <c r="W21" s="316"/>
      <c r="X21" s="316"/>
      <c r="Y21" s="318" t="str">
        <f>'1.  LRAMVA Summary'!D52</f>
        <v>kWh</v>
      </c>
      <c r="Z21" s="318" t="str">
        <f>'1.  LRAMVA Summary'!E52</f>
        <v>kWh</v>
      </c>
      <c r="AA21" s="318" t="str">
        <f>'1.  LRAMVA Summary'!F52</f>
        <v>kW</v>
      </c>
      <c r="AB21" s="318" t="str">
        <f>'1.  LRAMVA Summary'!G52</f>
        <v>kW</v>
      </c>
      <c r="AC21" s="318" t="str">
        <f>'1.  LRAMVA Summary'!H52</f>
        <v>kW</v>
      </c>
      <c r="AD21" s="318" t="str">
        <f>'1.  LRAMVA Summary'!I52</f>
        <v>kW</v>
      </c>
      <c r="AE21" s="318" t="str">
        <f>'1.  LRAMVA Summary'!J52</f>
        <v/>
      </c>
      <c r="AF21" s="318" t="str">
        <f>'1.  LRAMVA Summary'!K52</f>
        <v/>
      </c>
      <c r="AG21" s="318" t="str">
        <f>'1.  LRAMVA Summary'!L52</f>
        <v/>
      </c>
      <c r="AH21" s="318" t="str">
        <f>'1.  LRAMVA Summary'!M52</f>
        <v/>
      </c>
      <c r="AI21" s="318" t="str">
        <f>'1.  LRAMVA Summary'!N52</f>
        <v/>
      </c>
      <c r="AJ21" s="318" t="str">
        <f>'1.  LRAMVA Summary'!O52</f>
        <v/>
      </c>
      <c r="AK21" s="318" t="str">
        <f>'1.  LRAMVA Summary'!P52</f>
        <v/>
      </c>
      <c r="AL21" s="318" t="str">
        <f>'1.  LRAMVA Summary'!Q52</f>
        <v/>
      </c>
      <c r="AM21" s="319"/>
    </row>
    <row r="22" spans="1:39" s="310" customFormat="1" ht="15" customHeight="1" outlineLevel="1">
      <c r="A22" s="545">
        <v>1</v>
      </c>
      <c r="B22" s="321" t="s">
        <v>1</v>
      </c>
      <c r="C22" s="318" t="s">
        <v>25</v>
      </c>
      <c r="D22" s="322">
        <v>1238865</v>
      </c>
      <c r="E22" s="322">
        <f>+'7-a.  2011'!AX26</f>
        <v>1238865</v>
      </c>
      <c r="F22" s="322">
        <f>+'7-a.  2011'!AY26</f>
        <v>1238865</v>
      </c>
      <c r="G22" s="322">
        <f>+'7-a.  2011'!AZ26</f>
        <v>1235024</v>
      </c>
      <c r="H22" s="322">
        <f>+'7-a.  2011'!BA26</f>
        <v>845705</v>
      </c>
      <c r="I22" s="322">
        <f>+'7-a.  2011'!BB26</f>
        <v>0</v>
      </c>
      <c r="J22" s="322">
        <f>+'7-a.  2011'!BC26</f>
        <v>0</v>
      </c>
      <c r="K22" s="322">
        <f>+'7-a.  2011'!BD26</f>
        <v>0</v>
      </c>
      <c r="L22" s="322">
        <f>+'7-a.  2011'!BE26</f>
        <v>0</v>
      </c>
      <c r="M22" s="322">
        <f>+'7-a.  2011'!BF26</f>
        <v>0</v>
      </c>
      <c r="N22" s="318"/>
      <c r="O22" s="322">
        <v>172</v>
      </c>
      <c r="P22" s="322">
        <f>+'7-a.  2011'!S26</f>
        <v>171.607</v>
      </c>
      <c r="Q22" s="322">
        <f>+'7-a.  2011'!T26</f>
        <v>171.607</v>
      </c>
      <c r="R22" s="322">
        <f>+'7-a.  2011'!U26</f>
        <v>167.31100000000001</v>
      </c>
      <c r="S22" s="322">
        <f>+'7-a.  2011'!V26</f>
        <v>111.193</v>
      </c>
      <c r="T22" s="322">
        <f>+'7-a.  2011'!W26</f>
        <v>0</v>
      </c>
      <c r="U22" s="322">
        <f>+'7-a.  2011'!X26</f>
        <v>0</v>
      </c>
      <c r="V22" s="322">
        <f>+'7-a.  2011'!Y26</f>
        <v>0</v>
      </c>
      <c r="W22" s="322">
        <f>+'7-a.  2011'!Z26</f>
        <v>0</v>
      </c>
      <c r="X22" s="322">
        <f>+'7-a.  2011'!AA26</f>
        <v>0</v>
      </c>
      <c r="Y22" s="437">
        <v>1</v>
      </c>
      <c r="Z22" s="437"/>
      <c r="AA22" s="437"/>
      <c r="AB22" s="437"/>
      <c r="AC22" s="437"/>
      <c r="AD22" s="437"/>
      <c r="AE22" s="437"/>
      <c r="AF22" s="437"/>
      <c r="AG22" s="437"/>
      <c r="AH22" s="437"/>
      <c r="AI22" s="437"/>
      <c r="AJ22" s="437"/>
      <c r="AK22" s="437"/>
      <c r="AL22" s="437"/>
      <c r="AM22" s="323">
        <f>SUM(Y22:AL22)</f>
        <v>1</v>
      </c>
    </row>
    <row r="23" spans="1:39" s="310" customFormat="1" ht="15" outlineLevel="1">
      <c r="A23" s="545"/>
      <c r="B23" s="321" t="s">
        <v>216</v>
      </c>
      <c r="C23" s="318" t="s">
        <v>164</v>
      </c>
      <c r="D23" s="322"/>
      <c r="E23" s="322"/>
      <c r="F23" s="322"/>
      <c r="G23" s="322"/>
      <c r="H23" s="322"/>
      <c r="I23" s="322"/>
      <c r="J23" s="322"/>
      <c r="K23" s="322"/>
      <c r="L23" s="322"/>
      <c r="M23" s="322"/>
      <c r="N23" s="495"/>
      <c r="O23" s="322"/>
      <c r="P23" s="322"/>
      <c r="Q23" s="322"/>
      <c r="R23" s="322"/>
      <c r="S23" s="322"/>
      <c r="T23" s="322"/>
      <c r="U23" s="322"/>
      <c r="V23" s="322"/>
      <c r="W23" s="322"/>
      <c r="X23" s="322"/>
      <c r="Y23" s="438">
        <f>Y22</f>
        <v>1</v>
      </c>
      <c r="Z23" s="438">
        <f>Z22</f>
        <v>0</v>
      </c>
      <c r="AA23" s="438">
        <f t="shared" ref="AA23:AL23" si="0">AA22</f>
        <v>0</v>
      </c>
      <c r="AB23" s="438">
        <f t="shared" si="0"/>
        <v>0</v>
      </c>
      <c r="AC23" s="438">
        <f t="shared" si="0"/>
        <v>0</v>
      </c>
      <c r="AD23" s="438">
        <f t="shared" si="0"/>
        <v>0</v>
      </c>
      <c r="AE23" s="438">
        <f t="shared" si="0"/>
        <v>0</v>
      </c>
      <c r="AF23" s="438">
        <f t="shared" si="0"/>
        <v>0</v>
      </c>
      <c r="AG23" s="438">
        <f t="shared" si="0"/>
        <v>0</v>
      </c>
      <c r="AH23" s="438">
        <f t="shared" si="0"/>
        <v>0</v>
      </c>
      <c r="AI23" s="438">
        <f t="shared" si="0"/>
        <v>0</v>
      </c>
      <c r="AJ23" s="438">
        <f t="shared" si="0"/>
        <v>0</v>
      </c>
      <c r="AK23" s="438">
        <f t="shared" si="0"/>
        <v>0</v>
      </c>
      <c r="AL23" s="438">
        <f t="shared" si="0"/>
        <v>0</v>
      </c>
      <c r="AM23" s="324"/>
    </row>
    <row r="24" spans="1:39" s="330" customFormat="1" ht="15.75" outlineLevel="1">
      <c r="A24" s="547"/>
      <c r="B24" s="325"/>
      <c r="C24" s="326"/>
      <c r="D24" s="326"/>
      <c r="E24" s="326"/>
      <c r="F24" s="326"/>
      <c r="G24" s="326"/>
      <c r="H24" s="326"/>
      <c r="I24" s="326"/>
      <c r="J24" s="326"/>
      <c r="K24" s="326"/>
      <c r="L24" s="326"/>
      <c r="M24" s="326"/>
      <c r="O24" s="326"/>
      <c r="P24" s="326"/>
      <c r="Q24" s="326"/>
      <c r="R24" s="326"/>
      <c r="S24" s="326"/>
      <c r="T24" s="326"/>
      <c r="U24" s="326"/>
      <c r="V24" s="326"/>
      <c r="W24" s="326"/>
      <c r="X24" s="326"/>
      <c r="Y24" s="439"/>
      <c r="Z24" s="440"/>
      <c r="AA24" s="440"/>
      <c r="AB24" s="440"/>
      <c r="AC24" s="440"/>
      <c r="AD24" s="440"/>
      <c r="AE24" s="440"/>
      <c r="AF24" s="440"/>
      <c r="AG24" s="440"/>
      <c r="AH24" s="440"/>
      <c r="AI24" s="440"/>
      <c r="AJ24" s="440"/>
      <c r="AK24" s="440"/>
      <c r="AL24" s="440"/>
      <c r="AM24" s="329"/>
    </row>
    <row r="25" spans="1:39" s="310" customFormat="1" ht="15" outlineLevel="1">
      <c r="A25" s="545">
        <v>2</v>
      </c>
      <c r="B25" s="321" t="s">
        <v>2</v>
      </c>
      <c r="C25" s="318" t="s">
        <v>25</v>
      </c>
      <c r="D25" s="322">
        <v>21438</v>
      </c>
      <c r="E25" s="322">
        <f>+'7-a.  2011'!AX25</f>
        <v>21438</v>
      </c>
      <c r="F25" s="322">
        <f>+'7-a.  2011'!AY25</f>
        <v>21438</v>
      </c>
      <c r="G25" s="322">
        <f>+'7-a.  2011'!AZ25</f>
        <v>10247.700000000001</v>
      </c>
      <c r="H25" s="322">
        <f>+'7-a.  2011'!BA25</f>
        <v>0</v>
      </c>
      <c r="I25" s="322">
        <f>+'7-a.  2011'!BB25</f>
        <v>0</v>
      </c>
      <c r="J25" s="322">
        <f>+'7-a.  2011'!BC25</f>
        <v>0</v>
      </c>
      <c r="K25" s="322">
        <f>+'7-a.  2011'!BD25</f>
        <v>0</v>
      </c>
      <c r="L25" s="322">
        <f>+'7-a.  2011'!BE25</f>
        <v>0</v>
      </c>
      <c r="M25" s="322">
        <f>+'7-a.  2011'!BF25</f>
        <v>0</v>
      </c>
      <c r="N25" s="318"/>
      <c r="O25" s="322">
        <v>18</v>
      </c>
      <c r="P25" s="322">
        <f>+'7-a.  2011'!S25</f>
        <v>18.2608</v>
      </c>
      <c r="Q25" s="322">
        <f>+'7-a.  2011'!T25</f>
        <v>18.2608</v>
      </c>
      <c r="R25" s="322">
        <f>+'7-a.  2011'!U25</f>
        <v>5.7472300000000001</v>
      </c>
      <c r="S25" s="322">
        <f>+'7-a.  2011'!V25</f>
        <v>0</v>
      </c>
      <c r="T25" s="322">
        <f>+'7-a.  2011'!W25</f>
        <v>0</v>
      </c>
      <c r="U25" s="322">
        <f>+'7-a.  2011'!X25</f>
        <v>0</v>
      </c>
      <c r="V25" s="322">
        <f>+'7-a.  2011'!Y25</f>
        <v>0</v>
      </c>
      <c r="W25" s="322">
        <f>+'7-a.  2011'!Z25</f>
        <v>0</v>
      </c>
      <c r="X25" s="322">
        <f>+'7-a.  2011'!AA25</f>
        <v>0</v>
      </c>
      <c r="Y25" s="437">
        <v>1</v>
      </c>
      <c r="Z25" s="437"/>
      <c r="AA25" s="437"/>
      <c r="AB25" s="437"/>
      <c r="AC25" s="437"/>
      <c r="AD25" s="437"/>
      <c r="AE25" s="437"/>
      <c r="AF25" s="437"/>
      <c r="AG25" s="437"/>
      <c r="AH25" s="437"/>
      <c r="AI25" s="437"/>
      <c r="AJ25" s="437"/>
      <c r="AK25" s="437"/>
      <c r="AL25" s="437"/>
      <c r="AM25" s="323">
        <f>SUM(Y25:AL25)</f>
        <v>1</v>
      </c>
    </row>
    <row r="26" spans="1:39" s="310" customFormat="1" ht="15" outlineLevel="1">
      <c r="A26" s="545"/>
      <c r="B26" s="321" t="s">
        <v>216</v>
      </c>
      <c r="C26" s="318" t="s">
        <v>164</v>
      </c>
      <c r="D26" s="322"/>
      <c r="E26" s="322"/>
      <c r="F26" s="322"/>
      <c r="G26" s="322"/>
      <c r="H26" s="322"/>
      <c r="I26" s="322"/>
      <c r="J26" s="322"/>
      <c r="K26" s="322"/>
      <c r="L26" s="322"/>
      <c r="M26" s="322"/>
      <c r="N26" s="495"/>
      <c r="O26" s="322"/>
      <c r="P26" s="322"/>
      <c r="Q26" s="322"/>
      <c r="R26" s="322"/>
      <c r="S26" s="322"/>
      <c r="T26" s="322"/>
      <c r="U26" s="322"/>
      <c r="V26" s="322"/>
      <c r="W26" s="322"/>
      <c r="X26" s="322"/>
      <c r="Y26" s="438">
        <f>Y25</f>
        <v>1</v>
      </c>
      <c r="Z26" s="438">
        <f>Z25</f>
        <v>0</v>
      </c>
      <c r="AA26" s="438">
        <f t="shared" ref="AA26:AL26" si="1">AA25</f>
        <v>0</v>
      </c>
      <c r="AB26" s="438">
        <f t="shared" si="1"/>
        <v>0</v>
      </c>
      <c r="AC26" s="438">
        <f t="shared" si="1"/>
        <v>0</v>
      </c>
      <c r="AD26" s="438">
        <f t="shared" si="1"/>
        <v>0</v>
      </c>
      <c r="AE26" s="438">
        <f t="shared" si="1"/>
        <v>0</v>
      </c>
      <c r="AF26" s="438">
        <f t="shared" si="1"/>
        <v>0</v>
      </c>
      <c r="AG26" s="438">
        <f t="shared" si="1"/>
        <v>0</v>
      </c>
      <c r="AH26" s="438">
        <f t="shared" si="1"/>
        <v>0</v>
      </c>
      <c r="AI26" s="438">
        <f t="shared" si="1"/>
        <v>0</v>
      </c>
      <c r="AJ26" s="438">
        <f t="shared" si="1"/>
        <v>0</v>
      </c>
      <c r="AK26" s="438">
        <f t="shared" si="1"/>
        <v>0</v>
      </c>
      <c r="AL26" s="438">
        <f t="shared" si="1"/>
        <v>0</v>
      </c>
      <c r="AM26" s="324"/>
    </row>
    <row r="27" spans="1:39" s="330" customFormat="1" ht="15.75" outlineLevel="1">
      <c r="A27" s="547"/>
      <c r="B27" s="325"/>
      <c r="C27" s="326"/>
      <c r="D27" s="331"/>
      <c r="E27" s="331"/>
      <c r="F27" s="331"/>
      <c r="G27" s="331"/>
      <c r="H27" s="331"/>
      <c r="I27" s="331"/>
      <c r="J27" s="331"/>
      <c r="K27" s="331"/>
      <c r="L27" s="331"/>
      <c r="M27" s="331"/>
      <c r="O27" s="331"/>
      <c r="P27" s="331"/>
      <c r="Q27" s="331"/>
      <c r="R27" s="331"/>
      <c r="S27" s="331"/>
      <c r="T27" s="331"/>
      <c r="U27" s="331"/>
      <c r="V27" s="331"/>
      <c r="W27" s="331"/>
      <c r="X27" s="331"/>
      <c r="Y27" s="439"/>
      <c r="Z27" s="440"/>
      <c r="AA27" s="440"/>
      <c r="AB27" s="440"/>
      <c r="AC27" s="440"/>
      <c r="AD27" s="440"/>
      <c r="AE27" s="440"/>
      <c r="AF27" s="440"/>
      <c r="AG27" s="440"/>
      <c r="AH27" s="440"/>
      <c r="AI27" s="440"/>
      <c r="AJ27" s="440"/>
      <c r="AK27" s="440"/>
      <c r="AL27" s="440"/>
      <c r="AM27" s="329"/>
    </row>
    <row r="28" spans="1:39" s="310" customFormat="1" ht="15" outlineLevel="1">
      <c r="A28" s="545">
        <v>3</v>
      </c>
      <c r="B28" s="321" t="s">
        <v>3</v>
      </c>
      <c r="C28" s="318" t="s">
        <v>25</v>
      </c>
      <c r="D28" s="322">
        <v>3070047</v>
      </c>
      <c r="E28" s="322">
        <f>+'7-a.  2011'!AX29</f>
        <v>3070047</v>
      </c>
      <c r="F28" s="322">
        <f>+'7-a.  2011'!AY29</f>
        <v>3070047</v>
      </c>
      <c r="G28" s="322">
        <f>+'7-a.  2011'!AZ29</f>
        <v>3070047</v>
      </c>
      <c r="H28" s="322">
        <f>+'7-a.  2011'!BA29</f>
        <v>3070047</v>
      </c>
      <c r="I28" s="322">
        <f>+'7-a.  2011'!BB29</f>
        <v>3070047</v>
      </c>
      <c r="J28" s="322">
        <f>+'7-a.  2011'!BC29</f>
        <v>3070047</v>
      </c>
      <c r="K28" s="322">
        <f>+'7-a.  2011'!BD29</f>
        <v>3070047</v>
      </c>
      <c r="L28" s="322">
        <f>+'7-a.  2011'!BE29</f>
        <v>3070047</v>
      </c>
      <c r="M28" s="322">
        <f>+'7-a.  2011'!BF29</f>
        <v>3070047</v>
      </c>
      <c r="N28" s="318"/>
      <c r="O28" s="322">
        <v>1693</v>
      </c>
      <c r="P28" s="322">
        <f>+'7-a.  2011'!S29</f>
        <v>1692.64</v>
      </c>
      <c r="Q28" s="322">
        <f>+'7-a.  2011'!T29</f>
        <v>1692.64</v>
      </c>
      <c r="R28" s="322">
        <f>+'7-a.  2011'!U29</f>
        <v>1692.64</v>
      </c>
      <c r="S28" s="322">
        <f>+'7-a.  2011'!V29</f>
        <v>1692.64</v>
      </c>
      <c r="T28" s="322">
        <f>+'7-a.  2011'!W29</f>
        <v>1692.64</v>
      </c>
      <c r="U28" s="322">
        <f>+'7-a.  2011'!X29</f>
        <v>1692.64</v>
      </c>
      <c r="V28" s="322">
        <f>+'7-a.  2011'!Y29</f>
        <v>1692.64</v>
      </c>
      <c r="W28" s="322">
        <f>+'7-a.  2011'!Z29</f>
        <v>1692.64</v>
      </c>
      <c r="X28" s="322">
        <f>+'7-a.  2011'!AA29</f>
        <v>1692.64</v>
      </c>
      <c r="Y28" s="437">
        <v>1</v>
      </c>
      <c r="Z28" s="437"/>
      <c r="AA28" s="437"/>
      <c r="AB28" s="437"/>
      <c r="AC28" s="437"/>
      <c r="AD28" s="437"/>
      <c r="AE28" s="437"/>
      <c r="AF28" s="437"/>
      <c r="AG28" s="437"/>
      <c r="AH28" s="437"/>
      <c r="AI28" s="437"/>
      <c r="AJ28" s="437"/>
      <c r="AK28" s="437"/>
      <c r="AL28" s="437"/>
      <c r="AM28" s="323">
        <f>SUM(Y28:AL28)</f>
        <v>1</v>
      </c>
    </row>
    <row r="29" spans="1:39" s="310" customFormat="1" ht="15" outlineLevel="1">
      <c r="A29" s="545"/>
      <c r="B29" s="321" t="s">
        <v>216</v>
      </c>
      <c r="C29" s="318" t="s">
        <v>164</v>
      </c>
      <c r="D29" s="322">
        <v>-545322</v>
      </c>
      <c r="E29" s="322">
        <f>+'7-b.  2012'!AX53</f>
        <v>-545322.48479999998</v>
      </c>
      <c r="F29" s="322">
        <f>+'7-b.  2012'!AY53</f>
        <v>-545322.48479999998</v>
      </c>
      <c r="G29" s="322">
        <f>+'7-b.  2012'!AZ53</f>
        <v>-545322.48479999998</v>
      </c>
      <c r="H29" s="322">
        <f>+'7-b.  2012'!BA53</f>
        <v>-545322.48479999998</v>
      </c>
      <c r="I29" s="322">
        <f>+'7-b.  2012'!BB53</f>
        <v>-545322.48479999998</v>
      </c>
      <c r="J29" s="322">
        <f>+'7-b.  2012'!BC53</f>
        <v>-545322.48479999998</v>
      </c>
      <c r="K29" s="322">
        <f>+'7-b.  2012'!BD53</f>
        <v>-545322.48479999998</v>
      </c>
      <c r="L29" s="322">
        <f>+'7-b.  2012'!BE53</f>
        <v>-545322.48479999998</v>
      </c>
      <c r="M29" s="322">
        <f>+'7-b.  2012'!BF53</f>
        <v>-545322.48479999998</v>
      </c>
      <c r="N29" s="495"/>
      <c r="O29" s="322">
        <v>-298</v>
      </c>
      <c r="P29" s="322">
        <f>+'7-b.  2012'!S53</f>
        <v>-297.62702530000001</v>
      </c>
      <c r="Q29" s="322">
        <f>+'7-b.  2012'!T53</f>
        <v>-297.62700000000001</v>
      </c>
      <c r="R29" s="322">
        <f>+'7-b.  2012'!U53</f>
        <v>-297.62700000000001</v>
      </c>
      <c r="S29" s="322">
        <f>+'7-b.  2012'!V53</f>
        <v>-297.62700000000001</v>
      </c>
      <c r="T29" s="322">
        <f>+'7-b.  2012'!W53</f>
        <v>-297.62700000000001</v>
      </c>
      <c r="U29" s="322">
        <f>+'7-b.  2012'!X53</f>
        <v>-297.62700000000001</v>
      </c>
      <c r="V29" s="322">
        <f>+'7-b.  2012'!Y53</f>
        <v>-297.62700000000001</v>
      </c>
      <c r="W29" s="322">
        <f>+'7-b.  2012'!Z53</f>
        <v>-297.62700000000001</v>
      </c>
      <c r="X29" s="322">
        <f>+'7-b.  2012'!AA53</f>
        <v>-297.62700000000001</v>
      </c>
      <c r="Y29" s="438">
        <f>Y28</f>
        <v>1</v>
      </c>
      <c r="Z29" s="438">
        <f>Z28</f>
        <v>0</v>
      </c>
      <c r="AA29" s="438">
        <f t="shared" ref="AA29:AL29" si="2">AA28</f>
        <v>0</v>
      </c>
      <c r="AB29" s="438">
        <f t="shared" si="2"/>
        <v>0</v>
      </c>
      <c r="AC29" s="438">
        <f t="shared" si="2"/>
        <v>0</v>
      </c>
      <c r="AD29" s="438">
        <f t="shared" si="2"/>
        <v>0</v>
      </c>
      <c r="AE29" s="438">
        <f t="shared" si="2"/>
        <v>0</v>
      </c>
      <c r="AF29" s="438">
        <f t="shared" si="2"/>
        <v>0</v>
      </c>
      <c r="AG29" s="438">
        <f t="shared" si="2"/>
        <v>0</v>
      </c>
      <c r="AH29" s="438">
        <f t="shared" si="2"/>
        <v>0</v>
      </c>
      <c r="AI29" s="438">
        <f t="shared" si="2"/>
        <v>0</v>
      </c>
      <c r="AJ29" s="438">
        <f t="shared" si="2"/>
        <v>0</v>
      </c>
      <c r="AK29" s="438">
        <f t="shared" si="2"/>
        <v>0</v>
      </c>
      <c r="AL29" s="438">
        <f t="shared" si="2"/>
        <v>0</v>
      </c>
      <c r="AM29" s="324"/>
    </row>
    <row r="30" spans="1:39" s="310" customFormat="1" ht="15" outlineLevel="1">
      <c r="A30" s="545"/>
      <c r="B30" s="321"/>
      <c r="C30" s="332"/>
      <c r="D30" s="318"/>
      <c r="E30" s="318"/>
      <c r="F30" s="318"/>
      <c r="G30" s="318"/>
      <c r="H30" s="318"/>
      <c r="I30" s="318"/>
      <c r="J30" s="318"/>
      <c r="K30" s="318"/>
      <c r="L30" s="318"/>
      <c r="M30" s="318"/>
      <c r="O30" s="318"/>
      <c r="P30" s="318"/>
      <c r="Q30" s="318"/>
      <c r="R30" s="318"/>
      <c r="S30" s="318"/>
      <c r="T30" s="318"/>
      <c r="U30" s="318"/>
      <c r="V30" s="318"/>
      <c r="W30" s="318"/>
      <c r="X30" s="318"/>
      <c r="Y30" s="439"/>
      <c r="Z30" s="439"/>
      <c r="AA30" s="439"/>
      <c r="AB30" s="439"/>
      <c r="AC30" s="439"/>
      <c r="AD30" s="439"/>
      <c r="AE30" s="439"/>
      <c r="AF30" s="439"/>
      <c r="AG30" s="439"/>
      <c r="AH30" s="439"/>
      <c r="AI30" s="439"/>
      <c r="AJ30" s="439"/>
      <c r="AK30" s="439"/>
      <c r="AL30" s="439"/>
      <c r="AM30" s="333"/>
    </row>
    <row r="31" spans="1:39" s="310" customFormat="1" ht="15" outlineLevel="1">
      <c r="A31" s="545">
        <v>4</v>
      </c>
      <c r="B31" s="321" t="s">
        <v>4</v>
      </c>
      <c r="C31" s="318" t="s">
        <v>25</v>
      </c>
      <c r="D31" s="322">
        <v>810293</v>
      </c>
      <c r="E31" s="322">
        <f>+'7-a.  2011'!AX28</f>
        <v>810293</v>
      </c>
      <c r="F31" s="322">
        <f>+'7-a.  2011'!AY28</f>
        <v>810293</v>
      </c>
      <c r="G31" s="322">
        <f>+'7-a.  2011'!AZ28</f>
        <v>810293</v>
      </c>
      <c r="H31" s="322">
        <f>+'7-a.  2011'!BA28</f>
        <v>745857</v>
      </c>
      <c r="I31" s="322">
        <f>+'7-a.  2011'!BB28</f>
        <v>675463</v>
      </c>
      <c r="J31" s="322">
        <f>+'7-a.  2011'!BC28</f>
        <v>534237</v>
      </c>
      <c r="K31" s="322">
        <f>+'7-a.  2011'!BD28</f>
        <v>530959</v>
      </c>
      <c r="L31" s="322">
        <f>+'7-a.  2011'!BE28</f>
        <v>665790</v>
      </c>
      <c r="M31" s="322">
        <f>+'7-a.  2011'!BF28</f>
        <v>261108</v>
      </c>
      <c r="N31" s="318"/>
      <c r="O31" s="322">
        <v>50</v>
      </c>
      <c r="P31" s="322">
        <f>+'7-a.  2011'!S28</f>
        <v>49.745899999999999</v>
      </c>
      <c r="Q31" s="322">
        <f>+'7-a.  2011'!T28</f>
        <v>49.745899999999999</v>
      </c>
      <c r="R31" s="322">
        <f>+'7-a.  2011'!U28</f>
        <v>49.745899999999999</v>
      </c>
      <c r="S31" s="322">
        <f>+'7-a.  2011'!V28</f>
        <v>46.762300000000003</v>
      </c>
      <c r="T31" s="322">
        <f>+'7-a.  2011'!W28</f>
        <v>43.502899999999997</v>
      </c>
      <c r="U31" s="322">
        <f>+'7-a.  2011'!X28</f>
        <v>36.963700000000003</v>
      </c>
      <c r="V31" s="322">
        <f>+'7-a.  2011'!Y28</f>
        <v>36.589599999999997</v>
      </c>
      <c r="W31" s="322">
        <f>+'7-a.  2011'!Z28</f>
        <v>42.832599999999999</v>
      </c>
      <c r="X31" s="322">
        <f>+'7-a.  2011'!AA28</f>
        <v>24.0947</v>
      </c>
      <c r="Y31" s="437">
        <v>1</v>
      </c>
      <c r="Z31" s="437"/>
      <c r="AA31" s="437"/>
      <c r="AB31" s="437"/>
      <c r="AC31" s="437"/>
      <c r="AD31" s="437"/>
      <c r="AE31" s="437"/>
      <c r="AF31" s="437"/>
      <c r="AG31" s="437"/>
      <c r="AH31" s="437"/>
      <c r="AI31" s="437"/>
      <c r="AJ31" s="437"/>
      <c r="AK31" s="437"/>
      <c r="AL31" s="437"/>
      <c r="AM31" s="323">
        <f>SUM(Y31:AL31)</f>
        <v>1</v>
      </c>
    </row>
    <row r="32" spans="1:39" s="310" customFormat="1" ht="15" outlineLevel="1">
      <c r="A32" s="545"/>
      <c r="B32" s="321" t="s">
        <v>216</v>
      </c>
      <c r="C32" s="318" t="s">
        <v>164</v>
      </c>
      <c r="D32" s="322">
        <v>11144</v>
      </c>
      <c r="E32" s="322">
        <f>+'7-b.  2012'!AX55</f>
        <v>11144.32396</v>
      </c>
      <c r="F32" s="322">
        <f>+'7-b.  2012'!AY55</f>
        <v>11144.32396</v>
      </c>
      <c r="G32" s="322">
        <f>+'7-b.  2012'!AZ55</f>
        <v>11144.32396</v>
      </c>
      <c r="H32" s="322">
        <f>+'7-b.  2012'!BA55</f>
        <v>11144.32396</v>
      </c>
      <c r="I32" s="322">
        <f>+'7-b.  2012'!BB55</f>
        <v>10182.354600000001</v>
      </c>
      <c r="J32" s="322">
        <f>+'7-b.  2012'!BC55</f>
        <v>6246.7865229999998</v>
      </c>
      <c r="K32" s="322">
        <f>+'7-b.  2012'!BD55</f>
        <v>6238.2813729999998</v>
      </c>
      <c r="L32" s="322">
        <f>+'7-b.  2012'!BE55</f>
        <v>6238.2813729999998</v>
      </c>
      <c r="M32" s="322">
        <f>+'7-b.  2012'!BF55</f>
        <v>2209.6905409999999</v>
      </c>
      <c r="N32" s="495"/>
      <c r="O32" s="322">
        <v>1</v>
      </c>
      <c r="P32" s="322">
        <f>+'7-b.  2012'!S55</f>
        <v>0.65085810399999999</v>
      </c>
      <c r="Q32" s="322">
        <f>+'7-b.  2012'!T55</f>
        <v>0.65085809999999999</v>
      </c>
      <c r="R32" s="322">
        <f>+'7-b.  2012'!U55</f>
        <v>0.65085809999999999</v>
      </c>
      <c r="S32" s="322">
        <f>+'7-b.  2012'!V55</f>
        <v>0.65085809999999999</v>
      </c>
      <c r="T32" s="322">
        <f>+'7-b.  2012'!W55</f>
        <v>0.60631610000000002</v>
      </c>
      <c r="U32" s="322">
        <f>+'7-b.  2012'!X55</f>
        <v>0.42408770000000001</v>
      </c>
      <c r="V32" s="322">
        <f>+'7-b.  2012'!Y55</f>
        <v>0.42311680000000002</v>
      </c>
      <c r="W32" s="322">
        <f>+'7-b.  2012'!Z55</f>
        <v>0.42311680000000002</v>
      </c>
      <c r="X32" s="322">
        <f>+'7-b.  2012'!AA55</f>
        <v>0.23658109999999999</v>
      </c>
      <c r="Y32" s="438">
        <f>Y31</f>
        <v>1</v>
      </c>
      <c r="Z32" s="438">
        <f>Z31</f>
        <v>0</v>
      </c>
      <c r="AA32" s="438">
        <f t="shared" ref="AA32:AL32" si="3">AA31</f>
        <v>0</v>
      </c>
      <c r="AB32" s="438">
        <f t="shared" si="3"/>
        <v>0</v>
      </c>
      <c r="AC32" s="438">
        <f t="shared" si="3"/>
        <v>0</v>
      </c>
      <c r="AD32" s="438">
        <f t="shared" si="3"/>
        <v>0</v>
      </c>
      <c r="AE32" s="438">
        <f t="shared" si="3"/>
        <v>0</v>
      </c>
      <c r="AF32" s="438">
        <f t="shared" si="3"/>
        <v>0</v>
      </c>
      <c r="AG32" s="438">
        <f t="shared" si="3"/>
        <v>0</v>
      </c>
      <c r="AH32" s="438">
        <f t="shared" si="3"/>
        <v>0</v>
      </c>
      <c r="AI32" s="438">
        <f t="shared" si="3"/>
        <v>0</v>
      </c>
      <c r="AJ32" s="438">
        <f t="shared" si="3"/>
        <v>0</v>
      </c>
      <c r="AK32" s="438">
        <f t="shared" si="3"/>
        <v>0</v>
      </c>
      <c r="AL32" s="438">
        <f t="shared" si="3"/>
        <v>0</v>
      </c>
      <c r="AM32" s="324"/>
    </row>
    <row r="33" spans="1:39" s="310" customFormat="1" ht="15" outlineLevel="1">
      <c r="A33" s="545"/>
      <c r="B33" s="321"/>
      <c r="C33" s="332"/>
      <c r="D33" s="331"/>
      <c r="E33" s="331"/>
      <c r="F33" s="331"/>
      <c r="G33" s="331"/>
      <c r="H33" s="331"/>
      <c r="I33" s="331"/>
      <c r="J33" s="331"/>
      <c r="K33" s="331"/>
      <c r="L33" s="331"/>
      <c r="M33" s="331"/>
      <c r="N33" s="318"/>
      <c r="O33" s="331"/>
      <c r="P33" s="331"/>
      <c r="Q33" s="331"/>
      <c r="R33" s="331"/>
      <c r="S33" s="331"/>
      <c r="T33" s="331"/>
      <c r="U33" s="331"/>
      <c r="V33" s="331"/>
      <c r="W33" s="331"/>
      <c r="X33" s="331"/>
      <c r="Y33" s="439"/>
      <c r="Z33" s="439"/>
      <c r="AA33" s="439"/>
      <c r="AB33" s="439"/>
      <c r="AC33" s="439"/>
      <c r="AD33" s="439"/>
      <c r="AE33" s="439"/>
      <c r="AF33" s="439"/>
      <c r="AG33" s="439"/>
      <c r="AH33" s="439"/>
      <c r="AI33" s="439"/>
      <c r="AJ33" s="439"/>
      <c r="AK33" s="439"/>
      <c r="AL33" s="439"/>
      <c r="AM33" s="333"/>
    </row>
    <row r="34" spans="1:39" s="310" customFormat="1" ht="15" outlineLevel="1">
      <c r="A34" s="545">
        <v>5</v>
      </c>
      <c r="B34" s="321" t="s">
        <v>5</v>
      </c>
      <c r="C34" s="318" t="s">
        <v>25</v>
      </c>
      <c r="D34" s="322">
        <v>1188091</v>
      </c>
      <c r="E34" s="322">
        <f>+'7-a.  2011'!AX27</f>
        <v>1188091</v>
      </c>
      <c r="F34" s="322">
        <f>+'7-a.  2011'!AY27</f>
        <v>1188091</v>
      </c>
      <c r="G34" s="322">
        <f>+'7-a.  2011'!AZ27</f>
        <v>1188091</v>
      </c>
      <c r="H34" s="322">
        <f>+'7-a.  2011'!BA27</f>
        <v>1085828</v>
      </c>
      <c r="I34" s="322">
        <f>+'7-a.  2011'!BB27</f>
        <v>974110</v>
      </c>
      <c r="J34" s="322">
        <f>+'7-a.  2011'!BC27</f>
        <v>734417</v>
      </c>
      <c r="K34" s="322">
        <f>+'7-a.  2011'!BD27</f>
        <v>731737</v>
      </c>
      <c r="L34" s="322">
        <f>+'7-a.  2011'!BE27</f>
        <v>945719</v>
      </c>
      <c r="M34" s="322">
        <f>+'7-a.  2011'!BF27</f>
        <v>303473</v>
      </c>
      <c r="N34" s="318"/>
      <c r="O34" s="322">
        <v>68</v>
      </c>
      <c r="P34" s="322">
        <f>+'7-a.  2011'!S27</f>
        <v>67.979600000000005</v>
      </c>
      <c r="Q34" s="322">
        <f>+'7-a.  2011'!T27</f>
        <v>67.979600000000005</v>
      </c>
      <c r="R34" s="322">
        <f>+'7-a.  2011'!U27</f>
        <v>67.979600000000005</v>
      </c>
      <c r="S34" s="322">
        <f>+'7-a.  2011'!V27</f>
        <v>63.244500000000002</v>
      </c>
      <c r="T34" s="322">
        <f>+'7-a.  2011'!W27</f>
        <v>58.0717</v>
      </c>
      <c r="U34" s="322">
        <f>+'7-a.  2011'!X27</f>
        <v>46.973199999999999</v>
      </c>
      <c r="V34" s="322">
        <f>+'7-a.  2011'!Y27</f>
        <v>46.667299999999997</v>
      </c>
      <c r="W34" s="322">
        <f>+'7-a.  2011'!Z27</f>
        <v>56.575299999999999</v>
      </c>
      <c r="X34" s="322">
        <f>+'7-a.  2011'!AA27</f>
        <v>26.837399999999999</v>
      </c>
      <c r="Y34" s="437">
        <v>1</v>
      </c>
      <c r="Z34" s="437"/>
      <c r="AA34" s="437"/>
      <c r="AB34" s="437"/>
      <c r="AC34" s="437"/>
      <c r="AD34" s="437"/>
      <c r="AE34" s="437"/>
      <c r="AF34" s="437"/>
      <c r="AG34" s="437"/>
      <c r="AH34" s="437"/>
      <c r="AI34" s="437"/>
      <c r="AJ34" s="437"/>
      <c r="AK34" s="437"/>
      <c r="AL34" s="437"/>
      <c r="AM34" s="323">
        <f>SUM(Y34:AL34)</f>
        <v>1</v>
      </c>
    </row>
    <row r="35" spans="1:39" s="310" customFormat="1" ht="15" outlineLevel="1">
      <c r="A35" s="545"/>
      <c r="B35" s="321" t="s">
        <v>216</v>
      </c>
      <c r="C35" s="318" t="s">
        <v>164</v>
      </c>
      <c r="D35" s="322">
        <v>88271</v>
      </c>
      <c r="E35" s="322">
        <f>+'7-b.  2012'!AX54</f>
        <v>88271.216190000006</v>
      </c>
      <c r="F35" s="322">
        <f>+'7-b.  2012'!AY54</f>
        <v>88271.216190000006</v>
      </c>
      <c r="G35" s="322">
        <f>+'7-b.  2012'!AZ54</f>
        <v>88271.216190000006</v>
      </c>
      <c r="H35" s="322">
        <f>+'7-b.  2012'!BA54</f>
        <v>88271.216190000006</v>
      </c>
      <c r="I35" s="322">
        <f>+'7-b.  2012'!BB54</f>
        <v>80213.233810000005</v>
      </c>
      <c r="J35" s="322">
        <f>+'7-b.  2012'!BC54</f>
        <v>43306.25505</v>
      </c>
      <c r="K35" s="322">
        <f>+'7-b.  2012'!BD54</f>
        <v>43297.432500000003</v>
      </c>
      <c r="L35" s="322">
        <f>+'7-b.  2012'!BE54</f>
        <v>43297.432500000003</v>
      </c>
      <c r="M35" s="322">
        <f>+'7-b.  2012'!BF54</f>
        <v>9551.7487139999994</v>
      </c>
      <c r="N35" s="495"/>
      <c r="O35" s="322">
        <v>4</v>
      </c>
      <c r="P35" s="322">
        <f>+'7-b.  2012'!S54</f>
        <v>4.3607827209999996</v>
      </c>
      <c r="Q35" s="322">
        <f>+'7-b.  2012'!T54</f>
        <v>4.3607826999999997</v>
      </c>
      <c r="R35" s="322">
        <f>+'7-b.  2012'!U54</f>
        <v>4.3607826999999997</v>
      </c>
      <c r="S35" s="322">
        <f>+'7-b.  2012'!V54</f>
        <v>4.3607826999999997</v>
      </c>
      <c r="T35" s="322">
        <f>+'7-b.  2012'!W54</f>
        <v>3.9876744</v>
      </c>
      <c r="U35" s="322">
        <f>+'7-b.  2012'!X54</f>
        <v>2.2787723999999998</v>
      </c>
      <c r="V35" s="322">
        <f>+'7-b.  2012'!Y54</f>
        <v>2.2777652000000002</v>
      </c>
      <c r="W35" s="322">
        <f>+'7-b.  2012'!Z54</f>
        <v>2.2777652000000002</v>
      </c>
      <c r="X35" s="322">
        <f>+'7-b.  2012'!AA54</f>
        <v>0.71524049999999995</v>
      </c>
      <c r="Y35" s="438">
        <f>Y34</f>
        <v>1</v>
      </c>
      <c r="Z35" s="438">
        <f>Z34</f>
        <v>0</v>
      </c>
      <c r="AA35" s="438">
        <f t="shared" ref="AA35:AL35" si="4">AA34</f>
        <v>0</v>
      </c>
      <c r="AB35" s="438">
        <f t="shared" si="4"/>
        <v>0</v>
      </c>
      <c r="AC35" s="438">
        <f t="shared" si="4"/>
        <v>0</v>
      </c>
      <c r="AD35" s="438">
        <f t="shared" si="4"/>
        <v>0</v>
      </c>
      <c r="AE35" s="438">
        <f t="shared" si="4"/>
        <v>0</v>
      </c>
      <c r="AF35" s="438">
        <f t="shared" si="4"/>
        <v>0</v>
      </c>
      <c r="AG35" s="438">
        <f t="shared" si="4"/>
        <v>0</v>
      </c>
      <c r="AH35" s="438">
        <f t="shared" si="4"/>
        <v>0</v>
      </c>
      <c r="AI35" s="438">
        <f t="shared" si="4"/>
        <v>0</v>
      </c>
      <c r="AJ35" s="438">
        <f t="shared" si="4"/>
        <v>0</v>
      </c>
      <c r="AK35" s="438">
        <f t="shared" si="4"/>
        <v>0</v>
      </c>
      <c r="AL35" s="438">
        <f t="shared" si="4"/>
        <v>0</v>
      </c>
      <c r="AM35" s="324"/>
    </row>
    <row r="36" spans="1:39" s="310" customFormat="1" ht="15" outlineLevel="1">
      <c r="A36" s="545"/>
      <c r="B36" s="321"/>
      <c r="C36" s="332"/>
      <c r="D36" s="331"/>
      <c r="E36" s="331"/>
      <c r="F36" s="331"/>
      <c r="G36" s="331"/>
      <c r="H36" s="331"/>
      <c r="I36" s="331"/>
      <c r="J36" s="331"/>
      <c r="K36" s="331"/>
      <c r="L36" s="331"/>
      <c r="M36" s="331"/>
      <c r="N36" s="318"/>
      <c r="O36" s="331"/>
      <c r="P36" s="331"/>
      <c r="Q36" s="331"/>
      <c r="R36" s="331"/>
      <c r="S36" s="331"/>
      <c r="T36" s="331"/>
      <c r="U36" s="331"/>
      <c r="V36" s="331"/>
      <c r="W36" s="331"/>
      <c r="X36" s="331"/>
      <c r="Y36" s="439"/>
      <c r="Z36" s="439"/>
      <c r="AA36" s="439"/>
      <c r="AB36" s="439"/>
      <c r="AC36" s="439"/>
      <c r="AD36" s="439"/>
      <c r="AE36" s="439"/>
      <c r="AF36" s="439"/>
      <c r="AG36" s="439"/>
      <c r="AH36" s="439"/>
      <c r="AI36" s="439"/>
      <c r="AJ36" s="439"/>
      <c r="AK36" s="439"/>
      <c r="AL36" s="439"/>
      <c r="AM36" s="333"/>
    </row>
    <row r="37" spans="1:39" s="310" customFormat="1" ht="15" outlineLevel="1">
      <c r="A37" s="545">
        <v>6</v>
      </c>
      <c r="B37" s="321" t="s">
        <v>6</v>
      </c>
      <c r="C37" s="318" t="s">
        <v>25</v>
      </c>
      <c r="D37" s="322"/>
      <c r="E37" s="322"/>
      <c r="F37" s="322"/>
      <c r="G37" s="322"/>
      <c r="H37" s="322"/>
      <c r="I37" s="322"/>
      <c r="J37" s="322"/>
      <c r="K37" s="322"/>
      <c r="L37" s="322"/>
      <c r="M37" s="322"/>
      <c r="N37" s="318"/>
      <c r="O37" s="322"/>
      <c r="P37" s="322"/>
      <c r="Q37" s="322"/>
      <c r="R37" s="322"/>
      <c r="S37" s="322"/>
      <c r="T37" s="322"/>
      <c r="U37" s="322"/>
      <c r="V37" s="322"/>
      <c r="W37" s="322"/>
      <c r="X37" s="322"/>
      <c r="Y37" s="437"/>
      <c r="Z37" s="437"/>
      <c r="AA37" s="437"/>
      <c r="AB37" s="437"/>
      <c r="AC37" s="437"/>
      <c r="AD37" s="437"/>
      <c r="AE37" s="437"/>
      <c r="AF37" s="437"/>
      <c r="AG37" s="437"/>
      <c r="AH37" s="437"/>
      <c r="AI37" s="437"/>
      <c r="AJ37" s="437"/>
      <c r="AK37" s="437"/>
      <c r="AL37" s="437"/>
      <c r="AM37" s="323">
        <f>SUM(Y37:AL37)</f>
        <v>0</v>
      </c>
    </row>
    <row r="38" spans="1:39" s="310" customFormat="1" ht="15" outlineLevel="1">
      <c r="A38" s="545"/>
      <c r="B38" s="321" t="s">
        <v>216</v>
      </c>
      <c r="C38" s="318" t="s">
        <v>164</v>
      </c>
      <c r="D38" s="322"/>
      <c r="E38" s="322"/>
      <c r="F38" s="322"/>
      <c r="G38" s="322"/>
      <c r="H38" s="322"/>
      <c r="I38" s="322"/>
      <c r="J38" s="322"/>
      <c r="K38" s="322"/>
      <c r="L38" s="322"/>
      <c r="M38" s="322"/>
      <c r="N38" s="495"/>
      <c r="O38" s="322"/>
      <c r="P38" s="322"/>
      <c r="Q38" s="322"/>
      <c r="R38" s="322"/>
      <c r="S38" s="322"/>
      <c r="T38" s="322"/>
      <c r="U38" s="322"/>
      <c r="V38" s="322"/>
      <c r="W38" s="322"/>
      <c r="X38" s="322"/>
      <c r="Y38" s="438">
        <f>Y37</f>
        <v>0</v>
      </c>
      <c r="Z38" s="438">
        <f>Z37</f>
        <v>0</v>
      </c>
      <c r="AA38" s="438">
        <f t="shared" ref="AA38:AL38" si="5">AA37</f>
        <v>0</v>
      </c>
      <c r="AB38" s="438">
        <f t="shared" si="5"/>
        <v>0</v>
      </c>
      <c r="AC38" s="438">
        <f t="shared" si="5"/>
        <v>0</v>
      </c>
      <c r="AD38" s="438">
        <f t="shared" si="5"/>
        <v>0</v>
      </c>
      <c r="AE38" s="438">
        <f t="shared" si="5"/>
        <v>0</v>
      </c>
      <c r="AF38" s="438">
        <f t="shared" si="5"/>
        <v>0</v>
      </c>
      <c r="AG38" s="438">
        <f t="shared" si="5"/>
        <v>0</v>
      </c>
      <c r="AH38" s="438">
        <f t="shared" si="5"/>
        <v>0</v>
      </c>
      <c r="AI38" s="438">
        <f t="shared" si="5"/>
        <v>0</v>
      </c>
      <c r="AJ38" s="438">
        <f t="shared" si="5"/>
        <v>0</v>
      </c>
      <c r="AK38" s="438">
        <f t="shared" si="5"/>
        <v>0</v>
      </c>
      <c r="AL38" s="438">
        <f t="shared" si="5"/>
        <v>0</v>
      </c>
      <c r="AM38" s="324"/>
    </row>
    <row r="39" spans="1:39" s="310" customFormat="1" ht="15" outlineLevel="1">
      <c r="A39" s="545"/>
      <c r="B39" s="321"/>
      <c r="C39" s="332"/>
      <c r="D39" s="331"/>
      <c r="E39" s="331"/>
      <c r="F39" s="331"/>
      <c r="G39" s="331"/>
      <c r="H39" s="331"/>
      <c r="I39" s="331"/>
      <c r="J39" s="331"/>
      <c r="K39" s="331"/>
      <c r="L39" s="331"/>
      <c r="M39" s="331"/>
      <c r="N39" s="318"/>
      <c r="O39" s="331"/>
      <c r="P39" s="331"/>
      <c r="Q39" s="331"/>
      <c r="R39" s="331"/>
      <c r="S39" s="331"/>
      <c r="T39" s="331"/>
      <c r="U39" s="331"/>
      <c r="V39" s="331"/>
      <c r="W39" s="331"/>
      <c r="X39" s="331"/>
      <c r="Y39" s="439"/>
      <c r="Z39" s="439"/>
      <c r="AA39" s="439"/>
      <c r="AB39" s="439"/>
      <c r="AC39" s="439"/>
      <c r="AD39" s="439"/>
      <c r="AE39" s="439"/>
      <c r="AF39" s="439"/>
      <c r="AG39" s="439"/>
      <c r="AH39" s="439"/>
      <c r="AI39" s="439"/>
      <c r="AJ39" s="439"/>
      <c r="AK39" s="439"/>
      <c r="AL39" s="439"/>
      <c r="AM39" s="333"/>
    </row>
    <row r="40" spans="1:39" s="310" customFormat="1" ht="15" outlineLevel="1">
      <c r="A40" s="545">
        <v>7</v>
      </c>
      <c r="B40" s="321" t="s">
        <v>42</v>
      </c>
      <c r="C40" s="318" t="s">
        <v>25</v>
      </c>
      <c r="D40" s="322">
        <v>2830</v>
      </c>
      <c r="E40" s="322">
        <f>+'7-a.  2011'!AX30</f>
        <v>0</v>
      </c>
      <c r="F40" s="322">
        <f>+'7-a.  2011'!AY30</f>
        <v>0</v>
      </c>
      <c r="G40" s="322">
        <f>+'7-a.  2011'!AZ30</f>
        <v>0</v>
      </c>
      <c r="H40" s="322">
        <f>+'7-a.  2011'!BA30</f>
        <v>0</v>
      </c>
      <c r="I40" s="322">
        <f>+'7-a.  2011'!BB30</f>
        <v>0</v>
      </c>
      <c r="J40" s="322">
        <f>+'7-a.  2011'!BC30</f>
        <v>0</v>
      </c>
      <c r="K40" s="322">
        <f>+'7-a.  2011'!BD30</f>
        <v>0</v>
      </c>
      <c r="L40" s="322">
        <f>+'7-a.  2011'!BE30</f>
        <v>0</v>
      </c>
      <c r="M40" s="322">
        <f>+'7-a.  2011'!BF30</f>
        <v>0</v>
      </c>
      <c r="N40" s="318"/>
      <c r="O40" s="322">
        <v>1093</v>
      </c>
      <c r="P40" s="322">
        <f>+'7-a.  2011'!S30</f>
        <v>0</v>
      </c>
      <c r="Q40" s="322">
        <f>+'7-a.  2011'!T30</f>
        <v>0</v>
      </c>
      <c r="R40" s="322">
        <f>+'7-a.  2011'!U30</f>
        <v>0</v>
      </c>
      <c r="S40" s="322">
        <f>+'7-a.  2011'!V30</f>
        <v>0</v>
      </c>
      <c r="T40" s="322">
        <f>+'7-a.  2011'!W30</f>
        <v>0</v>
      </c>
      <c r="U40" s="322">
        <f>+'7-a.  2011'!X30</f>
        <v>0</v>
      </c>
      <c r="V40" s="322">
        <f>+'7-a.  2011'!Y30</f>
        <v>0</v>
      </c>
      <c r="W40" s="322">
        <f>+'7-a.  2011'!Z30</f>
        <v>0</v>
      </c>
      <c r="X40" s="322">
        <f>+'7-a.  2011'!AA30</f>
        <v>0</v>
      </c>
      <c r="Y40" s="437">
        <v>1</v>
      </c>
      <c r="Z40" s="437"/>
      <c r="AA40" s="437"/>
      <c r="AB40" s="437"/>
      <c r="AC40" s="437"/>
      <c r="AD40" s="437"/>
      <c r="AE40" s="437"/>
      <c r="AF40" s="437"/>
      <c r="AG40" s="437"/>
      <c r="AH40" s="437"/>
      <c r="AI40" s="437"/>
      <c r="AJ40" s="437"/>
      <c r="AK40" s="437"/>
      <c r="AL40" s="437"/>
      <c r="AM40" s="323">
        <f>SUM(Y40:AL40)</f>
        <v>1</v>
      </c>
    </row>
    <row r="41" spans="1:39" s="310" customFormat="1" ht="15" outlineLevel="1">
      <c r="A41" s="545"/>
      <c r="B41" s="321" t="s">
        <v>216</v>
      </c>
      <c r="C41" s="318" t="s">
        <v>164</v>
      </c>
      <c r="D41" s="322"/>
      <c r="E41" s="322"/>
      <c r="F41" s="322"/>
      <c r="G41" s="322"/>
      <c r="H41" s="322"/>
      <c r="I41" s="322"/>
      <c r="J41" s="322"/>
      <c r="K41" s="322"/>
      <c r="L41" s="322"/>
      <c r="M41" s="322"/>
      <c r="N41" s="318"/>
      <c r="O41" s="322"/>
      <c r="P41" s="322"/>
      <c r="Q41" s="322"/>
      <c r="R41" s="322"/>
      <c r="S41" s="322"/>
      <c r="T41" s="322"/>
      <c r="U41" s="322"/>
      <c r="V41" s="322"/>
      <c r="W41" s="322"/>
      <c r="X41" s="322"/>
      <c r="Y41" s="438">
        <f>Y40</f>
        <v>1</v>
      </c>
      <c r="Z41" s="438">
        <f>Z40</f>
        <v>0</v>
      </c>
      <c r="AA41" s="438">
        <f t="shared" ref="AA41:AL41" si="6">AA40</f>
        <v>0</v>
      </c>
      <c r="AB41" s="438">
        <f t="shared" si="6"/>
        <v>0</v>
      </c>
      <c r="AC41" s="438">
        <f t="shared" si="6"/>
        <v>0</v>
      </c>
      <c r="AD41" s="438">
        <f t="shared" si="6"/>
        <v>0</v>
      </c>
      <c r="AE41" s="438">
        <f t="shared" si="6"/>
        <v>0</v>
      </c>
      <c r="AF41" s="438">
        <f t="shared" si="6"/>
        <v>0</v>
      </c>
      <c r="AG41" s="438">
        <f t="shared" si="6"/>
        <v>0</v>
      </c>
      <c r="AH41" s="438">
        <f t="shared" si="6"/>
        <v>0</v>
      </c>
      <c r="AI41" s="438">
        <f t="shared" si="6"/>
        <v>0</v>
      </c>
      <c r="AJ41" s="438">
        <f t="shared" si="6"/>
        <v>0</v>
      </c>
      <c r="AK41" s="438">
        <f t="shared" si="6"/>
        <v>0</v>
      </c>
      <c r="AL41" s="438">
        <f t="shared" si="6"/>
        <v>0</v>
      </c>
      <c r="AM41" s="324"/>
    </row>
    <row r="42" spans="1:39" s="310" customFormat="1" ht="15" outlineLevel="1">
      <c r="A42" s="545"/>
      <c r="B42" s="321"/>
      <c r="C42" s="332"/>
      <c r="D42" s="331"/>
      <c r="E42" s="331"/>
      <c r="F42" s="331"/>
      <c r="G42" s="331"/>
      <c r="H42" s="331"/>
      <c r="I42" s="331"/>
      <c r="J42" s="331"/>
      <c r="K42" s="331"/>
      <c r="L42" s="331"/>
      <c r="M42" s="331"/>
      <c r="N42" s="318"/>
      <c r="O42" s="331"/>
      <c r="P42" s="331"/>
      <c r="Q42" s="331"/>
      <c r="R42" s="331"/>
      <c r="S42" s="331"/>
      <c r="T42" s="331"/>
      <c r="U42" s="331"/>
      <c r="V42" s="331"/>
      <c r="W42" s="331"/>
      <c r="X42" s="331"/>
      <c r="Y42" s="439"/>
      <c r="Z42" s="439"/>
      <c r="AA42" s="439"/>
      <c r="AB42" s="439"/>
      <c r="AC42" s="439"/>
      <c r="AD42" s="439"/>
      <c r="AE42" s="439"/>
      <c r="AF42" s="439"/>
      <c r="AG42" s="439"/>
      <c r="AH42" s="439"/>
      <c r="AI42" s="439"/>
      <c r="AJ42" s="439"/>
      <c r="AK42" s="439"/>
      <c r="AL42" s="439"/>
      <c r="AM42" s="333"/>
    </row>
    <row r="43" spans="1:39" s="310" customFormat="1" ht="15" outlineLevel="1">
      <c r="A43" s="545">
        <v>8</v>
      </c>
      <c r="B43" s="321" t="s">
        <v>498</v>
      </c>
      <c r="C43" s="318" t="s">
        <v>25</v>
      </c>
      <c r="D43" s="322"/>
      <c r="E43" s="322"/>
      <c r="F43" s="322"/>
      <c r="G43" s="322"/>
      <c r="H43" s="322"/>
      <c r="I43" s="322"/>
      <c r="J43" s="322"/>
      <c r="K43" s="322"/>
      <c r="L43" s="322"/>
      <c r="M43" s="322"/>
      <c r="N43" s="318"/>
      <c r="O43" s="322"/>
      <c r="P43" s="322"/>
      <c r="Q43" s="322"/>
      <c r="R43" s="322"/>
      <c r="S43" s="322"/>
      <c r="T43" s="322"/>
      <c r="U43" s="322"/>
      <c r="V43" s="322"/>
      <c r="W43" s="322"/>
      <c r="X43" s="322"/>
      <c r="Y43" s="437"/>
      <c r="Z43" s="437"/>
      <c r="AA43" s="437"/>
      <c r="AB43" s="437"/>
      <c r="AC43" s="437"/>
      <c r="AD43" s="437"/>
      <c r="AE43" s="437"/>
      <c r="AF43" s="437"/>
      <c r="AG43" s="437"/>
      <c r="AH43" s="437"/>
      <c r="AI43" s="437"/>
      <c r="AJ43" s="437"/>
      <c r="AK43" s="437"/>
      <c r="AL43" s="437"/>
      <c r="AM43" s="323">
        <f>SUM(Y43:AL43)</f>
        <v>0</v>
      </c>
    </row>
    <row r="44" spans="1:39" s="310" customFormat="1" ht="15" outlineLevel="1">
      <c r="A44" s="545"/>
      <c r="B44" s="321" t="s">
        <v>216</v>
      </c>
      <c r="C44" s="318" t="s">
        <v>164</v>
      </c>
      <c r="D44" s="322"/>
      <c r="E44" s="322"/>
      <c r="F44" s="322"/>
      <c r="G44" s="322"/>
      <c r="H44" s="322"/>
      <c r="I44" s="322"/>
      <c r="J44" s="322"/>
      <c r="K44" s="322"/>
      <c r="L44" s="322"/>
      <c r="M44" s="322"/>
      <c r="N44" s="318"/>
      <c r="O44" s="322"/>
      <c r="P44" s="322"/>
      <c r="Q44" s="322"/>
      <c r="R44" s="322"/>
      <c r="S44" s="322"/>
      <c r="T44" s="322"/>
      <c r="U44" s="322"/>
      <c r="V44" s="322"/>
      <c r="W44" s="322"/>
      <c r="X44" s="322"/>
      <c r="Y44" s="438">
        <f>Y43</f>
        <v>0</v>
      </c>
      <c r="Z44" s="438">
        <f>Z43</f>
        <v>0</v>
      </c>
      <c r="AA44" s="438">
        <f t="shared" ref="AA44:AL44" si="7">AA43</f>
        <v>0</v>
      </c>
      <c r="AB44" s="438">
        <f t="shared" si="7"/>
        <v>0</v>
      </c>
      <c r="AC44" s="438">
        <f t="shared" si="7"/>
        <v>0</v>
      </c>
      <c r="AD44" s="438">
        <f t="shared" si="7"/>
        <v>0</v>
      </c>
      <c r="AE44" s="438">
        <f t="shared" si="7"/>
        <v>0</v>
      </c>
      <c r="AF44" s="438">
        <f t="shared" si="7"/>
        <v>0</v>
      </c>
      <c r="AG44" s="438">
        <f t="shared" si="7"/>
        <v>0</v>
      </c>
      <c r="AH44" s="438">
        <f t="shared" si="7"/>
        <v>0</v>
      </c>
      <c r="AI44" s="438">
        <f t="shared" si="7"/>
        <v>0</v>
      </c>
      <c r="AJ44" s="438">
        <f t="shared" si="7"/>
        <v>0</v>
      </c>
      <c r="AK44" s="438">
        <f t="shared" si="7"/>
        <v>0</v>
      </c>
      <c r="AL44" s="438">
        <f t="shared" si="7"/>
        <v>0</v>
      </c>
      <c r="AM44" s="324"/>
    </row>
    <row r="45" spans="1:39" s="310" customFormat="1" ht="15" outlineLevel="1">
      <c r="A45" s="545"/>
      <c r="B45" s="321"/>
      <c r="C45" s="332"/>
      <c r="D45" s="331"/>
      <c r="E45" s="331"/>
      <c r="F45" s="331"/>
      <c r="G45" s="331"/>
      <c r="H45" s="331"/>
      <c r="I45" s="331"/>
      <c r="J45" s="331"/>
      <c r="K45" s="331"/>
      <c r="L45" s="331"/>
      <c r="M45" s="331"/>
      <c r="N45" s="318"/>
      <c r="O45" s="331"/>
      <c r="P45" s="331"/>
      <c r="Q45" s="331"/>
      <c r="R45" s="331"/>
      <c r="S45" s="331"/>
      <c r="T45" s="331"/>
      <c r="U45" s="331"/>
      <c r="V45" s="331"/>
      <c r="W45" s="331"/>
      <c r="X45" s="331"/>
      <c r="Y45" s="439"/>
      <c r="Z45" s="439"/>
      <c r="AA45" s="439"/>
      <c r="AB45" s="439"/>
      <c r="AC45" s="439"/>
      <c r="AD45" s="439"/>
      <c r="AE45" s="439"/>
      <c r="AF45" s="439"/>
      <c r="AG45" s="439"/>
      <c r="AH45" s="439"/>
      <c r="AI45" s="439"/>
      <c r="AJ45" s="439"/>
      <c r="AK45" s="439"/>
      <c r="AL45" s="439"/>
      <c r="AM45" s="333"/>
    </row>
    <row r="46" spans="1:39" s="310" customFormat="1" ht="15" outlineLevel="1">
      <c r="A46" s="545">
        <v>9</v>
      </c>
      <c r="B46" s="321" t="s">
        <v>7</v>
      </c>
      <c r="C46" s="318" t="s">
        <v>25</v>
      </c>
      <c r="D46" s="322"/>
      <c r="E46" s="322"/>
      <c r="F46" s="322"/>
      <c r="G46" s="322"/>
      <c r="H46" s="322"/>
      <c r="I46" s="322"/>
      <c r="J46" s="322"/>
      <c r="K46" s="322"/>
      <c r="L46" s="322"/>
      <c r="M46" s="322"/>
      <c r="N46" s="318"/>
      <c r="O46" s="322"/>
      <c r="P46" s="322"/>
      <c r="Q46" s="322"/>
      <c r="R46" s="322"/>
      <c r="S46" s="322"/>
      <c r="T46" s="322"/>
      <c r="U46" s="322"/>
      <c r="V46" s="322"/>
      <c r="W46" s="322"/>
      <c r="X46" s="322"/>
      <c r="Y46" s="437"/>
      <c r="Z46" s="437"/>
      <c r="AA46" s="437"/>
      <c r="AB46" s="437"/>
      <c r="AC46" s="437"/>
      <c r="AD46" s="437"/>
      <c r="AE46" s="437"/>
      <c r="AF46" s="437"/>
      <c r="AG46" s="437"/>
      <c r="AH46" s="437"/>
      <c r="AI46" s="437"/>
      <c r="AJ46" s="437"/>
      <c r="AK46" s="437"/>
      <c r="AL46" s="437"/>
      <c r="AM46" s="323">
        <f>SUM(Y46:AL46)</f>
        <v>0</v>
      </c>
    </row>
    <row r="47" spans="1:39" s="310" customFormat="1" ht="15" outlineLevel="1">
      <c r="A47" s="545"/>
      <c r="B47" s="321" t="s">
        <v>216</v>
      </c>
      <c r="C47" s="318" t="s">
        <v>164</v>
      </c>
      <c r="D47" s="322"/>
      <c r="E47" s="322"/>
      <c r="F47" s="322"/>
      <c r="G47" s="322"/>
      <c r="H47" s="322"/>
      <c r="I47" s="322"/>
      <c r="J47" s="322"/>
      <c r="K47" s="322"/>
      <c r="L47" s="322"/>
      <c r="M47" s="322"/>
      <c r="N47" s="318"/>
      <c r="O47" s="322"/>
      <c r="P47" s="322"/>
      <c r="Q47" s="322"/>
      <c r="R47" s="322"/>
      <c r="S47" s="322"/>
      <c r="T47" s="322"/>
      <c r="U47" s="322"/>
      <c r="V47" s="322"/>
      <c r="W47" s="322"/>
      <c r="X47" s="322"/>
      <c r="Y47" s="438">
        <f>Y46</f>
        <v>0</v>
      </c>
      <c r="Z47" s="438">
        <f>Z46</f>
        <v>0</v>
      </c>
      <c r="AA47" s="438">
        <f t="shared" ref="AA47:AL47" si="8">AA46</f>
        <v>0</v>
      </c>
      <c r="AB47" s="438">
        <f t="shared" si="8"/>
        <v>0</v>
      </c>
      <c r="AC47" s="438">
        <f t="shared" si="8"/>
        <v>0</v>
      </c>
      <c r="AD47" s="438">
        <f t="shared" si="8"/>
        <v>0</v>
      </c>
      <c r="AE47" s="438">
        <f t="shared" si="8"/>
        <v>0</v>
      </c>
      <c r="AF47" s="438">
        <f t="shared" si="8"/>
        <v>0</v>
      </c>
      <c r="AG47" s="438">
        <f t="shared" si="8"/>
        <v>0</v>
      </c>
      <c r="AH47" s="438">
        <f t="shared" si="8"/>
        <v>0</v>
      </c>
      <c r="AI47" s="438">
        <f t="shared" si="8"/>
        <v>0</v>
      </c>
      <c r="AJ47" s="438">
        <f t="shared" si="8"/>
        <v>0</v>
      </c>
      <c r="AK47" s="438">
        <f t="shared" si="8"/>
        <v>0</v>
      </c>
      <c r="AL47" s="438">
        <f t="shared" si="8"/>
        <v>0</v>
      </c>
      <c r="AM47" s="324"/>
    </row>
    <row r="48" spans="1:39" s="310" customFormat="1" ht="15" outlineLevel="1">
      <c r="A48" s="545"/>
      <c r="B48" s="334"/>
      <c r="C48" s="335"/>
      <c r="D48" s="318"/>
      <c r="E48" s="318"/>
      <c r="F48" s="318"/>
      <c r="G48" s="318"/>
      <c r="H48" s="318"/>
      <c r="I48" s="318"/>
      <c r="J48" s="318"/>
      <c r="K48" s="318"/>
      <c r="L48" s="318"/>
      <c r="M48" s="318"/>
      <c r="N48" s="318"/>
      <c r="O48" s="318"/>
      <c r="P48" s="318"/>
      <c r="Q48" s="318"/>
      <c r="R48" s="318"/>
      <c r="S48" s="318"/>
      <c r="T48" s="318"/>
      <c r="U48" s="318"/>
      <c r="V48" s="318"/>
      <c r="W48" s="318"/>
      <c r="X48" s="318"/>
      <c r="Y48" s="439"/>
      <c r="Z48" s="439"/>
      <c r="AA48" s="439"/>
      <c r="AB48" s="439"/>
      <c r="AC48" s="439"/>
      <c r="AD48" s="439"/>
      <c r="AE48" s="439"/>
      <c r="AF48" s="439"/>
      <c r="AG48" s="439"/>
      <c r="AH48" s="439"/>
      <c r="AI48" s="439"/>
      <c r="AJ48" s="439"/>
      <c r="AK48" s="439"/>
      <c r="AL48" s="439"/>
      <c r="AM48" s="333"/>
    </row>
    <row r="49" spans="1:42" s="320" customFormat="1" ht="15.75" outlineLevel="1">
      <c r="A49" s="546"/>
      <c r="B49" s="315" t="s">
        <v>8</v>
      </c>
      <c r="C49" s="316"/>
      <c r="D49" s="316"/>
      <c r="E49" s="316"/>
      <c r="F49" s="316"/>
      <c r="G49" s="316"/>
      <c r="H49" s="316"/>
      <c r="I49" s="316"/>
      <c r="J49" s="316"/>
      <c r="K49" s="316"/>
      <c r="L49" s="316"/>
      <c r="M49" s="316"/>
      <c r="N49" s="318"/>
      <c r="O49" s="316"/>
      <c r="P49" s="316"/>
      <c r="Q49" s="316"/>
      <c r="R49" s="316"/>
      <c r="S49" s="316"/>
      <c r="T49" s="316"/>
      <c r="U49" s="316"/>
      <c r="V49" s="316"/>
      <c r="W49" s="316"/>
      <c r="X49" s="316"/>
      <c r="Y49" s="441"/>
      <c r="Z49" s="441"/>
      <c r="AA49" s="441"/>
      <c r="AB49" s="441"/>
      <c r="AC49" s="441"/>
      <c r="AD49" s="441"/>
      <c r="AE49" s="441"/>
      <c r="AF49" s="441"/>
      <c r="AG49" s="441"/>
      <c r="AH49" s="441"/>
      <c r="AI49" s="441"/>
      <c r="AJ49" s="441"/>
      <c r="AK49" s="441"/>
      <c r="AL49" s="441"/>
      <c r="AM49" s="319"/>
      <c r="AO49" s="336"/>
      <c r="AP49" s="336"/>
    </row>
    <row r="50" spans="1:42" s="310" customFormat="1" ht="15" outlineLevel="1">
      <c r="A50" s="545">
        <v>10</v>
      </c>
      <c r="B50" s="337" t="s">
        <v>22</v>
      </c>
      <c r="C50" s="318" t="s">
        <v>25</v>
      </c>
      <c r="D50" s="322">
        <v>4805916</v>
      </c>
      <c r="E50" s="322">
        <f>+'7-a.  2011'!AX35</f>
        <v>4805916</v>
      </c>
      <c r="F50" s="322">
        <f>+'7-a.  2011'!AY35</f>
        <v>4805916</v>
      </c>
      <c r="G50" s="322">
        <f>+'7-a.  2011'!AZ35</f>
        <v>4805916</v>
      </c>
      <c r="H50" s="322">
        <f>+'7-a.  2011'!BA35</f>
        <v>4805916</v>
      </c>
      <c r="I50" s="322">
        <f>+'7-a.  2011'!BB35</f>
        <v>4805916</v>
      </c>
      <c r="J50" s="322">
        <f>+'7-a.  2011'!BC35</f>
        <v>4805916</v>
      </c>
      <c r="K50" s="322">
        <f>+'7-a.  2011'!BD35</f>
        <v>4805916</v>
      </c>
      <c r="L50" s="322">
        <f>+'7-a.  2011'!BE35</f>
        <v>4504954</v>
      </c>
      <c r="M50" s="322">
        <f>+'7-a.  2011'!BF35</f>
        <v>4504954</v>
      </c>
      <c r="N50" s="322">
        <v>12</v>
      </c>
      <c r="O50" s="322">
        <v>857</v>
      </c>
      <c r="P50" s="322">
        <f>+'7-a.  2011'!S35</f>
        <v>856.61</v>
      </c>
      <c r="Q50" s="322">
        <f>+'7-a.  2011'!T35</f>
        <v>856.61</v>
      </c>
      <c r="R50" s="322">
        <f>+'7-a.  2011'!U35</f>
        <v>856.61</v>
      </c>
      <c r="S50" s="322">
        <f>+'7-a.  2011'!V35</f>
        <v>856.61</v>
      </c>
      <c r="T50" s="322">
        <f>+'7-a.  2011'!W35</f>
        <v>856.61</v>
      </c>
      <c r="U50" s="322">
        <f>+'7-a.  2011'!X35</f>
        <v>856.61</v>
      </c>
      <c r="V50" s="322">
        <f>+'7-a.  2011'!Y35</f>
        <v>856.61</v>
      </c>
      <c r="W50" s="322">
        <f>+'7-a.  2011'!Z35</f>
        <v>788.66700000000003</v>
      </c>
      <c r="X50" s="322">
        <f>+'7-a.  2011'!AA35</f>
        <v>788.66700000000003</v>
      </c>
      <c r="Y50" s="442"/>
      <c r="Z50" s="442"/>
      <c r="AA50" s="442">
        <v>0.53</v>
      </c>
      <c r="AB50" s="442">
        <v>0.47</v>
      </c>
      <c r="AC50" s="442"/>
      <c r="AD50" s="442"/>
      <c r="AE50" s="442"/>
      <c r="AF50" s="442"/>
      <c r="AG50" s="442"/>
      <c r="AH50" s="442"/>
      <c r="AI50" s="442"/>
      <c r="AJ50" s="442"/>
      <c r="AK50" s="442"/>
      <c r="AL50" s="442"/>
      <c r="AM50" s="323">
        <f>SUM(Y50:AL50)</f>
        <v>1</v>
      </c>
    </row>
    <row r="51" spans="1:42" s="310" customFormat="1" ht="15" outlineLevel="1">
      <c r="A51" s="545"/>
      <c r="B51" s="321" t="s">
        <v>216</v>
      </c>
      <c r="C51" s="318" t="s">
        <v>164</v>
      </c>
      <c r="D51" s="322">
        <v>615841</v>
      </c>
      <c r="E51" s="322">
        <f>+'7-b.  2012'!AX49</f>
        <v>615840.94220000005</v>
      </c>
      <c r="F51" s="322">
        <f>+'7-b.  2012'!AY49</f>
        <v>615840.94220000005</v>
      </c>
      <c r="G51" s="322">
        <f>+'7-b.  2012'!AZ49</f>
        <v>615840.94220000005</v>
      </c>
      <c r="H51" s="322">
        <f>+'7-b.  2012'!BA49</f>
        <v>615840.94220000005</v>
      </c>
      <c r="I51" s="322">
        <f>+'7-b.  2012'!BB49</f>
        <v>611886.85739999998</v>
      </c>
      <c r="J51" s="322">
        <f>+'7-b.  2012'!BC49</f>
        <v>545801.08010000002</v>
      </c>
      <c r="K51" s="322">
        <f>+'7-b.  2012'!BD49</f>
        <v>248053.83900000001</v>
      </c>
      <c r="L51" s="322">
        <f>+'7-b.  2012'!BE49</f>
        <v>248053.83900000001</v>
      </c>
      <c r="M51" s="322">
        <f>+'7-b.  2012'!BF49</f>
        <v>248053.83900000001</v>
      </c>
      <c r="N51" s="322">
        <f>N50</f>
        <v>12</v>
      </c>
      <c r="O51" s="322">
        <v>112</v>
      </c>
      <c r="P51" s="322">
        <f>+'7-b.  2012'!S49</f>
        <v>111.8336966</v>
      </c>
      <c r="Q51" s="322">
        <f>+'7-b.  2012'!T49</f>
        <v>111.83369999999999</v>
      </c>
      <c r="R51" s="322">
        <f>+'7-b.  2012'!U49</f>
        <v>111.83369999999999</v>
      </c>
      <c r="S51" s="322">
        <f>+'7-b.  2012'!V49</f>
        <v>111.83369999999999</v>
      </c>
      <c r="T51" s="322">
        <f>+'7-b.  2012'!W49</f>
        <v>111.28069000000001</v>
      </c>
      <c r="U51" s="322">
        <f>+'7-b.  2012'!X49</f>
        <v>96.347941000000006</v>
      </c>
      <c r="V51" s="322">
        <f>+'7-b.  2012'!Y49</f>
        <v>48.413406999999999</v>
      </c>
      <c r="W51" s="322">
        <f>+'7-b.  2012'!Z49</f>
        <v>48.413406999999999</v>
      </c>
      <c r="X51" s="322">
        <f>+'7-b.  2012'!AA49</f>
        <v>48.413406999999999</v>
      </c>
      <c r="Y51" s="438">
        <f>Y50</f>
        <v>0</v>
      </c>
      <c r="Z51" s="438">
        <f>Z50</f>
        <v>0</v>
      </c>
      <c r="AA51" s="438">
        <f t="shared" ref="AA51:AL51" si="9">AA50</f>
        <v>0.53</v>
      </c>
      <c r="AB51" s="438">
        <f t="shared" si="9"/>
        <v>0.47</v>
      </c>
      <c r="AC51" s="438">
        <f t="shared" si="9"/>
        <v>0</v>
      </c>
      <c r="AD51" s="438">
        <f t="shared" si="9"/>
        <v>0</v>
      </c>
      <c r="AE51" s="438">
        <f t="shared" si="9"/>
        <v>0</v>
      </c>
      <c r="AF51" s="438">
        <f t="shared" si="9"/>
        <v>0</v>
      </c>
      <c r="AG51" s="438">
        <f t="shared" si="9"/>
        <v>0</v>
      </c>
      <c r="AH51" s="438">
        <f t="shared" si="9"/>
        <v>0</v>
      </c>
      <c r="AI51" s="438">
        <f t="shared" si="9"/>
        <v>0</v>
      </c>
      <c r="AJ51" s="438">
        <f t="shared" si="9"/>
        <v>0</v>
      </c>
      <c r="AK51" s="438">
        <f t="shared" si="9"/>
        <v>0</v>
      </c>
      <c r="AL51" s="438">
        <f t="shared" si="9"/>
        <v>0</v>
      </c>
      <c r="AM51" s="338"/>
    </row>
    <row r="52" spans="1:42" s="310" customFormat="1" ht="15" outlineLevel="1">
      <c r="A52" s="545"/>
      <c r="B52" s="337"/>
      <c r="C52" s="339"/>
      <c r="D52" s="318"/>
      <c r="E52" s="318"/>
      <c r="F52" s="318"/>
      <c r="G52" s="318"/>
      <c r="H52" s="318"/>
      <c r="I52" s="318"/>
      <c r="J52" s="318"/>
      <c r="K52" s="318"/>
      <c r="L52" s="318"/>
      <c r="M52" s="318"/>
      <c r="N52" s="318"/>
      <c r="O52" s="318"/>
      <c r="P52" s="318"/>
      <c r="Q52" s="318"/>
      <c r="R52" s="318"/>
      <c r="S52" s="318"/>
      <c r="T52" s="318"/>
      <c r="U52" s="318"/>
      <c r="V52" s="318"/>
      <c r="W52" s="318"/>
      <c r="X52" s="318"/>
      <c r="Y52" s="443"/>
      <c r="Z52" s="443"/>
      <c r="AA52" s="443"/>
      <c r="AB52" s="443"/>
      <c r="AC52" s="443"/>
      <c r="AD52" s="443"/>
      <c r="AE52" s="443"/>
      <c r="AF52" s="443"/>
      <c r="AG52" s="443"/>
      <c r="AH52" s="443"/>
      <c r="AI52" s="443"/>
      <c r="AJ52" s="443"/>
      <c r="AK52" s="443"/>
      <c r="AL52" s="443"/>
      <c r="AM52" s="340"/>
    </row>
    <row r="53" spans="1:42" s="310" customFormat="1" ht="15" outlineLevel="1">
      <c r="A53" s="545">
        <v>11</v>
      </c>
      <c r="B53" s="341" t="s">
        <v>21</v>
      </c>
      <c r="C53" s="318" t="s">
        <v>25</v>
      </c>
      <c r="D53" s="322">
        <v>1693346</v>
      </c>
      <c r="E53" s="322">
        <f>+'7-a.  2011'!AX34</f>
        <v>1693346</v>
      </c>
      <c r="F53" s="322">
        <f>+'7-a.  2011'!AY34</f>
        <v>1614579</v>
      </c>
      <c r="G53" s="322">
        <f>+'7-a.  2011'!AZ34</f>
        <v>1362735</v>
      </c>
      <c r="H53" s="322">
        <f>+'7-a.  2011'!BA34</f>
        <v>1362338</v>
      </c>
      <c r="I53" s="322">
        <f>+'7-a.  2011'!BB34</f>
        <v>1358309</v>
      </c>
      <c r="J53" s="322">
        <f>+'7-a.  2011'!BC34</f>
        <v>305906</v>
      </c>
      <c r="K53" s="322">
        <f>+'7-a.  2011'!BD34</f>
        <v>304862</v>
      </c>
      <c r="L53" s="322">
        <f>+'7-a.  2011'!BE34</f>
        <v>304862</v>
      </c>
      <c r="M53" s="322">
        <f>+'7-a.  2011'!BF34</f>
        <v>304862</v>
      </c>
      <c r="N53" s="322">
        <v>12</v>
      </c>
      <c r="O53" s="322">
        <v>661</v>
      </c>
      <c r="P53" s="322">
        <f>+'7-a.  2011'!S34</f>
        <v>660.87300000000005</v>
      </c>
      <c r="Q53" s="322">
        <f>+'7-a.  2011'!T34</f>
        <v>633.21799999999996</v>
      </c>
      <c r="R53" s="322">
        <f>+'7-a.  2011'!U34</f>
        <v>544.13300000000004</v>
      </c>
      <c r="S53" s="322">
        <f>+'7-a.  2011'!V34</f>
        <v>543.99099999999999</v>
      </c>
      <c r="T53" s="322">
        <f>+'7-a.  2011'!W34</f>
        <v>542.43299999999999</v>
      </c>
      <c r="U53" s="322">
        <f>+'7-a.  2011'!X34</f>
        <v>112.095</v>
      </c>
      <c r="V53" s="322">
        <f>+'7-a.  2011'!Y34</f>
        <v>110.703</v>
      </c>
      <c r="W53" s="322">
        <f>+'7-a.  2011'!Z34</f>
        <v>110.703</v>
      </c>
      <c r="X53" s="322">
        <f>+'7-a.  2011'!AA34</f>
        <v>110.703</v>
      </c>
      <c r="Y53" s="442"/>
      <c r="Z53" s="442">
        <v>1</v>
      </c>
      <c r="AA53" s="442"/>
      <c r="AB53" s="442"/>
      <c r="AC53" s="442"/>
      <c r="AD53" s="442"/>
      <c r="AE53" s="442"/>
      <c r="AF53" s="442"/>
      <c r="AG53" s="442"/>
      <c r="AH53" s="442"/>
      <c r="AI53" s="442"/>
      <c r="AJ53" s="442"/>
      <c r="AK53" s="442"/>
      <c r="AL53" s="442"/>
      <c r="AM53" s="323">
        <f>SUM(Y53:AL53)</f>
        <v>1</v>
      </c>
    </row>
    <row r="54" spans="1:42" s="310" customFormat="1" ht="15" outlineLevel="1">
      <c r="A54" s="545"/>
      <c r="B54" s="342" t="s">
        <v>216</v>
      </c>
      <c r="C54" s="318" t="s">
        <v>164</v>
      </c>
      <c r="D54" s="322">
        <v>60847</v>
      </c>
      <c r="E54" s="322">
        <f>+'7-b.  2012'!AX50</f>
        <v>60846.629610000004</v>
      </c>
      <c r="F54" s="322">
        <f>+'7-b.  2012'!AY50</f>
        <v>60846.629610000004</v>
      </c>
      <c r="G54" s="322">
        <f>+'7-b.  2012'!AZ50</f>
        <v>56320.05502</v>
      </c>
      <c r="H54" s="322">
        <f>+'7-b.  2012'!BA50</f>
        <v>56320.05502</v>
      </c>
      <c r="I54" s="322">
        <f>+'7-b.  2012'!BB50</f>
        <v>56320.05502</v>
      </c>
      <c r="J54" s="322">
        <f>+'7-b.  2012'!BC50</f>
        <v>15837.70003</v>
      </c>
      <c r="K54" s="322">
        <f>+'7-b.  2012'!BD50</f>
        <v>15837.70003</v>
      </c>
      <c r="L54" s="322">
        <f>+'7-b.  2012'!BE50</f>
        <v>15837.70003</v>
      </c>
      <c r="M54" s="322">
        <f>+'7-b.  2012'!BF50</f>
        <v>15837.70003</v>
      </c>
      <c r="N54" s="322">
        <f>N53</f>
        <v>12</v>
      </c>
      <c r="O54" s="322">
        <v>28</v>
      </c>
      <c r="P54" s="322">
        <f>+'7-b.  2012'!S50</f>
        <v>27.60681091</v>
      </c>
      <c r="Q54" s="322">
        <f>+'7-b.  2012'!T50</f>
        <v>27.606811</v>
      </c>
      <c r="R54" s="322">
        <f>+'7-b.  2012'!U50</f>
        <v>25.794468999999999</v>
      </c>
      <c r="S54" s="322">
        <f>+'7-b.  2012'!V50</f>
        <v>25.794468999999999</v>
      </c>
      <c r="T54" s="322">
        <f>+'7-b.  2012'!W50</f>
        <v>25.794468999999999</v>
      </c>
      <c r="U54" s="322">
        <f>+'7-b.  2012'!X50</f>
        <v>7.4636668000000004</v>
      </c>
      <c r="V54" s="322">
        <f>+'7-b.  2012'!Y50</f>
        <v>7.4636668000000004</v>
      </c>
      <c r="W54" s="322">
        <f>+'7-b.  2012'!Z50</f>
        <v>7.4636668000000004</v>
      </c>
      <c r="X54" s="322">
        <f>+'7-b.  2012'!AA50</f>
        <v>7.4636668000000004</v>
      </c>
      <c r="Y54" s="438">
        <f>Y53</f>
        <v>0</v>
      </c>
      <c r="Z54" s="438">
        <f>Z53</f>
        <v>1</v>
      </c>
      <c r="AA54" s="438">
        <f t="shared" ref="AA54:AL54" si="10">AA53</f>
        <v>0</v>
      </c>
      <c r="AB54" s="438">
        <f t="shared" si="10"/>
        <v>0</v>
      </c>
      <c r="AC54" s="438">
        <f t="shared" si="10"/>
        <v>0</v>
      </c>
      <c r="AD54" s="438">
        <f t="shared" si="10"/>
        <v>0</v>
      </c>
      <c r="AE54" s="438">
        <f t="shared" si="10"/>
        <v>0</v>
      </c>
      <c r="AF54" s="438">
        <f t="shared" si="10"/>
        <v>0</v>
      </c>
      <c r="AG54" s="438">
        <f t="shared" si="10"/>
        <v>0</v>
      </c>
      <c r="AH54" s="438">
        <f t="shared" si="10"/>
        <v>0</v>
      </c>
      <c r="AI54" s="438">
        <f t="shared" si="10"/>
        <v>0</v>
      </c>
      <c r="AJ54" s="438">
        <f t="shared" si="10"/>
        <v>0</v>
      </c>
      <c r="AK54" s="438">
        <f t="shared" si="10"/>
        <v>0</v>
      </c>
      <c r="AL54" s="438">
        <f t="shared" si="10"/>
        <v>0</v>
      </c>
      <c r="AM54" s="338"/>
    </row>
    <row r="55" spans="1:42" s="310" customFormat="1" ht="15" outlineLevel="1">
      <c r="A55" s="545"/>
      <c r="B55" s="341"/>
      <c r="C55" s="339"/>
      <c r="D55" s="318"/>
      <c r="E55" s="318"/>
      <c r="F55" s="318"/>
      <c r="G55" s="318"/>
      <c r="H55" s="318"/>
      <c r="I55" s="318"/>
      <c r="J55" s="318"/>
      <c r="K55" s="318"/>
      <c r="L55" s="318"/>
      <c r="M55" s="318"/>
      <c r="N55" s="318"/>
      <c r="O55" s="318"/>
      <c r="P55" s="318"/>
      <c r="Q55" s="318"/>
      <c r="R55" s="318"/>
      <c r="S55" s="318"/>
      <c r="T55" s="318"/>
      <c r="U55" s="318"/>
      <c r="V55" s="318"/>
      <c r="W55" s="318"/>
      <c r="X55" s="318"/>
      <c r="Y55" s="443"/>
      <c r="Z55" s="444"/>
      <c r="AA55" s="443"/>
      <c r="AB55" s="443"/>
      <c r="AC55" s="443"/>
      <c r="AD55" s="443"/>
      <c r="AE55" s="443"/>
      <c r="AF55" s="443"/>
      <c r="AG55" s="443"/>
      <c r="AH55" s="443"/>
      <c r="AI55" s="443"/>
      <c r="AJ55" s="443"/>
      <c r="AK55" s="443"/>
      <c r="AL55" s="443"/>
      <c r="AM55" s="340"/>
    </row>
    <row r="56" spans="1:42" s="310" customFormat="1" ht="15" outlineLevel="1">
      <c r="A56" s="545">
        <v>12</v>
      </c>
      <c r="B56" s="341" t="s">
        <v>23</v>
      </c>
      <c r="C56" s="318" t="s">
        <v>25</v>
      </c>
      <c r="D56" s="322"/>
      <c r="E56" s="322"/>
      <c r="F56" s="322"/>
      <c r="G56" s="322"/>
      <c r="H56" s="322"/>
      <c r="I56" s="322"/>
      <c r="J56" s="322"/>
      <c r="K56" s="322"/>
      <c r="L56" s="322"/>
      <c r="M56" s="322"/>
      <c r="N56" s="322">
        <v>3</v>
      </c>
      <c r="O56" s="322"/>
      <c r="P56" s="322"/>
      <c r="Q56" s="322"/>
      <c r="R56" s="322"/>
      <c r="S56" s="322"/>
      <c r="T56" s="322"/>
      <c r="U56" s="322"/>
      <c r="V56" s="322"/>
      <c r="W56" s="322"/>
      <c r="X56" s="322"/>
      <c r="Y56" s="442"/>
      <c r="Z56" s="442"/>
      <c r="AA56" s="442"/>
      <c r="AB56" s="442"/>
      <c r="AC56" s="442"/>
      <c r="AD56" s="442"/>
      <c r="AE56" s="442"/>
      <c r="AF56" s="442"/>
      <c r="AG56" s="442"/>
      <c r="AH56" s="442"/>
      <c r="AI56" s="442"/>
      <c r="AJ56" s="442"/>
      <c r="AK56" s="442"/>
      <c r="AL56" s="442"/>
      <c r="AM56" s="323">
        <f>SUM(Y56:AL56)</f>
        <v>0</v>
      </c>
    </row>
    <row r="57" spans="1:42" s="310" customFormat="1" ht="15" outlineLevel="1">
      <c r="A57" s="545"/>
      <c r="B57" s="342" t="s">
        <v>216</v>
      </c>
      <c r="C57" s="318" t="s">
        <v>164</v>
      </c>
      <c r="D57" s="322"/>
      <c r="E57" s="322"/>
      <c r="F57" s="322"/>
      <c r="G57" s="322"/>
      <c r="H57" s="322"/>
      <c r="I57" s="322"/>
      <c r="J57" s="322"/>
      <c r="K57" s="322"/>
      <c r="L57" s="322"/>
      <c r="M57" s="322"/>
      <c r="N57" s="322">
        <f>N56</f>
        <v>3</v>
      </c>
      <c r="O57" s="322"/>
      <c r="P57" s="322"/>
      <c r="Q57" s="322"/>
      <c r="R57" s="322"/>
      <c r="S57" s="322"/>
      <c r="T57" s="322"/>
      <c r="U57" s="322"/>
      <c r="V57" s="322"/>
      <c r="W57" s="322"/>
      <c r="X57" s="322"/>
      <c r="Y57" s="438">
        <f>Y56</f>
        <v>0</v>
      </c>
      <c r="Z57" s="438">
        <f>Z56</f>
        <v>0</v>
      </c>
      <c r="AA57" s="438">
        <f t="shared" ref="AA57:AL57" si="11">AA56</f>
        <v>0</v>
      </c>
      <c r="AB57" s="438">
        <f t="shared" si="11"/>
        <v>0</v>
      </c>
      <c r="AC57" s="438">
        <f t="shared" si="11"/>
        <v>0</v>
      </c>
      <c r="AD57" s="438">
        <f t="shared" si="11"/>
        <v>0</v>
      </c>
      <c r="AE57" s="438">
        <f t="shared" si="11"/>
        <v>0</v>
      </c>
      <c r="AF57" s="438">
        <f t="shared" si="11"/>
        <v>0</v>
      </c>
      <c r="AG57" s="438">
        <f t="shared" si="11"/>
        <v>0</v>
      </c>
      <c r="AH57" s="438">
        <f t="shared" si="11"/>
        <v>0</v>
      </c>
      <c r="AI57" s="438">
        <f t="shared" si="11"/>
        <v>0</v>
      </c>
      <c r="AJ57" s="438">
        <f t="shared" si="11"/>
        <v>0</v>
      </c>
      <c r="AK57" s="438">
        <f t="shared" si="11"/>
        <v>0</v>
      </c>
      <c r="AL57" s="438">
        <f t="shared" si="11"/>
        <v>0</v>
      </c>
      <c r="AM57" s="338"/>
    </row>
    <row r="58" spans="1:42" s="310" customFormat="1" ht="15" outlineLevel="1">
      <c r="A58" s="545"/>
      <c r="B58" s="341"/>
      <c r="C58" s="339"/>
      <c r="D58" s="343"/>
      <c r="E58" s="343"/>
      <c r="F58" s="343"/>
      <c r="G58" s="343"/>
      <c r="H58" s="343"/>
      <c r="I58" s="343"/>
      <c r="J58" s="343"/>
      <c r="K58" s="343"/>
      <c r="L58" s="343"/>
      <c r="M58" s="343"/>
      <c r="N58" s="318"/>
      <c r="O58" s="343"/>
      <c r="P58" s="343"/>
      <c r="Q58" s="343"/>
      <c r="R58" s="343"/>
      <c r="S58" s="343"/>
      <c r="T58" s="343"/>
      <c r="U58" s="343"/>
      <c r="V58" s="343"/>
      <c r="W58" s="343"/>
      <c r="X58" s="343"/>
      <c r="Y58" s="443"/>
      <c r="Z58" s="444"/>
      <c r="AA58" s="443"/>
      <c r="AB58" s="443"/>
      <c r="AC58" s="443"/>
      <c r="AD58" s="443"/>
      <c r="AE58" s="443"/>
      <c r="AF58" s="443"/>
      <c r="AG58" s="443"/>
      <c r="AH58" s="443"/>
      <c r="AI58" s="443"/>
      <c r="AJ58" s="443"/>
      <c r="AK58" s="443"/>
      <c r="AL58" s="443"/>
      <c r="AM58" s="340"/>
    </row>
    <row r="59" spans="1:42" s="310" customFormat="1" ht="15" outlineLevel="1">
      <c r="A59" s="545">
        <v>13</v>
      </c>
      <c r="B59" s="341" t="s">
        <v>24</v>
      </c>
      <c r="C59" s="318" t="s">
        <v>25</v>
      </c>
      <c r="D59" s="322"/>
      <c r="E59" s="322"/>
      <c r="F59" s="322"/>
      <c r="G59" s="322"/>
      <c r="H59" s="322"/>
      <c r="I59" s="322"/>
      <c r="J59" s="322"/>
      <c r="K59" s="322"/>
      <c r="L59" s="322"/>
      <c r="M59" s="322"/>
      <c r="N59" s="322">
        <v>12</v>
      </c>
      <c r="O59" s="322"/>
      <c r="P59" s="322"/>
      <c r="Q59" s="322"/>
      <c r="R59" s="322"/>
      <c r="S59" s="322"/>
      <c r="T59" s="322"/>
      <c r="U59" s="322"/>
      <c r="V59" s="322"/>
      <c r="W59" s="322"/>
      <c r="X59" s="322"/>
      <c r="Y59" s="442"/>
      <c r="Z59" s="442"/>
      <c r="AA59" s="442"/>
      <c r="AB59" s="442"/>
      <c r="AC59" s="442"/>
      <c r="AD59" s="442"/>
      <c r="AE59" s="442"/>
      <c r="AF59" s="442"/>
      <c r="AG59" s="442"/>
      <c r="AH59" s="442"/>
      <c r="AI59" s="442"/>
      <c r="AJ59" s="442"/>
      <c r="AK59" s="442"/>
      <c r="AL59" s="442"/>
      <c r="AM59" s="323">
        <f>SUM(Y59:AL59)</f>
        <v>0</v>
      </c>
    </row>
    <row r="60" spans="1:42" s="310" customFormat="1" ht="15" outlineLevel="1">
      <c r="A60" s="545"/>
      <c r="B60" s="342" t="s">
        <v>216</v>
      </c>
      <c r="C60" s="318" t="s">
        <v>164</v>
      </c>
      <c r="D60" s="322"/>
      <c r="E60" s="322"/>
      <c r="F60" s="322"/>
      <c r="G60" s="322"/>
      <c r="H60" s="322"/>
      <c r="I60" s="322"/>
      <c r="J60" s="322"/>
      <c r="K60" s="322"/>
      <c r="L60" s="322"/>
      <c r="M60" s="322"/>
      <c r="N60" s="322">
        <f>N59</f>
        <v>12</v>
      </c>
      <c r="O60" s="322"/>
      <c r="P60" s="322"/>
      <c r="Q60" s="322"/>
      <c r="R60" s="322"/>
      <c r="S60" s="322"/>
      <c r="T60" s="322"/>
      <c r="U60" s="322"/>
      <c r="V60" s="322"/>
      <c r="W60" s="322"/>
      <c r="X60" s="322"/>
      <c r="Y60" s="438">
        <f>Y59</f>
        <v>0</v>
      </c>
      <c r="Z60" s="438">
        <f>Z59</f>
        <v>0</v>
      </c>
      <c r="AA60" s="438">
        <f t="shared" ref="AA60:AL60" si="12">AA59</f>
        <v>0</v>
      </c>
      <c r="AB60" s="438">
        <f t="shared" si="12"/>
        <v>0</v>
      </c>
      <c r="AC60" s="438">
        <f t="shared" si="12"/>
        <v>0</v>
      </c>
      <c r="AD60" s="438">
        <f t="shared" si="12"/>
        <v>0</v>
      </c>
      <c r="AE60" s="438">
        <f t="shared" si="12"/>
        <v>0</v>
      </c>
      <c r="AF60" s="438">
        <f t="shared" si="12"/>
        <v>0</v>
      </c>
      <c r="AG60" s="438">
        <f t="shared" si="12"/>
        <v>0</v>
      </c>
      <c r="AH60" s="438">
        <f t="shared" si="12"/>
        <v>0</v>
      </c>
      <c r="AI60" s="438">
        <f t="shared" si="12"/>
        <v>0</v>
      </c>
      <c r="AJ60" s="438">
        <f t="shared" si="12"/>
        <v>0</v>
      </c>
      <c r="AK60" s="438">
        <f t="shared" si="12"/>
        <v>0</v>
      </c>
      <c r="AL60" s="438">
        <f t="shared" si="12"/>
        <v>0</v>
      </c>
      <c r="AM60" s="338"/>
    </row>
    <row r="61" spans="1:42" s="310" customFormat="1" ht="15" outlineLevel="1">
      <c r="A61" s="545"/>
      <c r="B61" s="341"/>
      <c r="C61" s="339"/>
      <c r="D61" s="343"/>
      <c r="E61" s="343"/>
      <c r="F61" s="343"/>
      <c r="G61" s="343"/>
      <c r="H61" s="343"/>
      <c r="I61" s="343"/>
      <c r="J61" s="343"/>
      <c r="K61" s="343"/>
      <c r="L61" s="343"/>
      <c r="M61" s="343"/>
      <c r="N61" s="318"/>
      <c r="O61" s="343"/>
      <c r="P61" s="343"/>
      <c r="Q61" s="343"/>
      <c r="R61" s="343"/>
      <c r="S61" s="343"/>
      <c r="T61" s="343"/>
      <c r="U61" s="343"/>
      <c r="V61" s="343"/>
      <c r="W61" s="343"/>
      <c r="X61" s="343"/>
      <c r="Y61" s="443"/>
      <c r="Z61" s="443"/>
      <c r="AA61" s="443"/>
      <c r="AB61" s="443"/>
      <c r="AC61" s="443"/>
      <c r="AD61" s="443"/>
      <c r="AE61" s="443"/>
      <c r="AF61" s="443"/>
      <c r="AG61" s="443"/>
      <c r="AH61" s="443"/>
      <c r="AI61" s="443"/>
      <c r="AJ61" s="443"/>
      <c r="AK61" s="443"/>
      <c r="AL61" s="443"/>
      <c r="AM61" s="340"/>
    </row>
    <row r="62" spans="1:42" s="310" customFormat="1" ht="15" outlineLevel="1">
      <c r="A62" s="545">
        <v>14</v>
      </c>
      <c r="B62" s="341" t="s">
        <v>20</v>
      </c>
      <c r="C62" s="318" t="s">
        <v>25</v>
      </c>
      <c r="D62" s="322"/>
      <c r="E62" s="322">
        <f>+'7-a.  2011'!AX36</f>
        <v>0</v>
      </c>
      <c r="F62" s="322">
        <f>+'7-a.  2011'!AY36</f>
        <v>0</v>
      </c>
      <c r="G62" s="322">
        <f>+'7-a.  2011'!AZ36</f>
        <v>0</v>
      </c>
      <c r="H62" s="322">
        <f>+'7-a.  2011'!BA36</f>
        <v>0</v>
      </c>
      <c r="I62" s="322">
        <f>+'7-a.  2011'!BB36</f>
        <v>0</v>
      </c>
      <c r="J62" s="322">
        <f>+'7-a.  2011'!BC36</f>
        <v>0</v>
      </c>
      <c r="K62" s="322">
        <f>+'7-a.  2011'!BD36</f>
        <v>0</v>
      </c>
      <c r="L62" s="322">
        <f>+'7-a.  2011'!BE36</f>
        <v>0</v>
      </c>
      <c r="M62" s="322">
        <f>+'7-a.  2011'!BF36</f>
        <v>0</v>
      </c>
      <c r="N62" s="322">
        <v>12</v>
      </c>
      <c r="O62" s="322"/>
      <c r="P62" s="322">
        <f>+'7-a.  2011'!S36</f>
        <v>0</v>
      </c>
      <c r="Q62" s="322">
        <f>+'7-a.  2011'!T36</f>
        <v>0</v>
      </c>
      <c r="R62" s="322">
        <f>+'7-a.  2011'!U36</f>
        <v>0</v>
      </c>
      <c r="S62" s="322">
        <f>+'7-a.  2011'!V36</f>
        <v>0</v>
      </c>
      <c r="T62" s="322">
        <f>+'7-a.  2011'!W36</f>
        <v>0</v>
      </c>
      <c r="U62" s="322">
        <f>+'7-a.  2011'!X36</f>
        <v>0</v>
      </c>
      <c r="V62" s="322">
        <f>+'7-a.  2011'!Y36</f>
        <v>0</v>
      </c>
      <c r="W62" s="322">
        <f>+'7-a.  2011'!Z36</f>
        <v>0</v>
      </c>
      <c r="X62" s="322">
        <f>+'7-a.  2011'!AA36</f>
        <v>0</v>
      </c>
      <c r="Y62" s="442"/>
      <c r="Z62" s="442">
        <v>1</v>
      </c>
      <c r="AA62" s="442"/>
      <c r="AB62" s="442"/>
      <c r="AC62" s="442"/>
      <c r="AD62" s="442"/>
      <c r="AE62" s="442"/>
      <c r="AF62" s="442"/>
      <c r="AG62" s="442"/>
      <c r="AH62" s="442"/>
      <c r="AI62" s="442"/>
      <c r="AJ62" s="442"/>
      <c r="AK62" s="442"/>
      <c r="AL62" s="442"/>
      <c r="AM62" s="323">
        <f>SUM(Y62:AL62)</f>
        <v>1</v>
      </c>
    </row>
    <row r="63" spans="1:42" s="310" customFormat="1" ht="15" outlineLevel="1">
      <c r="A63" s="545"/>
      <c r="B63" s="342" t="s">
        <v>216</v>
      </c>
      <c r="C63" s="318" t="s">
        <v>164</v>
      </c>
      <c r="D63" s="322">
        <v>263983</v>
      </c>
      <c r="E63" s="322">
        <f>+IFERROR('7-b.  2012'!AX51+'7-d.  2014'!AX26,0)</f>
        <v>263982.9546</v>
      </c>
      <c r="F63" s="322">
        <f>+IFERROR('7-b.  2012'!AY51+'7-d.  2014'!AY26,0)</f>
        <v>263982.9546</v>
      </c>
      <c r="G63" s="322">
        <f>+IFERROR('7-b.  2012'!AZ51+'7-d.  2014'!AZ26,0)</f>
        <v>263982.9546</v>
      </c>
      <c r="H63" s="322">
        <f>+IFERROR('7-b.  2012'!BA51+'7-d.  2014'!BA26,0)</f>
        <v>0</v>
      </c>
      <c r="I63" s="322">
        <f>+IFERROR('7-b.  2012'!BB51+'7-d.  2014'!BB26,0)</f>
        <v>0</v>
      </c>
      <c r="J63" s="322">
        <f>+IFERROR('7-b.  2012'!BC51+'7-d.  2014'!BC26,0)</f>
        <v>0</v>
      </c>
      <c r="K63" s="322">
        <f>+IFERROR('7-b.  2012'!BD51+'7-d.  2014'!BD26,0)</f>
        <v>0</v>
      </c>
      <c r="L63" s="322">
        <f>+IFERROR('7-b.  2012'!BE51+'7-d.  2014'!BE26,0)</f>
        <v>0</v>
      </c>
      <c r="M63" s="322">
        <f>+IFERROR('7-b.  2012'!BF51+'7-d.  2014'!BF26,0)</f>
        <v>0</v>
      </c>
      <c r="N63" s="322">
        <f>N62</f>
        <v>12</v>
      </c>
      <c r="O63" s="322">
        <v>54</v>
      </c>
      <c r="P63" s="322">
        <f>IFERROR(+'7-b.  2012'!S51+'7-d.  2014'!S26,0)</f>
        <v>54.241746299999996</v>
      </c>
      <c r="Q63" s="322">
        <f>IFERROR(+'7-b.  2012'!T51+'7-d.  2014'!T26,0)</f>
        <v>54.241745999999999</v>
      </c>
      <c r="R63" s="322">
        <f>IFERROR(+'7-b.  2012'!U51+'7-d.  2014'!U26,0)</f>
        <v>54.241745999999999</v>
      </c>
      <c r="S63" s="322">
        <f>IFERROR(+'7-b.  2012'!V51+'7-d.  2014'!V26,0)</f>
        <v>0</v>
      </c>
      <c r="T63" s="322">
        <f>IFERROR(+'7-b.  2012'!W51+'7-d.  2014'!W26,0)</f>
        <v>0</v>
      </c>
      <c r="U63" s="322">
        <f>IFERROR(+'7-b.  2012'!X51+'7-d.  2014'!X26,0)</f>
        <v>0</v>
      </c>
      <c r="V63" s="322">
        <f>IFERROR(+'7-b.  2012'!Y51+'7-d.  2014'!Y26,0)</f>
        <v>0</v>
      </c>
      <c r="W63" s="322">
        <f>IFERROR(+'7-b.  2012'!Z51+'7-d.  2014'!Z26,0)</f>
        <v>0</v>
      </c>
      <c r="X63" s="322">
        <f>IFERROR(+'7-b.  2012'!AA51+'7-d.  2014'!AA26,0)</f>
        <v>0</v>
      </c>
      <c r="Y63" s="438">
        <f>Y62</f>
        <v>0</v>
      </c>
      <c r="Z63" s="438">
        <f>Z62</f>
        <v>1</v>
      </c>
      <c r="AA63" s="438">
        <f t="shared" ref="AA63:AL63" si="13">AA62</f>
        <v>0</v>
      </c>
      <c r="AB63" s="438">
        <f t="shared" si="13"/>
        <v>0</v>
      </c>
      <c r="AC63" s="438">
        <f t="shared" si="13"/>
        <v>0</v>
      </c>
      <c r="AD63" s="438">
        <f t="shared" si="13"/>
        <v>0</v>
      </c>
      <c r="AE63" s="438">
        <f t="shared" si="13"/>
        <v>0</v>
      </c>
      <c r="AF63" s="438">
        <f t="shared" si="13"/>
        <v>0</v>
      </c>
      <c r="AG63" s="438">
        <f t="shared" si="13"/>
        <v>0</v>
      </c>
      <c r="AH63" s="438">
        <f t="shared" si="13"/>
        <v>0</v>
      </c>
      <c r="AI63" s="438">
        <f t="shared" si="13"/>
        <v>0</v>
      </c>
      <c r="AJ63" s="438">
        <f t="shared" si="13"/>
        <v>0</v>
      </c>
      <c r="AK63" s="438">
        <f t="shared" si="13"/>
        <v>0</v>
      </c>
      <c r="AL63" s="438">
        <f t="shared" si="13"/>
        <v>0</v>
      </c>
      <c r="AM63" s="338"/>
    </row>
    <row r="64" spans="1:42" s="310" customFormat="1" ht="15" outlineLevel="1">
      <c r="A64" s="545"/>
      <c r="B64" s="341"/>
      <c r="C64" s="339"/>
      <c r="D64" s="343"/>
      <c r="E64" s="343"/>
      <c r="F64" s="343"/>
      <c r="G64" s="343"/>
      <c r="H64" s="343"/>
      <c r="I64" s="343"/>
      <c r="J64" s="343"/>
      <c r="K64" s="343"/>
      <c r="L64" s="343"/>
      <c r="M64" s="343"/>
      <c r="N64" s="318"/>
      <c r="O64" s="343"/>
      <c r="P64" s="343"/>
      <c r="Q64" s="343"/>
      <c r="R64" s="343"/>
      <c r="S64" s="343"/>
      <c r="T64" s="343"/>
      <c r="U64" s="343"/>
      <c r="V64" s="343"/>
      <c r="W64" s="343"/>
      <c r="X64" s="343"/>
      <c r="Y64" s="443"/>
      <c r="Z64" s="444"/>
      <c r="AA64" s="443"/>
      <c r="AB64" s="443"/>
      <c r="AC64" s="443"/>
      <c r="AD64" s="443"/>
      <c r="AE64" s="443"/>
      <c r="AF64" s="443"/>
      <c r="AG64" s="443"/>
      <c r="AH64" s="443"/>
      <c r="AI64" s="443"/>
      <c r="AJ64" s="443"/>
      <c r="AK64" s="443"/>
      <c r="AL64" s="443"/>
      <c r="AM64" s="340"/>
    </row>
    <row r="65" spans="1:39" s="310" customFormat="1" ht="15" outlineLevel="1">
      <c r="A65" s="545">
        <v>15</v>
      </c>
      <c r="B65" s="341" t="s">
        <v>499</v>
      </c>
      <c r="C65" s="318" t="s">
        <v>25</v>
      </c>
      <c r="D65" s="322"/>
      <c r="E65" s="322"/>
      <c r="F65" s="322"/>
      <c r="G65" s="322"/>
      <c r="H65" s="322"/>
      <c r="I65" s="322"/>
      <c r="J65" s="322"/>
      <c r="K65" s="322"/>
      <c r="L65" s="322"/>
      <c r="M65" s="322"/>
      <c r="N65" s="318"/>
      <c r="O65" s="322"/>
      <c r="P65" s="322"/>
      <c r="Q65" s="322"/>
      <c r="R65" s="322"/>
      <c r="S65" s="322"/>
      <c r="T65" s="322"/>
      <c r="U65" s="322"/>
      <c r="V65" s="322"/>
      <c r="W65" s="322"/>
      <c r="X65" s="322"/>
      <c r="Y65" s="442"/>
      <c r="Z65" s="442"/>
      <c r="AA65" s="442"/>
      <c r="AB65" s="442"/>
      <c r="AC65" s="442"/>
      <c r="AD65" s="442"/>
      <c r="AE65" s="442"/>
      <c r="AF65" s="442"/>
      <c r="AG65" s="442"/>
      <c r="AH65" s="442"/>
      <c r="AI65" s="442"/>
      <c r="AJ65" s="442"/>
      <c r="AK65" s="442"/>
      <c r="AL65" s="442"/>
      <c r="AM65" s="323">
        <f>SUM(Y65:AL65)</f>
        <v>0</v>
      </c>
    </row>
    <row r="66" spans="1:39" s="310" customFormat="1" ht="15" outlineLevel="1">
      <c r="A66" s="545"/>
      <c r="B66" s="342" t="s">
        <v>216</v>
      </c>
      <c r="C66" s="318" t="s">
        <v>164</v>
      </c>
      <c r="D66" s="322"/>
      <c r="E66" s="322"/>
      <c r="F66" s="322"/>
      <c r="G66" s="322"/>
      <c r="H66" s="322"/>
      <c r="I66" s="322"/>
      <c r="J66" s="322"/>
      <c r="K66" s="322"/>
      <c r="L66" s="322"/>
      <c r="M66" s="322"/>
      <c r="N66" s="318"/>
      <c r="O66" s="322"/>
      <c r="P66" s="322"/>
      <c r="Q66" s="322"/>
      <c r="R66" s="322"/>
      <c r="S66" s="322"/>
      <c r="T66" s="322"/>
      <c r="U66" s="322"/>
      <c r="V66" s="322"/>
      <c r="W66" s="322"/>
      <c r="X66" s="322"/>
      <c r="Y66" s="438">
        <f>Y65</f>
        <v>0</v>
      </c>
      <c r="Z66" s="438">
        <f>Z65</f>
        <v>0</v>
      </c>
      <c r="AA66" s="438">
        <f t="shared" ref="AA66:AL66" si="14">AA65</f>
        <v>0</v>
      </c>
      <c r="AB66" s="438">
        <f t="shared" si="14"/>
        <v>0</v>
      </c>
      <c r="AC66" s="438">
        <f t="shared" si="14"/>
        <v>0</v>
      </c>
      <c r="AD66" s="438">
        <f t="shared" si="14"/>
        <v>0</v>
      </c>
      <c r="AE66" s="438">
        <f t="shared" si="14"/>
        <v>0</v>
      </c>
      <c r="AF66" s="438">
        <f t="shared" si="14"/>
        <v>0</v>
      </c>
      <c r="AG66" s="438">
        <f t="shared" si="14"/>
        <v>0</v>
      </c>
      <c r="AH66" s="438">
        <f t="shared" si="14"/>
        <v>0</v>
      </c>
      <c r="AI66" s="438">
        <f t="shared" si="14"/>
        <v>0</v>
      </c>
      <c r="AJ66" s="438">
        <f t="shared" si="14"/>
        <v>0</v>
      </c>
      <c r="AK66" s="438">
        <f t="shared" si="14"/>
        <v>0</v>
      </c>
      <c r="AL66" s="438">
        <f t="shared" si="14"/>
        <v>0</v>
      </c>
      <c r="AM66" s="338"/>
    </row>
    <row r="67" spans="1:39" s="310" customFormat="1" ht="15" outlineLevel="1">
      <c r="A67" s="545"/>
      <c r="B67" s="341"/>
      <c r="C67" s="339"/>
      <c r="D67" s="343"/>
      <c r="E67" s="343"/>
      <c r="F67" s="343"/>
      <c r="G67" s="343"/>
      <c r="H67" s="343"/>
      <c r="I67" s="343"/>
      <c r="J67" s="343"/>
      <c r="K67" s="343"/>
      <c r="L67" s="343"/>
      <c r="M67" s="343"/>
      <c r="N67" s="318"/>
      <c r="O67" s="343"/>
      <c r="P67" s="343"/>
      <c r="Q67" s="343"/>
      <c r="R67" s="343"/>
      <c r="S67" s="343"/>
      <c r="T67" s="343"/>
      <c r="U67" s="343"/>
      <c r="V67" s="343"/>
      <c r="W67" s="343"/>
      <c r="X67" s="343"/>
      <c r="Y67" s="445"/>
      <c r="Z67" s="443"/>
      <c r="AA67" s="443"/>
      <c r="AB67" s="443"/>
      <c r="AC67" s="443"/>
      <c r="AD67" s="443"/>
      <c r="AE67" s="443"/>
      <c r="AF67" s="443"/>
      <c r="AG67" s="443"/>
      <c r="AH67" s="443"/>
      <c r="AI67" s="443"/>
      <c r="AJ67" s="443"/>
      <c r="AK67" s="443"/>
      <c r="AL67" s="443"/>
      <c r="AM67" s="340"/>
    </row>
    <row r="68" spans="1:39" s="310" customFormat="1" ht="30" outlineLevel="1">
      <c r="A68" s="545">
        <v>16</v>
      </c>
      <c r="B68" s="341" t="s">
        <v>500</v>
      </c>
      <c r="C68" s="318" t="s">
        <v>25</v>
      </c>
      <c r="D68" s="322"/>
      <c r="E68" s="322"/>
      <c r="F68" s="322"/>
      <c r="G68" s="322"/>
      <c r="H68" s="322"/>
      <c r="I68" s="322"/>
      <c r="J68" s="322"/>
      <c r="K68" s="322"/>
      <c r="L68" s="322"/>
      <c r="M68" s="322"/>
      <c r="N68" s="318"/>
      <c r="O68" s="322"/>
      <c r="P68" s="322"/>
      <c r="Q68" s="322"/>
      <c r="R68" s="322"/>
      <c r="S68" s="322"/>
      <c r="T68" s="322"/>
      <c r="U68" s="322"/>
      <c r="V68" s="322"/>
      <c r="W68" s="322"/>
      <c r="X68" s="322"/>
      <c r="Y68" s="442"/>
      <c r="Z68" s="442"/>
      <c r="AA68" s="442"/>
      <c r="AB68" s="442"/>
      <c r="AC68" s="442"/>
      <c r="AD68" s="442"/>
      <c r="AE68" s="442"/>
      <c r="AF68" s="442"/>
      <c r="AG68" s="442"/>
      <c r="AH68" s="442"/>
      <c r="AI68" s="442"/>
      <c r="AJ68" s="442"/>
      <c r="AK68" s="442"/>
      <c r="AL68" s="442"/>
      <c r="AM68" s="323">
        <f>SUM(Y68:AL68)</f>
        <v>0</v>
      </c>
    </row>
    <row r="69" spans="1:39" s="310" customFormat="1" ht="15" outlineLevel="1">
      <c r="A69" s="545"/>
      <c r="B69" s="342" t="s">
        <v>216</v>
      </c>
      <c r="C69" s="318" t="s">
        <v>164</v>
      </c>
      <c r="D69" s="322"/>
      <c r="E69" s="322"/>
      <c r="F69" s="322"/>
      <c r="G69" s="322"/>
      <c r="H69" s="322"/>
      <c r="I69" s="322"/>
      <c r="J69" s="322"/>
      <c r="K69" s="322"/>
      <c r="L69" s="322"/>
      <c r="M69" s="322"/>
      <c r="N69" s="318"/>
      <c r="O69" s="322"/>
      <c r="P69" s="322"/>
      <c r="Q69" s="322"/>
      <c r="R69" s="322"/>
      <c r="S69" s="322"/>
      <c r="T69" s="322"/>
      <c r="U69" s="322"/>
      <c r="V69" s="322"/>
      <c r="W69" s="322"/>
      <c r="X69" s="322"/>
      <c r="Y69" s="438">
        <f>Y68</f>
        <v>0</v>
      </c>
      <c r="Z69" s="438">
        <f>Z68</f>
        <v>0</v>
      </c>
      <c r="AA69" s="438">
        <f t="shared" ref="AA69:AL69" si="15">AA68</f>
        <v>0</v>
      </c>
      <c r="AB69" s="438">
        <f t="shared" si="15"/>
        <v>0</v>
      </c>
      <c r="AC69" s="438">
        <f t="shared" si="15"/>
        <v>0</v>
      </c>
      <c r="AD69" s="438">
        <f t="shared" si="15"/>
        <v>0</v>
      </c>
      <c r="AE69" s="438">
        <f t="shared" si="15"/>
        <v>0</v>
      </c>
      <c r="AF69" s="438">
        <f t="shared" si="15"/>
        <v>0</v>
      </c>
      <c r="AG69" s="438">
        <f t="shared" si="15"/>
        <v>0</v>
      </c>
      <c r="AH69" s="438">
        <f t="shared" si="15"/>
        <v>0</v>
      </c>
      <c r="AI69" s="438">
        <f t="shared" si="15"/>
        <v>0</v>
      </c>
      <c r="AJ69" s="438">
        <f t="shared" si="15"/>
        <v>0</v>
      </c>
      <c r="AK69" s="438">
        <f t="shared" si="15"/>
        <v>0</v>
      </c>
      <c r="AL69" s="438">
        <f t="shared" si="15"/>
        <v>0</v>
      </c>
      <c r="AM69" s="338"/>
    </row>
    <row r="70" spans="1:39" s="310" customFormat="1" ht="15" outlineLevel="1">
      <c r="A70" s="545"/>
      <c r="B70" s="341"/>
      <c r="C70" s="339"/>
      <c r="D70" s="343"/>
      <c r="E70" s="343"/>
      <c r="F70" s="343"/>
      <c r="G70" s="343"/>
      <c r="H70" s="343"/>
      <c r="I70" s="343"/>
      <c r="J70" s="343"/>
      <c r="K70" s="343"/>
      <c r="L70" s="343"/>
      <c r="M70" s="343"/>
      <c r="N70" s="318"/>
      <c r="O70" s="343"/>
      <c r="P70" s="343"/>
      <c r="Q70" s="343"/>
      <c r="R70" s="343"/>
      <c r="S70" s="343"/>
      <c r="T70" s="343"/>
      <c r="U70" s="343"/>
      <c r="V70" s="343"/>
      <c r="W70" s="343"/>
      <c r="X70" s="343"/>
      <c r="Y70" s="445"/>
      <c r="Z70" s="443"/>
      <c r="AA70" s="443"/>
      <c r="AB70" s="443"/>
      <c r="AC70" s="443"/>
      <c r="AD70" s="443"/>
      <c r="AE70" s="443"/>
      <c r="AF70" s="443"/>
      <c r="AG70" s="443"/>
      <c r="AH70" s="443"/>
      <c r="AI70" s="443"/>
      <c r="AJ70" s="443"/>
      <c r="AK70" s="443"/>
      <c r="AL70" s="443"/>
      <c r="AM70" s="340"/>
    </row>
    <row r="71" spans="1:39" s="310" customFormat="1" ht="15" outlineLevel="1">
      <c r="A71" s="545">
        <v>17</v>
      </c>
      <c r="B71" s="341" t="s">
        <v>9</v>
      </c>
      <c r="C71" s="318" t="s">
        <v>25</v>
      </c>
      <c r="D71" s="322">
        <v>20936</v>
      </c>
      <c r="E71" s="322">
        <f>+'7-a.  2011'!AX33</f>
        <v>0</v>
      </c>
      <c r="F71" s="322">
        <f>+'7-a.  2011'!AY33</f>
        <v>0</v>
      </c>
      <c r="G71" s="322">
        <f>+'7-a.  2011'!AZ33</f>
        <v>0</v>
      </c>
      <c r="H71" s="322">
        <f>+'7-a.  2011'!BA33</f>
        <v>0</v>
      </c>
      <c r="I71" s="322">
        <f>+'7-a.  2011'!BB33</f>
        <v>0</v>
      </c>
      <c r="J71" s="322">
        <f>+'7-a.  2011'!BC33</f>
        <v>0</v>
      </c>
      <c r="K71" s="322">
        <f>+'7-a.  2011'!BD33</f>
        <v>0</v>
      </c>
      <c r="L71" s="322">
        <f>+'7-a.  2011'!BE33</f>
        <v>0</v>
      </c>
      <c r="M71" s="322">
        <f>+'7-a.  2011'!BF33</f>
        <v>0</v>
      </c>
      <c r="N71" s="318"/>
      <c r="O71" s="322">
        <v>536</v>
      </c>
      <c r="P71" s="322">
        <f>+'7-a.  2011'!S33</f>
        <v>0</v>
      </c>
      <c r="Q71" s="322">
        <f>+'7-a.  2011'!T33</f>
        <v>0</v>
      </c>
      <c r="R71" s="322">
        <f>+'7-a.  2011'!U33</f>
        <v>0</v>
      </c>
      <c r="S71" s="322">
        <f>+'7-a.  2011'!V33</f>
        <v>0</v>
      </c>
      <c r="T71" s="322">
        <f>+'7-a.  2011'!W33</f>
        <v>0</v>
      </c>
      <c r="U71" s="322">
        <f>+'7-a.  2011'!X33</f>
        <v>0</v>
      </c>
      <c r="V71" s="322">
        <f>+'7-a.  2011'!Y33</f>
        <v>0</v>
      </c>
      <c r="W71" s="322">
        <f>+'7-a.  2011'!Z33</f>
        <v>0</v>
      </c>
      <c r="X71" s="322">
        <f>+'7-a.  2011'!AA33</f>
        <v>0</v>
      </c>
      <c r="Y71" s="442"/>
      <c r="Z71" s="442"/>
      <c r="AA71" s="442"/>
      <c r="AB71" s="442"/>
      <c r="AC71" s="442"/>
      <c r="AD71" s="442"/>
      <c r="AE71" s="442"/>
      <c r="AF71" s="442"/>
      <c r="AG71" s="442"/>
      <c r="AH71" s="442"/>
      <c r="AI71" s="442"/>
      <c r="AJ71" s="442"/>
      <c r="AK71" s="442"/>
      <c r="AL71" s="442"/>
      <c r="AM71" s="323">
        <f>SUM(Y71:AL71)</f>
        <v>0</v>
      </c>
    </row>
    <row r="72" spans="1:39" s="310" customFormat="1" ht="15" outlineLevel="1">
      <c r="A72" s="545"/>
      <c r="B72" s="342" t="s">
        <v>216</v>
      </c>
      <c r="C72" s="318" t="s">
        <v>164</v>
      </c>
      <c r="D72" s="322"/>
      <c r="E72" s="322"/>
      <c r="F72" s="322"/>
      <c r="G72" s="322"/>
      <c r="H72" s="322"/>
      <c r="I72" s="322"/>
      <c r="J72" s="322"/>
      <c r="K72" s="322"/>
      <c r="L72" s="322"/>
      <c r="M72" s="322"/>
      <c r="N72" s="318"/>
      <c r="O72" s="322"/>
      <c r="P72" s="322"/>
      <c r="Q72" s="322"/>
      <c r="R72" s="322"/>
      <c r="S72" s="322"/>
      <c r="T72" s="322"/>
      <c r="U72" s="322"/>
      <c r="V72" s="322"/>
      <c r="W72" s="322"/>
      <c r="X72" s="322"/>
      <c r="Y72" s="438">
        <f>Y71</f>
        <v>0</v>
      </c>
      <c r="Z72" s="438">
        <f>Z71</f>
        <v>0</v>
      </c>
      <c r="AA72" s="438">
        <f t="shared" ref="AA72:AL72" si="16">AA71</f>
        <v>0</v>
      </c>
      <c r="AB72" s="438">
        <f t="shared" si="16"/>
        <v>0</v>
      </c>
      <c r="AC72" s="438">
        <f t="shared" si="16"/>
        <v>0</v>
      </c>
      <c r="AD72" s="438">
        <f t="shared" si="16"/>
        <v>0</v>
      </c>
      <c r="AE72" s="438">
        <f t="shared" si="16"/>
        <v>0</v>
      </c>
      <c r="AF72" s="438">
        <f t="shared" si="16"/>
        <v>0</v>
      </c>
      <c r="AG72" s="438">
        <f t="shared" si="16"/>
        <v>0</v>
      </c>
      <c r="AH72" s="438">
        <f t="shared" si="16"/>
        <v>0</v>
      </c>
      <c r="AI72" s="438">
        <f t="shared" si="16"/>
        <v>0</v>
      </c>
      <c r="AJ72" s="438">
        <f t="shared" si="16"/>
        <v>0</v>
      </c>
      <c r="AK72" s="438">
        <f t="shared" si="16"/>
        <v>0</v>
      </c>
      <c r="AL72" s="438">
        <f t="shared" si="16"/>
        <v>0</v>
      </c>
      <c r="AM72" s="338"/>
    </row>
    <row r="73" spans="1:39" s="310" customFormat="1" ht="15" outlineLevel="1">
      <c r="A73" s="545"/>
      <c r="B73" s="342"/>
      <c r="C73" s="332"/>
      <c r="D73" s="318"/>
      <c r="E73" s="318"/>
      <c r="F73" s="318"/>
      <c r="G73" s="318"/>
      <c r="H73" s="318"/>
      <c r="I73" s="318"/>
      <c r="J73" s="318"/>
      <c r="K73" s="318"/>
      <c r="L73" s="318"/>
      <c r="M73" s="318"/>
      <c r="N73" s="318"/>
      <c r="O73" s="318"/>
      <c r="P73" s="318"/>
      <c r="Q73" s="318"/>
      <c r="R73" s="318"/>
      <c r="S73" s="318"/>
      <c r="T73" s="318"/>
      <c r="U73" s="318"/>
      <c r="V73" s="318"/>
      <c r="W73" s="318"/>
      <c r="X73" s="318"/>
      <c r="Y73" s="446"/>
      <c r="Z73" s="447"/>
      <c r="AA73" s="447"/>
      <c r="AB73" s="447"/>
      <c r="AC73" s="447"/>
      <c r="AD73" s="447"/>
      <c r="AE73" s="447"/>
      <c r="AF73" s="447"/>
      <c r="AG73" s="447"/>
      <c r="AH73" s="447"/>
      <c r="AI73" s="447"/>
      <c r="AJ73" s="447"/>
      <c r="AK73" s="447"/>
      <c r="AL73" s="447"/>
      <c r="AM73" s="344"/>
    </row>
    <row r="74" spans="1:39" s="320" customFormat="1" ht="15.75" outlineLevel="1">
      <c r="A74" s="546"/>
      <c r="B74" s="315" t="s">
        <v>10</v>
      </c>
      <c r="C74" s="316"/>
      <c r="D74" s="316"/>
      <c r="E74" s="316"/>
      <c r="F74" s="316"/>
      <c r="G74" s="316"/>
      <c r="H74" s="316"/>
      <c r="I74" s="316"/>
      <c r="J74" s="316"/>
      <c r="K74" s="316"/>
      <c r="L74" s="316"/>
      <c r="M74" s="316"/>
      <c r="N74" s="317"/>
      <c r="O74" s="316"/>
      <c r="P74" s="316"/>
      <c r="Q74" s="316"/>
      <c r="R74" s="316"/>
      <c r="S74" s="316"/>
      <c r="T74" s="316"/>
      <c r="U74" s="316"/>
      <c r="V74" s="316"/>
      <c r="W74" s="316"/>
      <c r="X74" s="316"/>
      <c r="Y74" s="441"/>
      <c r="Z74" s="441"/>
      <c r="AA74" s="441"/>
      <c r="AB74" s="441"/>
      <c r="AC74" s="441"/>
      <c r="AD74" s="441"/>
      <c r="AE74" s="441"/>
      <c r="AF74" s="441"/>
      <c r="AG74" s="441"/>
      <c r="AH74" s="441"/>
      <c r="AI74" s="441"/>
      <c r="AJ74" s="441"/>
      <c r="AK74" s="441"/>
      <c r="AL74" s="441"/>
      <c r="AM74" s="319"/>
    </row>
    <row r="75" spans="1:39" s="310" customFormat="1" ht="15" outlineLevel="1">
      <c r="A75" s="545">
        <v>18</v>
      </c>
      <c r="B75" s="342" t="s">
        <v>11</v>
      </c>
      <c r="C75" s="318" t="s">
        <v>25</v>
      </c>
      <c r="D75" s="322"/>
      <c r="E75" s="322"/>
      <c r="F75" s="322"/>
      <c r="G75" s="322"/>
      <c r="H75" s="322"/>
      <c r="I75" s="322"/>
      <c r="J75" s="322"/>
      <c r="K75" s="322"/>
      <c r="L75" s="322"/>
      <c r="M75" s="322"/>
      <c r="N75" s="322">
        <v>12</v>
      </c>
      <c r="O75" s="322"/>
      <c r="P75" s="322"/>
      <c r="Q75" s="322"/>
      <c r="R75" s="322"/>
      <c r="S75" s="322"/>
      <c r="T75" s="322"/>
      <c r="U75" s="322"/>
      <c r="V75" s="322"/>
      <c r="W75" s="322"/>
      <c r="X75" s="322"/>
      <c r="Y75" s="442"/>
      <c r="Z75" s="442"/>
      <c r="AA75" s="442"/>
      <c r="AB75" s="442"/>
      <c r="AC75" s="442"/>
      <c r="AD75" s="442"/>
      <c r="AE75" s="442"/>
      <c r="AF75" s="442"/>
      <c r="AG75" s="442"/>
      <c r="AH75" s="442"/>
      <c r="AI75" s="442"/>
      <c r="AJ75" s="442"/>
      <c r="AK75" s="442"/>
      <c r="AL75" s="442"/>
      <c r="AM75" s="323">
        <f>SUM(Y75:AL75)</f>
        <v>0</v>
      </c>
    </row>
    <row r="76" spans="1:39" s="310" customFormat="1" ht="15" outlineLevel="1">
      <c r="A76" s="545"/>
      <c r="B76" s="342" t="s">
        <v>216</v>
      </c>
      <c r="C76" s="318" t="s">
        <v>164</v>
      </c>
      <c r="D76" s="322"/>
      <c r="E76" s="322"/>
      <c r="F76" s="322"/>
      <c r="G76" s="322"/>
      <c r="H76" s="322"/>
      <c r="I76" s="322"/>
      <c r="J76" s="322"/>
      <c r="K76" s="322"/>
      <c r="L76" s="322"/>
      <c r="M76" s="322"/>
      <c r="N76" s="322">
        <f>N75</f>
        <v>12</v>
      </c>
      <c r="O76" s="322"/>
      <c r="P76" s="322"/>
      <c r="Q76" s="322"/>
      <c r="R76" s="322"/>
      <c r="S76" s="322"/>
      <c r="T76" s="322"/>
      <c r="U76" s="322"/>
      <c r="V76" s="322"/>
      <c r="W76" s="322"/>
      <c r="X76" s="322"/>
      <c r="Y76" s="438">
        <f>Y75</f>
        <v>0</v>
      </c>
      <c r="Z76" s="438">
        <f>Z75</f>
        <v>0</v>
      </c>
      <c r="AA76" s="438">
        <f t="shared" ref="AA76:AL76" si="17">AA75</f>
        <v>0</v>
      </c>
      <c r="AB76" s="438">
        <f t="shared" si="17"/>
        <v>0</v>
      </c>
      <c r="AC76" s="438">
        <f t="shared" si="17"/>
        <v>0</v>
      </c>
      <c r="AD76" s="438">
        <f t="shared" si="17"/>
        <v>0</v>
      </c>
      <c r="AE76" s="438">
        <f t="shared" si="17"/>
        <v>0</v>
      </c>
      <c r="AF76" s="438">
        <f t="shared" si="17"/>
        <v>0</v>
      </c>
      <c r="AG76" s="438">
        <f t="shared" si="17"/>
        <v>0</v>
      </c>
      <c r="AH76" s="438">
        <f t="shared" si="17"/>
        <v>0</v>
      </c>
      <c r="AI76" s="438">
        <f t="shared" si="17"/>
        <v>0</v>
      </c>
      <c r="AJ76" s="438">
        <f t="shared" si="17"/>
        <v>0</v>
      </c>
      <c r="AK76" s="438">
        <f t="shared" si="17"/>
        <v>0</v>
      </c>
      <c r="AL76" s="438">
        <f t="shared" si="17"/>
        <v>0</v>
      </c>
      <c r="AM76" s="324"/>
    </row>
    <row r="77" spans="1:39" s="336" customFormat="1" ht="15" outlineLevel="1">
      <c r="A77" s="548"/>
      <c r="B77" s="342"/>
      <c r="C77" s="332"/>
      <c r="D77" s="318"/>
      <c r="E77" s="318"/>
      <c r="F77" s="318"/>
      <c r="G77" s="318"/>
      <c r="H77" s="318"/>
      <c r="I77" s="318"/>
      <c r="J77" s="318"/>
      <c r="K77" s="318"/>
      <c r="L77" s="318"/>
      <c r="M77" s="318"/>
      <c r="N77" s="318"/>
      <c r="O77" s="318"/>
      <c r="P77" s="318"/>
      <c r="Q77" s="318"/>
      <c r="R77" s="318"/>
      <c r="S77" s="318"/>
      <c r="T77" s="318"/>
      <c r="U77" s="318"/>
      <c r="V77" s="318"/>
      <c r="W77" s="318"/>
      <c r="X77" s="318"/>
      <c r="Y77" s="439"/>
      <c r="Z77" s="448"/>
      <c r="AA77" s="448"/>
      <c r="AB77" s="448"/>
      <c r="AC77" s="448"/>
      <c r="AD77" s="448"/>
      <c r="AE77" s="448"/>
      <c r="AF77" s="448"/>
      <c r="AG77" s="448"/>
      <c r="AH77" s="448"/>
      <c r="AI77" s="448"/>
      <c r="AJ77" s="448"/>
      <c r="AK77" s="448"/>
      <c r="AL77" s="448"/>
      <c r="AM77" s="333"/>
    </row>
    <row r="78" spans="1:39" s="310" customFormat="1" ht="15" outlineLevel="1">
      <c r="A78" s="545">
        <v>19</v>
      </c>
      <c r="B78" s="342" t="s">
        <v>12</v>
      </c>
      <c r="C78" s="318" t="s">
        <v>25</v>
      </c>
      <c r="D78" s="322"/>
      <c r="E78" s="322"/>
      <c r="F78" s="322"/>
      <c r="G78" s="322"/>
      <c r="H78" s="322"/>
      <c r="I78" s="322"/>
      <c r="J78" s="322"/>
      <c r="K78" s="322"/>
      <c r="L78" s="322"/>
      <c r="M78" s="322"/>
      <c r="N78" s="322">
        <v>12</v>
      </c>
      <c r="O78" s="322"/>
      <c r="P78" s="322"/>
      <c r="Q78" s="322"/>
      <c r="R78" s="322"/>
      <c r="S78" s="322"/>
      <c r="T78" s="322"/>
      <c r="U78" s="322"/>
      <c r="V78" s="322"/>
      <c r="W78" s="322"/>
      <c r="X78" s="322"/>
      <c r="Y78" s="437"/>
      <c r="Z78" s="442"/>
      <c r="AA78" s="442"/>
      <c r="AB78" s="442"/>
      <c r="AC78" s="442"/>
      <c r="AD78" s="442"/>
      <c r="AE78" s="442"/>
      <c r="AF78" s="442"/>
      <c r="AG78" s="442"/>
      <c r="AH78" s="442"/>
      <c r="AI78" s="442"/>
      <c r="AJ78" s="442"/>
      <c r="AK78" s="442"/>
      <c r="AL78" s="442"/>
      <c r="AM78" s="323">
        <f>SUM(Y78:AL78)</f>
        <v>0</v>
      </c>
    </row>
    <row r="79" spans="1:39" s="310" customFormat="1" ht="15" outlineLevel="1">
      <c r="A79" s="545"/>
      <c r="B79" s="342" t="s">
        <v>216</v>
      </c>
      <c r="C79" s="318" t="s">
        <v>164</v>
      </c>
      <c r="D79" s="322"/>
      <c r="E79" s="322"/>
      <c r="F79" s="322"/>
      <c r="G79" s="322"/>
      <c r="H79" s="322"/>
      <c r="I79" s="322"/>
      <c r="J79" s="322"/>
      <c r="K79" s="322"/>
      <c r="L79" s="322"/>
      <c r="M79" s="322"/>
      <c r="N79" s="322">
        <f>N78</f>
        <v>12</v>
      </c>
      <c r="O79" s="322"/>
      <c r="P79" s="322"/>
      <c r="Q79" s="322"/>
      <c r="R79" s="322"/>
      <c r="S79" s="322"/>
      <c r="T79" s="322"/>
      <c r="U79" s="322"/>
      <c r="V79" s="322"/>
      <c r="W79" s="322"/>
      <c r="X79" s="322"/>
      <c r="Y79" s="438">
        <f>Y78</f>
        <v>0</v>
      </c>
      <c r="Z79" s="438">
        <f>Z78</f>
        <v>0</v>
      </c>
      <c r="AA79" s="438">
        <f t="shared" ref="AA79:AL79" si="18">AA78</f>
        <v>0</v>
      </c>
      <c r="AB79" s="438">
        <f t="shared" si="18"/>
        <v>0</v>
      </c>
      <c r="AC79" s="438">
        <f t="shared" si="18"/>
        <v>0</v>
      </c>
      <c r="AD79" s="438">
        <f t="shared" si="18"/>
        <v>0</v>
      </c>
      <c r="AE79" s="438">
        <f t="shared" si="18"/>
        <v>0</v>
      </c>
      <c r="AF79" s="438">
        <f t="shared" si="18"/>
        <v>0</v>
      </c>
      <c r="AG79" s="438">
        <f t="shared" si="18"/>
        <v>0</v>
      </c>
      <c r="AH79" s="438">
        <f t="shared" si="18"/>
        <v>0</v>
      </c>
      <c r="AI79" s="438">
        <f t="shared" si="18"/>
        <v>0</v>
      </c>
      <c r="AJ79" s="438">
        <f t="shared" si="18"/>
        <v>0</v>
      </c>
      <c r="AK79" s="438">
        <f t="shared" si="18"/>
        <v>0</v>
      </c>
      <c r="AL79" s="438">
        <f t="shared" si="18"/>
        <v>0</v>
      </c>
      <c r="AM79" s="324"/>
    </row>
    <row r="80" spans="1:39" s="310" customFormat="1" ht="15" outlineLevel="1">
      <c r="A80" s="545"/>
      <c r="B80" s="342"/>
      <c r="C80" s="332"/>
      <c r="D80" s="318"/>
      <c r="E80" s="318"/>
      <c r="F80" s="318"/>
      <c r="G80" s="318"/>
      <c r="H80" s="318"/>
      <c r="I80" s="318"/>
      <c r="J80" s="318"/>
      <c r="K80" s="318"/>
      <c r="L80" s="318"/>
      <c r="M80" s="318"/>
      <c r="N80" s="318"/>
      <c r="O80" s="318"/>
      <c r="P80" s="318"/>
      <c r="Q80" s="318"/>
      <c r="R80" s="318"/>
      <c r="S80" s="318"/>
      <c r="T80" s="318"/>
      <c r="U80" s="318"/>
      <c r="V80" s="318"/>
      <c r="W80" s="318"/>
      <c r="X80" s="318"/>
      <c r="Y80" s="449"/>
      <c r="Z80" s="449"/>
      <c r="AA80" s="439"/>
      <c r="AB80" s="439"/>
      <c r="AC80" s="439"/>
      <c r="AD80" s="439"/>
      <c r="AE80" s="439"/>
      <c r="AF80" s="439"/>
      <c r="AG80" s="439"/>
      <c r="AH80" s="439"/>
      <c r="AI80" s="439"/>
      <c r="AJ80" s="439"/>
      <c r="AK80" s="439"/>
      <c r="AL80" s="439"/>
      <c r="AM80" s="333"/>
    </row>
    <row r="81" spans="1:39" s="310" customFormat="1" ht="15" outlineLevel="1">
      <c r="A81" s="545">
        <v>20</v>
      </c>
      <c r="B81" s="342" t="s">
        <v>13</v>
      </c>
      <c r="C81" s="318" t="s">
        <v>25</v>
      </c>
      <c r="D81" s="322"/>
      <c r="E81" s="322"/>
      <c r="F81" s="322"/>
      <c r="G81" s="322"/>
      <c r="H81" s="322"/>
      <c r="I81" s="322"/>
      <c r="J81" s="322"/>
      <c r="K81" s="322"/>
      <c r="L81" s="322"/>
      <c r="M81" s="322"/>
      <c r="N81" s="322">
        <v>12</v>
      </c>
      <c r="O81" s="322"/>
      <c r="P81" s="322"/>
      <c r="Q81" s="322"/>
      <c r="R81" s="322"/>
      <c r="S81" s="322"/>
      <c r="T81" s="322"/>
      <c r="U81" s="322"/>
      <c r="V81" s="322"/>
      <c r="W81" s="322"/>
      <c r="X81" s="322"/>
      <c r="Y81" s="437">
        <v>1</v>
      </c>
      <c r="Z81" s="442"/>
      <c r="AA81" s="442"/>
      <c r="AB81" s="442"/>
      <c r="AC81" s="442"/>
      <c r="AD81" s="442"/>
      <c r="AE81" s="442"/>
      <c r="AF81" s="442"/>
      <c r="AG81" s="442"/>
      <c r="AH81" s="442"/>
      <c r="AI81" s="442"/>
      <c r="AJ81" s="442"/>
      <c r="AK81" s="442"/>
      <c r="AL81" s="442"/>
      <c r="AM81" s="323">
        <f>SUM(Y81:AL81)</f>
        <v>1</v>
      </c>
    </row>
    <row r="82" spans="1:39" s="310" customFormat="1" ht="15" outlineLevel="1">
      <c r="A82" s="545"/>
      <c r="B82" s="342" t="s">
        <v>216</v>
      </c>
      <c r="C82" s="318" t="s">
        <v>164</v>
      </c>
      <c r="D82" s="322"/>
      <c r="E82" s="322"/>
      <c r="F82" s="322"/>
      <c r="G82" s="322"/>
      <c r="H82" s="322"/>
      <c r="I82" s="322"/>
      <c r="J82" s="322"/>
      <c r="K82" s="322"/>
      <c r="L82" s="322"/>
      <c r="M82" s="322"/>
      <c r="N82" s="322">
        <f>N81</f>
        <v>12</v>
      </c>
      <c r="O82" s="322"/>
      <c r="P82" s="322"/>
      <c r="Q82" s="322"/>
      <c r="R82" s="322"/>
      <c r="S82" s="322"/>
      <c r="T82" s="322"/>
      <c r="U82" s="322"/>
      <c r="V82" s="322"/>
      <c r="W82" s="322"/>
      <c r="X82" s="322"/>
      <c r="Y82" s="438">
        <f>Y81</f>
        <v>1</v>
      </c>
      <c r="Z82" s="438">
        <f>Z81</f>
        <v>0</v>
      </c>
      <c r="AA82" s="438">
        <f t="shared" ref="AA82:AL82" si="19">AA81</f>
        <v>0</v>
      </c>
      <c r="AB82" s="438">
        <f t="shared" si="19"/>
        <v>0</v>
      </c>
      <c r="AC82" s="438">
        <f t="shared" si="19"/>
        <v>0</v>
      </c>
      <c r="AD82" s="438">
        <f t="shared" si="19"/>
        <v>0</v>
      </c>
      <c r="AE82" s="438">
        <f t="shared" si="19"/>
        <v>0</v>
      </c>
      <c r="AF82" s="438">
        <f t="shared" si="19"/>
        <v>0</v>
      </c>
      <c r="AG82" s="438">
        <f t="shared" si="19"/>
        <v>0</v>
      </c>
      <c r="AH82" s="438">
        <f t="shared" si="19"/>
        <v>0</v>
      </c>
      <c r="AI82" s="438">
        <f t="shared" si="19"/>
        <v>0</v>
      </c>
      <c r="AJ82" s="438">
        <f t="shared" si="19"/>
        <v>0</v>
      </c>
      <c r="AK82" s="438">
        <f t="shared" si="19"/>
        <v>0</v>
      </c>
      <c r="AL82" s="438">
        <f t="shared" si="19"/>
        <v>0</v>
      </c>
      <c r="AM82" s="333"/>
    </row>
    <row r="83" spans="1:39" s="310" customFormat="1" ht="15" outlineLevel="1">
      <c r="A83" s="545"/>
      <c r="B83" s="342"/>
      <c r="C83" s="332"/>
      <c r="D83" s="318"/>
      <c r="E83" s="318"/>
      <c r="F83" s="318"/>
      <c r="G83" s="318"/>
      <c r="H83" s="318"/>
      <c r="I83" s="318"/>
      <c r="J83" s="318"/>
      <c r="K83" s="318"/>
      <c r="L83" s="318"/>
      <c r="M83" s="318"/>
      <c r="N83" s="345"/>
      <c r="O83" s="318"/>
      <c r="P83" s="318"/>
      <c r="Q83" s="318"/>
      <c r="R83" s="318"/>
      <c r="S83" s="318"/>
      <c r="T83" s="318"/>
      <c r="U83" s="318"/>
      <c r="V83" s="318"/>
      <c r="W83" s="318"/>
      <c r="X83" s="318"/>
      <c r="Y83" s="439"/>
      <c r="Z83" s="439"/>
      <c r="AA83" s="439"/>
      <c r="AB83" s="439"/>
      <c r="AC83" s="439"/>
      <c r="AD83" s="439"/>
      <c r="AE83" s="439"/>
      <c r="AF83" s="439"/>
      <c r="AG83" s="439"/>
      <c r="AH83" s="439"/>
      <c r="AI83" s="439"/>
      <c r="AJ83" s="439"/>
      <c r="AK83" s="439"/>
      <c r="AL83" s="439"/>
      <c r="AM83" s="333"/>
    </row>
    <row r="84" spans="1:39" s="310" customFormat="1" ht="15" outlineLevel="1">
      <c r="A84" s="545">
        <v>21</v>
      </c>
      <c r="B84" s="342" t="s">
        <v>22</v>
      </c>
      <c r="C84" s="318" t="s">
        <v>25</v>
      </c>
      <c r="D84" s="322">
        <v>402527</v>
      </c>
      <c r="E84" s="322">
        <f>+'7-a.  2011'!AX38</f>
        <v>402527</v>
      </c>
      <c r="F84" s="322">
        <f>+'7-a.  2011'!AY38</f>
        <v>402527</v>
      </c>
      <c r="G84" s="322">
        <f>+'7-a.  2011'!AZ38</f>
        <v>402527</v>
      </c>
      <c r="H84" s="322">
        <f>+'7-a.  2011'!BA38</f>
        <v>402527</v>
      </c>
      <c r="I84" s="322">
        <f>+'7-a.  2011'!BB38</f>
        <v>402527</v>
      </c>
      <c r="J84" s="322">
        <f>+'7-a.  2011'!BC38</f>
        <v>402527</v>
      </c>
      <c r="K84" s="322">
        <f>+'7-a.  2011'!BD38</f>
        <v>402527</v>
      </c>
      <c r="L84" s="322">
        <f>+'7-a.  2011'!BE38</f>
        <v>357485</v>
      </c>
      <c r="M84" s="322">
        <f>+'7-a.  2011'!BF38</f>
        <v>357485</v>
      </c>
      <c r="N84" s="322">
        <v>12</v>
      </c>
      <c r="O84" s="322">
        <v>70</v>
      </c>
      <c r="P84" s="322">
        <f>+'7-a.  2011'!S38</f>
        <v>69.623999999999995</v>
      </c>
      <c r="Q84" s="322">
        <f>+'7-a.  2011'!T38</f>
        <v>69.623999999999995</v>
      </c>
      <c r="R84" s="322">
        <f>+'7-a.  2011'!U38</f>
        <v>69.623999999999995</v>
      </c>
      <c r="S84" s="322">
        <f>+'7-a.  2011'!V38</f>
        <v>69.623999999999995</v>
      </c>
      <c r="T84" s="322">
        <f>+'7-a.  2011'!W38</f>
        <v>69.623999999999995</v>
      </c>
      <c r="U84" s="322">
        <f>+'7-a.  2011'!X38</f>
        <v>69.623999999999995</v>
      </c>
      <c r="V84" s="322">
        <f>+'7-a.  2011'!Y38</f>
        <v>69.623999999999995</v>
      </c>
      <c r="W84" s="322">
        <f>+'7-a.  2011'!Z38</f>
        <v>56.886899999999997</v>
      </c>
      <c r="X84" s="322">
        <f>+'7-a.  2011'!AA38</f>
        <v>56.886899999999997</v>
      </c>
      <c r="Y84" s="437"/>
      <c r="Z84" s="442"/>
      <c r="AA84" s="442">
        <v>0.53</v>
      </c>
      <c r="AB84" s="442">
        <v>0.47</v>
      </c>
      <c r="AC84" s="442"/>
      <c r="AD84" s="442"/>
      <c r="AE84" s="442"/>
      <c r="AF84" s="442"/>
      <c r="AG84" s="442"/>
      <c r="AH84" s="442"/>
      <c r="AI84" s="442"/>
      <c r="AJ84" s="442"/>
      <c r="AK84" s="442"/>
      <c r="AL84" s="442"/>
      <c r="AM84" s="323">
        <f>SUM(Y84:AL84)</f>
        <v>1</v>
      </c>
    </row>
    <row r="85" spans="1:39" s="310" customFormat="1" ht="15" outlineLevel="1">
      <c r="A85" s="545"/>
      <c r="B85" s="342" t="s">
        <v>216</v>
      </c>
      <c r="C85" s="318" t="s">
        <v>164</v>
      </c>
      <c r="D85" s="322"/>
      <c r="E85" s="322"/>
      <c r="F85" s="322"/>
      <c r="G85" s="322"/>
      <c r="H85" s="322"/>
      <c r="I85" s="322"/>
      <c r="J85" s="322"/>
      <c r="K85" s="322"/>
      <c r="L85" s="322"/>
      <c r="M85" s="322"/>
      <c r="N85" s="322">
        <f>N84</f>
        <v>12</v>
      </c>
      <c r="O85" s="322"/>
      <c r="P85" s="322"/>
      <c r="Q85" s="322"/>
      <c r="R85" s="322"/>
      <c r="S85" s="322"/>
      <c r="T85" s="322"/>
      <c r="U85" s="322"/>
      <c r="V85" s="322"/>
      <c r="W85" s="322"/>
      <c r="X85" s="322"/>
      <c r="Y85" s="438">
        <f>Y84</f>
        <v>0</v>
      </c>
      <c r="Z85" s="438">
        <f>Z84</f>
        <v>0</v>
      </c>
      <c r="AA85" s="438">
        <f t="shared" ref="AA85:AL85" si="20">AA84</f>
        <v>0.53</v>
      </c>
      <c r="AB85" s="438">
        <f t="shared" si="20"/>
        <v>0.47</v>
      </c>
      <c r="AC85" s="438">
        <f t="shared" si="20"/>
        <v>0</v>
      </c>
      <c r="AD85" s="438">
        <f t="shared" si="20"/>
        <v>0</v>
      </c>
      <c r="AE85" s="438">
        <f t="shared" si="20"/>
        <v>0</v>
      </c>
      <c r="AF85" s="438">
        <f t="shared" si="20"/>
        <v>0</v>
      </c>
      <c r="AG85" s="438">
        <f t="shared" si="20"/>
        <v>0</v>
      </c>
      <c r="AH85" s="438">
        <f t="shared" si="20"/>
        <v>0</v>
      </c>
      <c r="AI85" s="438">
        <f t="shared" si="20"/>
        <v>0</v>
      </c>
      <c r="AJ85" s="438">
        <f t="shared" si="20"/>
        <v>0</v>
      </c>
      <c r="AK85" s="438">
        <f t="shared" si="20"/>
        <v>0</v>
      </c>
      <c r="AL85" s="438">
        <f t="shared" si="20"/>
        <v>0</v>
      </c>
      <c r="AM85" s="324"/>
    </row>
    <row r="86" spans="1:39" s="310" customFormat="1" ht="15" outlineLevel="1">
      <c r="A86" s="545"/>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49"/>
      <c r="Z86" s="439"/>
      <c r="AA86" s="439"/>
      <c r="AB86" s="439"/>
      <c r="AC86" s="439"/>
      <c r="AD86" s="439"/>
      <c r="AE86" s="439"/>
      <c r="AF86" s="439"/>
      <c r="AG86" s="439"/>
      <c r="AH86" s="439"/>
      <c r="AI86" s="439"/>
      <c r="AJ86" s="439"/>
      <c r="AK86" s="439"/>
      <c r="AL86" s="439"/>
      <c r="AM86" s="333"/>
    </row>
    <row r="87" spans="1:39" s="310" customFormat="1" ht="15" outlineLevel="1">
      <c r="A87" s="545">
        <v>22</v>
      </c>
      <c r="B87" s="342" t="s">
        <v>9</v>
      </c>
      <c r="C87" s="318" t="s">
        <v>25</v>
      </c>
      <c r="D87" s="322">
        <v>205346</v>
      </c>
      <c r="E87" s="322">
        <f>+'7-a.  2011'!AX37</f>
        <v>0</v>
      </c>
      <c r="F87" s="322">
        <f>+'7-a.  2011'!AY37</f>
        <v>0</v>
      </c>
      <c r="G87" s="322">
        <f>+'7-a.  2011'!AZ37</f>
        <v>0</v>
      </c>
      <c r="H87" s="322">
        <f>+'7-a.  2011'!BA37</f>
        <v>0</v>
      </c>
      <c r="I87" s="322">
        <f>+'7-a.  2011'!BB37</f>
        <v>0</v>
      </c>
      <c r="J87" s="322">
        <f>+'7-a.  2011'!BC37</f>
        <v>0</v>
      </c>
      <c r="K87" s="322">
        <f>+'7-a.  2011'!BD37</f>
        <v>0</v>
      </c>
      <c r="L87" s="322">
        <f>+'7-a.  2011'!BE37</f>
        <v>0</v>
      </c>
      <c r="M87" s="322">
        <f>+'7-a.  2011'!BF37</f>
        <v>0</v>
      </c>
      <c r="N87" s="318"/>
      <c r="O87" s="322">
        <v>3498</v>
      </c>
      <c r="P87" s="322">
        <f>+'7-a.  2011'!S37</f>
        <v>0</v>
      </c>
      <c r="Q87" s="322">
        <f>+'7-a.  2011'!T37</f>
        <v>0</v>
      </c>
      <c r="R87" s="322">
        <f>+'7-a.  2011'!U37</f>
        <v>0</v>
      </c>
      <c r="S87" s="322">
        <f>+'7-a.  2011'!V37</f>
        <v>0</v>
      </c>
      <c r="T87" s="322">
        <f>+'7-a.  2011'!W37</f>
        <v>0</v>
      </c>
      <c r="U87" s="322">
        <f>+'7-a.  2011'!X37</f>
        <v>0</v>
      </c>
      <c r="V87" s="322">
        <f>+'7-a.  2011'!Y37</f>
        <v>0</v>
      </c>
      <c r="W87" s="322">
        <f>+'7-a.  2011'!Z37</f>
        <v>0</v>
      </c>
      <c r="X87" s="322">
        <f>+'7-a.  2011'!AA37</f>
        <v>0</v>
      </c>
      <c r="Y87" s="437"/>
      <c r="Z87" s="442"/>
      <c r="AA87" s="442"/>
      <c r="AB87" s="442"/>
      <c r="AC87" s="442"/>
      <c r="AD87" s="442"/>
      <c r="AE87" s="442"/>
      <c r="AF87" s="442"/>
      <c r="AG87" s="442"/>
      <c r="AH87" s="442"/>
      <c r="AI87" s="442"/>
      <c r="AJ87" s="442"/>
      <c r="AK87" s="442"/>
      <c r="AL87" s="442"/>
      <c r="AM87" s="323">
        <f>SUM(Y87:AL87)</f>
        <v>0</v>
      </c>
    </row>
    <row r="88" spans="1:39" s="310" customFormat="1" ht="15" outlineLevel="1">
      <c r="A88" s="545"/>
      <c r="B88" s="342" t="s">
        <v>216</v>
      </c>
      <c r="C88" s="318" t="s">
        <v>164</v>
      </c>
      <c r="D88" s="322"/>
      <c r="E88" s="322"/>
      <c r="F88" s="322"/>
      <c r="G88" s="322"/>
      <c r="H88" s="322"/>
      <c r="I88" s="322"/>
      <c r="J88" s="322"/>
      <c r="K88" s="322"/>
      <c r="L88" s="322"/>
      <c r="M88" s="322"/>
      <c r="N88" s="318"/>
      <c r="O88" s="322"/>
      <c r="P88" s="322"/>
      <c r="Q88" s="322"/>
      <c r="R88" s="322"/>
      <c r="S88" s="322"/>
      <c r="T88" s="322"/>
      <c r="U88" s="322"/>
      <c r="V88" s="322"/>
      <c r="W88" s="322"/>
      <c r="X88" s="322"/>
      <c r="Y88" s="438">
        <f>Y87</f>
        <v>0</v>
      </c>
      <c r="Z88" s="438">
        <f>Z87</f>
        <v>0</v>
      </c>
      <c r="AA88" s="438">
        <f t="shared" ref="AA88:AL88" si="21">AA87</f>
        <v>0</v>
      </c>
      <c r="AB88" s="438">
        <f t="shared" si="21"/>
        <v>0</v>
      </c>
      <c r="AC88" s="438">
        <f t="shared" si="21"/>
        <v>0</v>
      </c>
      <c r="AD88" s="438">
        <f t="shared" si="21"/>
        <v>0</v>
      </c>
      <c r="AE88" s="438">
        <f t="shared" si="21"/>
        <v>0</v>
      </c>
      <c r="AF88" s="438">
        <f t="shared" si="21"/>
        <v>0</v>
      </c>
      <c r="AG88" s="438">
        <f t="shared" si="21"/>
        <v>0</v>
      </c>
      <c r="AH88" s="438">
        <f t="shared" si="21"/>
        <v>0</v>
      </c>
      <c r="AI88" s="438">
        <f t="shared" si="21"/>
        <v>0</v>
      </c>
      <c r="AJ88" s="438">
        <f t="shared" si="21"/>
        <v>0</v>
      </c>
      <c r="AK88" s="438">
        <f t="shared" si="21"/>
        <v>0</v>
      </c>
      <c r="AL88" s="438">
        <f t="shared" si="21"/>
        <v>0</v>
      </c>
      <c r="AM88" s="333"/>
    </row>
    <row r="89" spans="1:39" s="310" customFormat="1" ht="15" outlineLevel="1">
      <c r="A89" s="545"/>
      <c r="B89" s="342"/>
      <c r="C89" s="332"/>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39"/>
      <c r="AF89" s="439"/>
      <c r="AG89" s="439"/>
      <c r="AH89" s="439"/>
      <c r="AI89" s="439"/>
      <c r="AJ89" s="439"/>
      <c r="AK89" s="439"/>
      <c r="AL89" s="439"/>
      <c r="AM89" s="333"/>
    </row>
    <row r="90" spans="1:39" s="320" customFormat="1" ht="15.75" outlineLevel="1">
      <c r="A90" s="546"/>
      <c r="B90" s="315" t="s">
        <v>14</v>
      </c>
      <c r="C90" s="316"/>
      <c r="D90" s="317"/>
      <c r="E90" s="317"/>
      <c r="F90" s="317"/>
      <c r="G90" s="317"/>
      <c r="H90" s="317"/>
      <c r="I90" s="317"/>
      <c r="J90" s="317"/>
      <c r="K90" s="317"/>
      <c r="L90" s="317"/>
      <c r="M90" s="317"/>
      <c r="N90" s="317"/>
      <c r="O90" s="317"/>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s="310" customFormat="1" ht="15" outlineLevel="1">
      <c r="A91" s="545">
        <v>23</v>
      </c>
      <c r="B91" s="342" t="s">
        <v>14</v>
      </c>
      <c r="C91" s="318" t="s">
        <v>25</v>
      </c>
      <c r="D91" s="322"/>
      <c r="E91" s="322"/>
      <c r="F91" s="322"/>
      <c r="G91" s="322"/>
      <c r="H91" s="322"/>
      <c r="I91" s="322"/>
      <c r="J91" s="322"/>
      <c r="K91" s="322"/>
      <c r="L91" s="322"/>
      <c r="M91" s="322"/>
      <c r="N91" s="318"/>
      <c r="O91" s="322"/>
      <c r="P91" s="322"/>
      <c r="Q91" s="322"/>
      <c r="R91" s="322"/>
      <c r="S91" s="322"/>
      <c r="T91" s="322"/>
      <c r="U91" s="322"/>
      <c r="V91" s="322"/>
      <c r="W91" s="322"/>
      <c r="X91" s="322"/>
      <c r="Y91" s="437"/>
      <c r="Z91" s="437"/>
      <c r="AA91" s="437"/>
      <c r="AB91" s="437"/>
      <c r="AC91" s="437"/>
      <c r="AD91" s="437"/>
      <c r="AE91" s="437"/>
      <c r="AF91" s="437"/>
      <c r="AG91" s="437"/>
      <c r="AH91" s="437"/>
      <c r="AI91" s="437"/>
      <c r="AJ91" s="437"/>
      <c r="AK91" s="437"/>
      <c r="AL91" s="437"/>
      <c r="AM91" s="323">
        <f>SUM(Y91:AL91)</f>
        <v>0</v>
      </c>
    </row>
    <row r="92" spans="1:39" s="310" customFormat="1" ht="15" outlineLevel="1">
      <c r="A92" s="545"/>
      <c r="B92" s="342" t="s">
        <v>216</v>
      </c>
      <c r="C92" s="318" t="s">
        <v>164</v>
      </c>
      <c r="D92" s="322"/>
      <c r="E92" s="322"/>
      <c r="F92" s="322"/>
      <c r="G92" s="322"/>
      <c r="H92" s="322"/>
      <c r="I92" s="322"/>
      <c r="J92" s="322"/>
      <c r="K92" s="322"/>
      <c r="L92" s="322"/>
      <c r="M92" s="322"/>
      <c r="N92" s="495"/>
      <c r="O92" s="322"/>
      <c r="P92" s="322"/>
      <c r="Q92" s="322"/>
      <c r="R92" s="322"/>
      <c r="S92" s="322"/>
      <c r="T92" s="322"/>
      <c r="U92" s="322"/>
      <c r="V92" s="322"/>
      <c r="W92" s="322"/>
      <c r="X92" s="322"/>
      <c r="Y92" s="438">
        <f>Y91</f>
        <v>0</v>
      </c>
      <c r="Z92" s="438">
        <f>Z91</f>
        <v>0</v>
      </c>
      <c r="AA92" s="438">
        <f t="shared" ref="AA92:AL92" si="22">AA91</f>
        <v>0</v>
      </c>
      <c r="AB92" s="438">
        <f t="shared" si="22"/>
        <v>0</v>
      </c>
      <c r="AC92" s="438">
        <f t="shared" si="22"/>
        <v>0</v>
      </c>
      <c r="AD92" s="438">
        <f t="shared" si="22"/>
        <v>0</v>
      </c>
      <c r="AE92" s="438">
        <f t="shared" si="22"/>
        <v>0</v>
      </c>
      <c r="AF92" s="438">
        <f t="shared" si="22"/>
        <v>0</v>
      </c>
      <c r="AG92" s="438">
        <f t="shared" si="22"/>
        <v>0</v>
      </c>
      <c r="AH92" s="438">
        <f t="shared" si="22"/>
        <v>0</v>
      </c>
      <c r="AI92" s="438">
        <f t="shared" si="22"/>
        <v>0</v>
      </c>
      <c r="AJ92" s="438">
        <f t="shared" si="22"/>
        <v>0</v>
      </c>
      <c r="AK92" s="438">
        <f t="shared" si="22"/>
        <v>0</v>
      </c>
      <c r="AL92" s="438">
        <f t="shared" si="22"/>
        <v>0</v>
      </c>
      <c r="AM92" s="324"/>
    </row>
    <row r="93" spans="1:39" s="310" customFormat="1" ht="15" outlineLevel="1">
      <c r="A93" s="545"/>
      <c r="B93" s="342"/>
      <c r="C93" s="332"/>
      <c r="D93" s="318"/>
      <c r="E93" s="318"/>
      <c r="F93" s="318"/>
      <c r="G93" s="318"/>
      <c r="H93" s="318"/>
      <c r="I93" s="318"/>
      <c r="J93" s="318"/>
      <c r="K93" s="318"/>
      <c r="L93" s="318"/>
      <c r="M93" s="318"/>
      <c r="N93" s="318"/>
      <c r="O93" s="318"/>
      <c r="P93" s="318"/>
      <c r="Q93" s="318"/>
      <c r="R93" s="318"/>
      <c r="S93" s="318"/>
      <c r="T93" s="318"/>
      <c r="U93" s="318"/>
      <c r="V93" s="318"/>
      <c r="W93" s="318"/>
      <c r="X93" s="318"/>
      <c r="Y93" s="439"/>
      <c r="Z93" s="439"/>
      <c r="AA93" s="439"/>
      <c r="AB93" s="439"/>
      <c r="AC93" s="439"/>
      <c r="AD93" s="439"/>
      <c r="AE93" s="439"/>
      <c r="AF93" s="439"/>
      <c r="AG93" s="439"/>
      <c r="AH93" s="439"/>
      <c r="AI93" s="439"/>
      <c r="AJ93" s="439"/>
      <c r="AK93" s="439"/>
      <c r="AL93" s="439"/>
      <c r="AM93" s="333"/>
    </row>
    <row r="94" spans="1:39" s="320" customFormat="1" ht="15.75" outlineLevel="1">
      <c r="A94" s="546"/>
      <c r="B94" s="315" t="s">
        <v>501</v>
      </c>
      <c r="C94" s="316"/>
      <c r="D94" s="317"/>
      <c r="E94" s="317"/>
      <c r="F94" s="317"/>
      <c r="G94" s="317"/>
      <c r="H94" s="317"/>
      <c r="I94" s="317"/>
      <c r="J94" s="317"/>
      <c r="K94" s="317"/>
      <c r="L94" s="317"/>
      <c r="M94" s="317"/>
      <c r="N94" s="317"/>
      <c r="O94" s="317"/>
      <c r="P94" s="316"/>
      <c r="Q94" s="316"/>
      <c r="R94" s="316"/>
      <c r="S94" s="316"/>
      <c r="T94" s="316"/>
      <c r="U94" s="316"/>
      <c r="V94" s="316"/>
      <c r="W94" s="316"/>
      <c r="X94" s="316"/>
      <c r="Y94" s="441"/>
      <c r="Z94" s="441"/>
      <c r="AA94" s="441"/>
      <c r="AB94" s="441"/>
      <c r="AC94" s="441"/>
      <c r="AD94" s="441"/>
      <c r="AE94" s="441"/>
      <c r="AF94" s="441"/>
      <c r="AG94" s="441"/>
      <c r="AH94" s="441"/>
      <c r="AI94" s="441"/>
      <c r="AJ94" s="441"/>
      <c r="AK94" s="441"/>
      <c r="AL94" s="441"/>
      <c r="AM94" s="319"/>
    </row>
    <row r="95" spans="1:39" s="310" customFormat="1" ht="15" outlineLevel="1">
      <c r="A95" s="545">
        <v>24</v>
      </c>
      <c r="B95" s="342" t="s">
        <v>14</v>
      </c>
      <c r="C95" s="318" t="s">
        <v>25</v>
      </c>
      <c r="D95" s="322"/>
      <c r="E95" s="322"/>
      <c r="F95" s="322"/>
      <c r="G95" s="322"/>
      <c r="H95" s="322"/>
      <c r="I95" s="322"/>
      <c r="J95" s="322"/>
      <c r="K95" s="322"/>
      <c r="L95" s="322"/>
      <c r="M95" s="322"/>
      <c r="N95" s="318"/>
      <c r="O95" s="322"/>
      <c r="P95" s="322"/>
      <c r="Q95" s="322"/>
      <c r="R95" s="322"/>
      <c r="S95" s="322"/>
      <c r="T95" s="322"/>
      <c r="U95" s="322"/>
      <c r="V95" s="322"/>
      <c r="W95" s="322"/>
      <c r="X95" s="322"/>
      <c r="Y95" s="437"/>
      <c r="Z95" s="437"/>
      <c r="AA95" s="437"/>
      <c r="AB95" s="437"/>
      <c r="AC95" s="437"/>
      <c r="AD95" s="437"/>
      <c r="AE95" s="437"/>
      <c r="AF95" s="437"/>
      <c r="AG95" s="437"/>
      <c r="AH95" s="437"/>
      <c r="AI95" s="437"/>
      <c r="AJ95" s="437"/>
      <c r="AK95" s="437"/>
      <c r="AL95" s="437"/>
      <c r="AM95" s="323">
        <f>SUM(Y95:AL95)</f>
        <v>0</v>
      </c>
    </row>
    <row r="96" spans="1:39" s="310" customFormat="1" ht="15" outlineLevel="1">
      <c r="A96" s="545"/>
      <c r="B96" s="342" t="s">
        <v>216</v>
      </c>
      <c r="C96" s="318" t="s">
        <v>164</v>
      </c>
      <c r="D96" s="322"/>
      <c r="E96" s="322"/>
      <c r="F96" s="322"/>
      <c r="G96" s="322"/>
      <c r="H96" s="322"/>
      <c r="I96" s="322"/>
      <c r="J96" s="322"/>
      <c r="K96" s="322"/>
      <c r="L96" s="322"/>
      <c r="M96" s="322"/>
      <c r="N96" s="495"/>
      <c r="O96" s="322"/>
      <c r="P96" s="322"/>
      <c r="Q96" s="322"/>
      <c r="R96" s="322"/>
      <c r="S96" s="322"/>
      <c r="T96" s="322"/>
      <c r="U96" s="322"/>
      <c r="V96" s="322"/>
      <c r="W96" s="322"/>
      <c r="X96" s="322"/>
      <c r="Y96" s="438">
        <f>Y95</f>
        <v>0</v>
      </c>
      <c r="Z96" s="438">
        <f>Z95</f>
        <v>0</v>
      </c>
      <c r="AA96" s="438">
        <f t="shared" ref="AA96:AL96" si="23">AA95</f>
        <v>0</v>
      </c>
      <c r="AB96" s="438">
        <f t="shared" si="23"/>
        <v>0</v>
      </c>
      <c r="AC96" s="438">
        <f t="shared" si="23"/>
        <v>0</v>
      </c>
      <c r="AD96" s="438">
        <f t="shared" si="23"/>
        <v>0</v>
      </c>
      <c r="AE96" s="438">
        <f t="shared" si="23"/>
        <v>0</v>
      </c>
      <c r="AF96" s="438">
        <f t="shared" si="23"/>
        <v>0</v>
      </c>
      <c r="AG96" s="438">
        <f t="shared" si="23"/>
        <v>0</v>
      </c>
      <c r="AH96" s="438">
        <f t="shared" si="23"/>
        <v>0</v>
      </c>
      <c r="AI96" s="438">
        <f t="shared" si="23"/>
        <v>0</v>
      </c>
      <c r="AJ96" s="438">
        <f t="shared" si="23"/>
        <v>0</v>
      </c>
      <c r="AK96" s="438">
        <f t="shared" si="23"/>
        <v>0</v>
      </c>
      <c r="AL96" s="438">
        <f t="shared" si="23"/>
        <v>0</v>
      </c>
      <c r="AM96" s="324"/>
    </row>
    <row r="97" spans="1:39" s="310" customFormat="1" ht="15" outlineLevel="1">
      <c r="A97" s="545"/>
      <c r="B97" s="342"/>
      <c r="C97" s="332"/>
      <c r="D97" s="318"/>
      <c r="E97" s="318"/>
      <c r="F97" s="318"/>
      <c r="G97" s="318"/>
      <c r="H97" s="318"/>
      <c r="I97" s="318"/>
      <c r="J97" s="318"/>
      <c r="K97" s="318"/>
      <c r="L97" s="318"/>
      <c r="M97" s="318"/>
      <c r="N97" s="318"/>
      <c r="O97" s="318"/>
      <c r="P97" s="318"/>
      <c r="Q97" s="318"/>
      <c r="R97" s="318"/>
      <c r="S97" s="318"/>
      <c r="T97" s="318"/>
      <c r="U97" s="318"/>
      <c r="V97" s="318"/>
      <c r="W97" s="318"/>
      <c r="X97" s="318"/>
      <c r="Y97" s="439"/>
      <c r="Z97" s="439"/>
      <c r="AA97" s="439"/>
      <c r="AB97" s="439"/>
      <c r="AC97" s="439"/>
      <c r="AD97" s="439"/>
      <c r="AE97" s="439"/>
      <c r="AF97" s="439"/>
      <c r="AG97" s="439"/>
      <c r="AH97" s="439"/>
      <c r="AI97" s="439"/>
      <c r="AJ97" s="439"/>
      <c r="AK97" s="439"/>
      <c r="AL97" s="439"/>
      <c r="AM97" s="333"/>
    </row>
    <row r="98" spans="1:39" s="310" customFormat="1" ht="15" outlineLevel="1">
      <c r="A98" s="545">
        <v>25</v>
      </c>
      <c r="B98" s="341" t="s">
        <v>21</v>
      </c>
      <c r="C98" s="318" t="s">
        <v>25</v>
      </c>
      <c r="D98" s="322"/>
      <c r="E98" s="322"/>
      <c r="F98" s="322"/>
      <c r="G98" s="322"/>
      <c r="H98" s="322"/>
      <c r="I98" s="322"/>
      <c r="J98" s="322"/>
      <c r="K98" s="322"/>
      <c r="L98" s="322"/>
      <c r="M98" s="322"/>
      <c r="N98" s="322">
        <v>0</v>
      </c>
      <c r="O98" s="322"/>
      <c r="P98" s="322"/>
      <c r="Q98" s="322"/>
      <c r="R98" s="322"/>
      <c r="S98" s="322"/>
      <c r="T98" s="322"/>
      <c r="U98" s="322"/>
      <c r="V98" s="322"/>
      <c r="W98" s="322"/>
      <c r="X98" s="322"/>
      <c r="Y98" s="442"/>
      <c r="Z98" s="442"/>
      <c r="AA98" s="442"/>
      <c r="AB98" s="442"/>
      <c r="AC98" s="442"/>
      <c r="AD98" s="442"/>
      <c r="AE98" s="442"/>
      <c r="AF98" s="442"/>
      <c r="AG98" s="442"/>
      <c r="AH98" s="442"/>
      <c r="AI98" s="442"/>
      <c r="AJ98" s="442"/>
      <c r="AK98" s="442"/>
      <c r="AL98" s="442"/>
      <c r="AM98" s="323">
        <f>SUM(Y98:AL98)</f>
        <v>0</v>
      </c>
    </row>
    <row r="99" spans="1:39" s="310" customFormat="1" ht="15" outlineLevel="1">
      <c r="A99" s="545"/>
      <c r="B99" s="342" t="s">
        <v>216</v>
      </c>
      <c r="C99" s="318" t="s">
        <v>164</v>
      </c>
      <c r="D99" s="322"/>
      <c r="E99" s="322"/>
      <c r="F99" s="322"/>
      <c r="G99" s="322"/>
      <c r="H99" s="322"/>
      <c r="I99" s="322"/>
      <c r="J99" s="322"/>
      <c r="K99" s="322"/>
      <c r="L99" s="322"/>
      <c r="M99" s="322"/>
      <c r="N99" s="322">
        <f>N98</f>
        <v>0</v>
      </c>
      <c r="O99" s="322"/>
      <c r="P99" s="322"/>
      <c r="Q99" s="322"/>
      <c r="R99" s="322"/>
      <c r="S99" s="322"/>
      <c r="T99" s="322"/>
      <c r="U99" s="322"/>
      <c r="V99" s="322"/>
      <c r="W99" s="322"/>
      <c r="X99" s="322"/>
      <c r="Y99" s="438">
        <f>Y98</f>
        <v>0</v>
      </c>
      <c r="Z99" s="438">
        <f>Z98</f>
        <v>0</v>
      </c>
      <c r="AA99" s="438">
        <f t="shared" ref="AA99:AL99" si="24">AA98</f>
        <v>0</v>
      </c>
      <c r="AB99" s="438">
        <f t="shared" si="24"/>
        <v>0</v>
      </c>
      <c r="AC99" s="438">
        <f t="shared" si="24"/>
        <v>0</v>
      </c>
      <c r="AD99" s="438">
        <f t="shared" si="24"/>
        <v>0</v>
      </c>
      <c r="AE99" s="438">
        <f t="shared" si="24"/>
        <v>0</v>
      </c>
      <c r="AF99" s="438">
        <f t="shared" si="24"/>
        <v>0</v>
      </c>
      <c r="AG99" s="438">
        <f t="shared" si="24"/>
        <v>0</v>
      </c>
      <c r="AH99" s="438">
        <f t="shared" si="24"/>
        <v>0</v>
      </c>
      <c r="AI99" s="438">
        <f t="shared" si="24"/>
        <v>0</v>
      </c>
      <c r="AJ99" s="438">
        <f t="shared" si="24"/>
        <v>0</v>
      </c>
      <c r="AK99" s="438">
        <f t="shared" si="24"/>
        <v>0</v>
      </c>
      <c r="AL99" s="438">
        <f t="shared" si="24"/>
        <v>0</v>
      </c>
      <c r="AM99" s="338"/>
    </row>
    <row r="100" spans="1:39" s="310" customFormat="1" ht="15" outlineLevel="1">
      <c r="A100" s="545"/>
      <c r="B100" s="341"/>
      <c r="C100" s="339"/>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443"/>
      <c r="Z100" s="444"/>
      <c r="AA100" s="443"/>
      <c r="AB100" s="443"/>
      <c r="AC100" s="443"/>
      <c r="AD100" s="443"/>
      <c r="AE100" s="443"/>
      <c r="AF100" s="443"/>
      <c r="AG100" s="443"/>
      <c r="AH100" s="443"/>
      <c r="AI100" s="443"/>
      <c r="AJ100" s="443"/>
      <c r="AK100" s="443"/>
      <c r="AL100" s="443"/>
      <c r="AM100" s="340"/>
    </row>
    <row r="101" spans="1:39" s="320" customFormat="1" ht="15.75" outlineLevel="1">
      <c r="A101" s="546"/>
      <c r="B101" s="315" t="s">
        <v>15</v>
      </c>
      <c r="C101" s="347"/>
      <c r="D101" s="317"/>
      <c r="E101" s="316"/>
      <c r="F101" s="316"/>
      <c r="G101" s="316"/>
      <c r="H101" s="316"/>
      <c r="I101" s="316"/>
      <c r="J101" s="316"/>
      <c r="K101" s="316"/>
      <c r="L101" s="316"/>
      <c r="M101" s="316"/>
      <c r="N101" s="318"/>
      <c r="O101" s="316"/>
      <c r="P101" s="316"/>
      <c r="Q101" s="316"/>
      <c r="R101" s="316"/>
      <c r="S101" s="316"/>
      <c r="T101" s="316"/>
      <c r="U101" s="316"/>
      <c r="V101" s="316"/>
      <c r="W101" s="316"/>
      <c r="X101" s="316"/>
      <c r="Y101" s="441"/>
      <c r="Z101" s="441"/>
      <c r="AA101" s="441"/>
      <c r="AB101" s="441"/>
      <c r="AC101" s="441"/>
      <c r="AD101" s="441"/>
      <c r="AE101" s="441"/>
      <c r="AF101" s="441"/>
      <c r="AG101" s="441"/>
      <c r="AH101" s="441"/>
      <c r="AI101" s="441"/>
      <c r="AJ101" s="441"/>
      <c r="AK101" s="441"/>
      <c r="AL101" s="441"/>
      <c r="AM101" s="319"/>
    </row>
    <row r="102" spans="1:39" s="310" customFormat="1" ht="15" outlineLevel="1">
      <c r="A102" s="545">
        <v>26</v>
      </c>
      <c r="B102" s="348" t="s">
        <v>16</v>
      </c>
      <c r="C102" s="318" t="s">
        <v>25</v>
      </c>
      <c r="D102" s="322">
        <v>17700219</v>
      </c>
      <c r="E102" s="710">
        <f>+'7-a.  2011'!AX39</f>
        <v>17700218.579999998</v>
      </c>
      <c r="F102" s="710">
        <f>+'7-a.  2011'!AY39</f>
        <v>17700218.579999998</v>
      </c>
      <c r="G102" s="710">
        <f>+'7-a.  2011'!AZ39</f>
        <v>17700218.579999998</v>
      </c>
      <c r="H102" s="710">
        <f>+'7-a.  2011'!BA39</f>
        <v>17700218.579999998</v>
      </c>
      <c r="I102" s="710">
        <f>+'7-a.  2011'!BB39</f>
        <v>17700218.579999998</v>
      </c>
      <c r="J102" s="710">
        <f>+'7-a.  2011'!BC39</f>
        <v>17700218.579999998</v>
      </c>
      <c r="K102" s="710">
        <f>+'7-a.  2011'!BD39</f>
        <v>17700218.579999998</v>
      </c>
      <c r="L102" s="710">
        <f>+'7-a.  2011'!BE39</f>
        <v>17700218.579999998</v>
      </c>
      <c r="M102" s="710">
        <f>+'7-a.  2011'!BF39</f>
        <v>17700218.579999998</v>
      </c>
      <c r="N102" s="322">
        <v>12</v>
      </c>
      <c r="O102" s="322">
        <v>3066</v>
      </c>
      <c r="P102" s="322">
        <f>+'7-a.  2011'!S39</f>
        <v>3066.09</v>
      </c>
      <c r="Q102" s="322">
        <f>+'7-a.  2011'!T39</f>
        <v>3066.09</v>
      </c>
      <c r="R102" s="322">
        <f>+'7-a.  2011'!U39</f>
        <v>3066.09</v>
      </c>
      <c r="S102" s="322">
        <f>+'7-a.  2011'!V39</f>
        <v>3066.09</v>
      </c>
      <c r="T102" s="322">
        <f>+'7-a.  2011'!W39</f>
        <v>3066.09</v>
      </c>
      <c r="U102" s="322">
        <f>+'7-a.  2011'!X39</f>
        <v>3066.09</v>
      </c>
      <c r="V102" s="322">
        <f>+'7-a.  2011'!Y39</f>
        <v>3066.09</v>
      </c>
      <c r="W102" s="322">
        <f>+'7-a.  2011'!Z39</f>
        <v>3066.09</v>
      </c>
      <c r="X102" s="322">
        <f>+'7-a.  2011'!AA39</f>
        <v>3066.09</v>
      </c>
      <c r="Y102" s="437"/>
      <c r="Z102" s="437"/>
      <c r="AA102" s="437">
        <v>0.53</v>
      </c>
      <c r="AB102" s="437">
        <v>0.47</v>
      </c>
      <c r="AC102" s="437"/>
      <c r="AD102" s="437"/>
      <c r="AE102" s="442"/>
      <c r="AF102" s="442"/>
      <c r="AG102" s="442"/>
      <c r="AH102" s="442"/>
      <c r="AI102" s="442"/>
      <c r="AJ102" s="442"/>
      <c r="AK102" s="442"/>
      <c r="AL102" s="442"/>
      <c r="AM102" s="323">
        <f>SUM(Y102:AL102)</f>
        <v>1</v>
      </c>
    </row>
    <row r="103" spans="1:39" s="310" customFormat="1" ht="15" outlineLevel="1">
      <c r="A103" s="545"/>
      <c r="B103" s="342" t="s">
        <v>216</v>
      </c>
      <c r="C103" s="318" t="s">
        <v>164</v>
      </c>
      <c r="D103" s="322"/>
      <c r="E103" s="322"/>
      <c r="F103" s="322"/>
      <c r="G103" s="322"/>
      <c r="H103" s="322"/>
      <c r="I103" s="322"/>
      <c r="J103" s="322"/>
      <c r="K103" s="322"/>
      <c r="L103" s="322"/>
      <c r="M103" s="322"/>
      <c r="N103" s="322">
        <f>N102</f>
        <v>12</v>
      </c>
      <c r="O103" s="322"/>
      <c r="P103" s="322"/>
      <c r="Q103" s="322"/>
      <c r="R103" s="322"/>
      <c r="S103" s="322"/>
      <c r="T103" s="322"/>
      <c r="U103" s="322"/>
      <c r="V103" s="322"/>
      <c r="W103" s="322"/>
      <c r="X103" s="322"/>
      <c r="Y103" s="438">
        <f>Y102</f>
        <v>0</v>
      </c>
      <c r="Z103" s="438">
        <f>Z102</f>
        <v>0</v>
      </c>
      <c r="AA103" s="438">
        <f t="shared" ref="AA103:AL103" si="25">AA102</f>
        <v>0.53</v>
      </c>
      <c r="AB103" s="438">
        <f t="shared" si="25"/>
        <v>0.47</v>
      </c>
      <c r="AC103" s="438">
        <f t="shared" si="25"/>
        <v>0</v>
      </c>
      <c r="AD103" s="438">
        <f t="shared" si="25"/>
        <v>0</v>
      </c>
      <c r="AE103" s="438">
        <f t="shared" si="25"/>
        <v>0</v>
      </c>
      <c r="AF103" s="438">
        <f t="shared" si="25"/>
        <v>0</v>
      </c>
      <c r="AG103" s="438">
        <f t="shared" si="25"/>
        <v>0</v>
      </c>
      <c r="AH103" s="438">
        <f t="shared" si="25"/>
        <v>0</v>
      </c>
      <c r="AI103" s="438">
        <f t="shared" si="25"/>
        <v>0</v>
      </c>
      <c r="AJ103" s="438">
        <f t="shared" si="25"/>
        <v>0</v>
      </c>
      <c r="AK103" s="438">
        <f t="shared" si="25"/>
        <v>0</v>
      </c>
      <c r="AL103" s="438">
        <f t="shared" si="25"/>
        <v>0</v>
      </c>
      <c r="AM103" s="333"/>
    </row>
    <row r="104" spans="1:39" s="336" customFormat="1" ht="15" outlineLevel="1">
      <c r="A104" s="548"/>
      <c r="B104" s="349"/>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50"/>
      <c r="Z104" s="451"/>
      <c r="AA104" s="451"/>
      <c r="AB104" s="451"/>
      <c r="AC104" s="451"/>
      <c r="AD104" s="451"/>
      <c r="AE104" s="451"/>
      <c r="AF104" s="451"/>
      <c r="AG104" s="451"/>
      <c r="AH104" s="451"/>
      <c r="AI104" s="451"/>
      <c r="AJ104" s="451"/>
      <c r="AK104" s="451"/>
      <c r="AL104" s="451"/>
      <c r="AM104" s="324"/>
    </row>
    <row r="105" spans="1:39" s="310" customFormat="1" ht="15" outlineLevel="1">
      <c r="A105" s="545">
        <v>27</v>
      </c>
      <c r="B105" s="348" t="s">
        <v>17</v>
      </c>
      <c r="C105" s="318" t="s">
        <v>25</v>
      </c>
      <c r="D105" s="322">
        <v>1244589</v>
      </c>
      <c r="E105" s="322">
        <f>+'7-a.  2011'!AX40</f>
        <v>1244589</v>
      </c>
      <c r="F105" s="322">
        <f>+'7-a.  2011'!AY40</f>
        <v>1244589</v>
      </c>
      <c r="G105" s="322">
        <f>+'7-a.  2011'!AZ40</f>
        <v>1244589</v>
      </c>
      <c r="H105" s="322">
        <f>+'7-a.  2011'!BA40</f>
        <v>1244589</v>
      </c>
      <c r="I105" s="322">
        <f>+'7-a.  2011'!BB40</f>
        <v>1244589</v>
      </c>
      <c r="J105" s="322">
        <f>+'7-a.  2011'!BC40</f>
        <v>1244589</v>
      </c>
      <c r="K105" s="322">
        <f>+'7-a.  2011'!BD40</f>
        <v>1244589</v>
      </c>
      <c r="L105" s="322">
        <f>+'7-a.  2011'!BE40</f>
        <v>1244589</v>
      </c>
      <c r="M105" s="322">
        <f>+'7-a.  2011'!BF40</f>
        <v>1244589</v>
      </c>
      <c r="N105" s="322">
        <v>12</v>
      </c>
      <c r="O105" s="322">
        <v>242</v>
      </c>
      <c r="P105" s="322">
        <f>+'7-a.  2011'!S40</f>
        <v>242.32599999999999</v>
      </c>
      <c r="Q105" s="322">
        <f>+'7-a.  2011'!T40</f>
        <v>242.32599999999999</v>
      </c>
      <c r="R105" s="322">
        <f>+'7-a.  2011'!U40</f>
        <v>242.32599999999999</v>
      </c>
      <c r="S105" s="322">
        <f>+'7-a.  2011'!V40</f>
        <v>242.32599999999999</v>
      </c>
      <c r="T105" s="322">
        <f>+'7-a.  2011'!W40</f>
        <v>242.32599999999999</v>
      </c>
      <c r="U105" s="322">
        <f>+'7-a.  2011'!X40</f>
        <v>242.32599999999999</v>
      </c>
      <c r="V105" s="322">
        <f>+'7-a.  2011'!Y40</f>
        <v>242.32599999999999</v>
      </c>
      <c r="W105" s="322">
        <f>+'7-a.  2011'!Z40</f>
        <v>242.32599999999999</v>
      </c>
      <c r="X105" s="322">
        <f>+'7-a.  2011'!AA40</f>
        <v>242.32599999999999</v>
      </c>
      <c r="Y105" s="437"/>
      <c r="Z105" s="437"/>
      <c r="AA105" s="437">
        <v>1</v>
      </c>
      <c r="AB105" s="437"/>
      <c r="AC105" s="437"/>
      <c r="AD105" s="437"/>
      <c r="AE105" s="442"/>
      <c r="AF105" s="442"/>
      <c r="AG105" s="442"/>
      <c r="AH105" s="442"/>
      <c r="AI105" s="442"/>
      <c r="AJ105" s="442"/>
      <c r="AK105" s="442"/>
      <c r="AL105" s="442"/>
      <c r="AM105" s="323">
        <f>SUM(Y105:AL105)</f>
        <v>1</v>
      </c>
    </row>
    <row r="106" spans="1:39" s="310" customFormat="1" ht="15" outlineLevel="1">
      <c r="A106" s="545"/>
      <c r="B106" s="342" t="s">
        <v>216</v>
      </c>
      <c r="C106" s="318" t="s">
        <v>164</v>
      </c>
      <c r="D106" s="322">
        <v>1668716</v>
      </c>
      <c r="E106" s="322">
        <f>+'7-b.  2012'!AX52</f>
        <v>1668715.602</v>
      </c>
      <c r="F106" s="322">
        <f>+'7-b.  2012'!AY52</f>
        <v>1668715.602</v>
      </c>
      <c r="G106" s="322">
        <f>+'7-b.  2012'!AZ52</f>
        <v>1668715.602</v>
      </c>
      <c r="H106" s="322">
        <f>+'7-b.  2012'!BA52</f>
        <v>1668715.602</v>
      </c>
      <c r="I106" s="322">
        <f>+'7-b.  2012'!BB52</f>
        <v>1668715.602</v>
      </c>
      <c r="J106" s="322">
        <f>+'7-b.  2012'!BC52</f>
        <v>1668715.602</v>
      </c>
      <c r="K106" s="322">
        <f>+'7-b.  2012'!BD52</f>
        <v>1668715.602</v>
      </c>
      <c r="L106" s="322">
        <f>+'7-b.  2012'!BE52</f>
        <v>1668715.602</v>
      </c>
      <c r="M106" s="322">
        <f>+'7-b.  2012'!BF52</f>
        <v>1668715.602</v>
      </c>
      <c r="N106" s="322">
        <f>N105</f>
        <v>12</v>
      </c>
      <c r="O106" s="322">
        <v>295</v>
      </c>
      <c r="P106" s="322">
        <f>+'7-b.  2012'!S52</f>
        <v>294.66454479999999</v>
      </c>
      <c r="Q106" s="322">
        <f>+'7-b.  2012'!T52</f>
        <v>294.66453999999999</v>
      </c>
      <c r="R106" s="322">
        <f>+'7-b.  2012'!U52</f>
        <v>294.66453999999999</v>
      </c>
      <c r="S106" s="322">
        <f>+'7-b.  2012'!V52</f>
        <v>294.66453999999999</v>
      </c>
      <c r="T106" s="322">
        <f>+'7-b.  2012'!W52</f>
        <v>294.66453999999999</v>
      </c>
      <c r="U106" s="322">
        <f>+'7-b.  2012'!X52</f>
        <v>294.66453999999999</v>
      </c>
      <c r="V106" s="322">
        <f>+'7-b.  2012'!Y52</f>
        <v>294.66453999999999</v>
      </c>
      <c r="W106" s="322">
        <f>+'7-b.  2012'!Z52</f>
        <v>294.66453999999999</v>
      </c>
      <c r="X106" s="322">
        <f>+'7-b.  2012'!AA52</f>
        <v>294.66453999999999</v>
      </c>
      <c r="Y106" s="438">
        <f>Y105</f>
        <v>0</v>
      </c>
      <c r="Z106" s="438">
        <f>Z105</f>
        <v>0</v>
      </c>
      <c r="AA106" s="438">
        <f>AA105</f>
        <v>1</v>
      </c>
      <c r="AB106" s="438">
        <f>AB105</f>
        <v>0</v>
      </c>
      <c r="AC106" s="438">
        <f t="shared" ref="AC106:AL106" si="26">AC105</f>
        <v>0</v>
      </c>
      <c r="AD106" s="438">
        <f t="shared" si="26"/>
        <v>0</v>
      </c>
      <c r="AE106" s="438">
        <f t="shared" si="26"/>
        <v>0</v>
      </c>
      <c r="AF106" s="438">
        <f t="shared" si="26"/>
        <v>0</v>
      </c>
      <c r="AG106" s="438">
        <f t="shared" si="26"/>
        <v>0</v>
      </c>
      <c r="AH106" s="438">
        <f t="shared" si="26"/>
        <v>0</v>
      </c>
      <c r="AI106" s="438">
        <f t="shared" si="26"/>
        <v>0</v>
      </c>
      <c r="AJ106" s="438">
        <f t="shared" si="26"/>
        <v>0</v>
      </c>
      <c r="AK106" s="438">
        <f t="shared" si="26"/>
        <v>0</v>
      </c>
      <c r="AL106" s="438">
        <f t="shared" si="26"/>
        <v>0</v>
      </c>
      <c r="AM106" s="333"/>
    </row>
    <row r="107" spans="1:39" s="336" customFormat="1" ht="15.75" outlineLevel="1">
      <c r="A107" s="548"/>
      <c r="B107" s="350"/>
      <c r="C107" s="327"/>
      <c r="D107" s="318"/>
      <c r="E107" s="318"/>
      <c r="F107" s="318"/>
      <c r="G107" s="318"/>
      <c r="H107" s="318"/>
      <c r="I107" s="318"/>
      <c r="J107" s="318"/>
      <c r="K107" s="318"/>
      <c r="L107" s="318"/>
      <c r="M107" s="318"/>
      <c r="N107" s="327"/>
      <c r="O107" s="318"/>
      <c r="P107" s="318"/>
      <c r="Q107" s="318"/>
      <c r="R107" s="318"/>
      <c r="S107" s="318"/>
      <c r="T107" s="318"/>
      <c r="U107" s="318"/>
      <c r="V107" s="318"/>
      <c r="W107" s="318"/>
      <c r="X107" s="318"/>
      <c r="Y107" s="439"/>
      <c r="Z107" s="439"/>
      <c r="AA107" s="439"/>
      <c r="AB107" s="439"/>
      <c r="AC107" s="439"/>
      <c r="AD107" s="439"/>
      <c r="AE107" s="439"/>
      <c r="AF107" s="439"/>
      <c r="AG107" s="439"/>
      <c r="AH107" s="439"/>
      <c r="AI107" s="439"/>
      <c r="AJ107" s="439"/>
      <c r="AK107" s="439"/>
      <c r="AL107" s="439"/>
      <c r="AM107" s="333"/>
    </row>
    <row r="108" spans="1:39" s="310" customFormat="1" ht="15" outlineLevel="1">
      <c r="A108" s="545">
        <v>28</v>
      </c>
      <c r="B108" s="348" t="s">
        <v>18</v>
      </c>
      <c r="C108" s="318" t="s">
        <v>25</v>
      </c>
      <c r="D108" s="322"/>
      <c r="E108" s="322"/>
      <c r="F108" s="322"/>
      <c r="G108" s="322"/>
      <c r="H108" s="322"/>
      <c r="I108" s="322"/>
      <c r="J108" s="322"/>
      <c r="K108" s="322"/>
      <c r="L108" s="322"/>
      <c r="M108" s="322"/>
      <c r="N108" s="322">
        <v>0</v>
      </c>
      <c r="O108" s="322"/>
      <c r="P108" s="322"/>
      <c r="Q108" s="322"/>
      <c r="R108" s="322"/>
      <c r="S108" s="322"/>
      <c r="T108" s="322"/>
      <c r="U108" s="322"/>
      <c r="V108" s="322"/>
      <c r="W108" s="322"/>
      <c r="X108" s="322"/>
      <c r="Y108" s="437"/>
      <c r="Z108" s="437"/>
      <c r="AA108" s="437"/>
      <c r="AB108" s="437"/>
      <c r="AC108" s="437"/>
      <c r="AD108" s="437"/>
      <c r="AE108" s="442"/>
      <c r="AF108" s="442"/>
      <c r="AG108" s="442"/>
      <c r="AH108" s="442"/>
      <c r="AI108" s="442"/>
      <c r="AJ108" s="442"/>
      <c r="AK108" s="442"/>
      <c r="AL108" s="442"/>
      <c r="AM108" s="323">
        <f>SUM(Y108:AL108)</f>
        <v>0</v>
      </c>
    </row>
    <row r="109" spans="1:39" s="310" customFormat="1" ht="15" outlineLevel="1">
      <c r="A109" s="545"/>
      <c r="B109" s="342" t="s">
        <v>216</v>
      </c>
      <c r="C109" s="318" t="s">
        <v>164</v>
      </c>
      <c r="D109" s="322"/>
      <c r="E109" s="322"/>
      <c r="F109" s="322"/>
      <c r="G109" s="322"/>
      <c r="H109" s="322"/>
      <c r="I109" s="322"/>
      <c r="J109" s="322"/>
      <c r="K109" s="322"/>
      <c r="L109" s="322"/>
      <c r="M109" s="322"/>
      <c r="N109" s="322">
        <f>N108</f>
        <v>0</v>
      </c>
      <c r="O109" s="322"/>
      <c r="P109" s="322"/>
      <c r="Q109" s="322"/>
      <c r="R109" s="322"/>
      <c r="S109" s="322"/>
      <c r="T109" s="322"/>
      <c r="U109" s="322"/>
      <c r="V109" s="322"/>
      <c r="W109" s="322"/>
      <c r="X109" s="322"/>
      <c r="Y109" s="438">
        <f>Y108</f>
        <v>0</v>
      </c>
      <c r="Z109" s="438">
        <f>Z108</f>
        <v>0</v>
      </c>
      <c r="AA109" s="438">
        <f t="shared" ref="AA109:AK109" si="27">AA108</f>
        <v>0</v>
      </c>
      <c r="AB109" s="438">
        <f t="shared" si="27"/>
        <v>0</v>
      </c>
      <c r="AC109" s="438">
        <f t="shared" si="27"/>
        <v>0</v>
      </c>
      <c r="AD109" s="438">
        <f t="shared" si="27"/>
        <v>0</v>
      </c>
      <c r="AE109" s="438">
        <f t="shared" si="27"/>
        <v>0</v>
      </c>
      <c r="AF109" s="438">
        <f t="shared" si="27"/>
        <v>0</v>
      </c>
      <c r="AG109" s="438">
        <f t="shared" si="27"/>
        <v>0</v>
      </c>
      <c r="AH109" s="438">
        <f t="shared" si="27"/>
        <v>0</v>
      </c>
      <c r="AI109" s="438">
        <f t="shared" si="27"/>
        <v>0</v>
      </c>
      <c r="AJ109" s="438">
        <f t="shared" si="27"/>
        <v>0</v>
      </c>
      <c r="AK109" s="438">
        <f t="shared" si="27"/>
        <v>0</v>
      </c>
      <c r="AL109" s="438">
        <f>AL108</f>
        <v>0</v>
      </c>
      <c r="AM109" s="324"/>
    </row>
    <row r="110" spans="1:39" s="336" customFormat="1" ht="15" outlineLevel="1">
      <c r="A110" s="548"/>
      <c r="B110" s="349"/>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39"/>
      <c r="Z110" s="439"/>
      <c r="AA110" s="439"/>
      <c r="AB110" s="439"/>
      <c r="AC110" s="439"/>
      <c r="AD110" s="439"/>
      <c r="AE110" s="439"/>
      <c r="AF110" s="439"/>
      <c r="AG110" s="439"/>
      <c r="AH110" s="439"/>
      <c r="AI110" s="439"/>
      <c r="AJ110" s="439"/>
      <c r="AK110" s="439"/>
      <c r="AL110" s="439"/>
      <c r="AM110" s="333"/>
    </row>
    <row r="111" spans="1:39" s="310" customFormat="1" ht="15" outlineLevel="1">
      <c r="A111" s="545">
        <v>29</v>
      </c>
      <c r="B111" s="351" t="s">
        <v>19</v>
      </c>
      <c r="C111" s="318" t="s">
        <v>25</v>
      </c>
      <c r="D111" s="322"/>
      <c r="E111" s="322"/>
      <c r="F111" s="322"/>
      <c r="G111" s="322"/>
      <c r="H111" s="322"/>
      <c r="I111" s="322"/>
      <c r="J111" s="322"/>
      <c r="K111" s="322"/>
      <c r="L111" s="322"/>
      <c r="M111" s="322"/>
      <c r="N111" s="322">
        <v>0</v>
      </c>
      <c r="O111" s="322"/>
      <c r="P111" s="322"/>
      <c r="Q111" s="322"/>
      <c r="R111" s="322"/>
      <c r="S111" s="322"/>
      <c r="T111" s="322"/>
      <c r="U111" s="322"/>
      <c r="V111" s="322"/>
      <c r="W111" s="322"/>
      <c r="X111" s="322"/>
      <c r="Y111" s="437"/>
      <c r="Z111" s="437"/>
      <c r="AA111" s="437"/>
      <c r="AB111" s="437"/>
      <c r="AC111" s="437"/>
      <c r="AD111" s="437"/>
      <c r="AE111" s="442"/>
      <c r="AF111" s="442"/>
      <c r="AG111" s="442"/>
      <c r="AH111" s="442"/>
      <c r="AI111" s="442"/>
      <c r="AJ111" s="442"/>
      <c r="AK111" s="442"/>
      <c r="AL111" s="442"/>
      <c r="AM111" s="323">
        <f>SUM(Y111:AL111)</f>
        <v>0</v>
      </c>
    </row>
    <row r="112" spans="1:39" s="310" customFormat="1" ht="15" outlineLevel="1">
      <c r="A112" s="545"/>
      <c r="B112" s="351" t="s">
        <v>216</v>
      </c>
      <c r="C112" s="318" t="s">
        <v>164</v>
      </c>
      <c r="D112" s="322"/>
      <c r="E112" s="322"/>
      <c r="F112" s="322"/>
      <c r="G112" s="322"/>
      <c r="H112" s="322"/>
      <c r="I112" s="322"/>
      <c r="J112" s="322"/>
      <c r="K112" s="322"/>
      <c r="L112" s="322"/>
      <c r="M112" s="322"/>
      <c r="N112" s="322">
        <f>N111</f>
        <v>0</v>
      </c>
      <c r="O112" s="322"/>
      <c r="P112" s="322"/>
      <c r="Q112" s="322"/>
      <c r="R112" s="322"/>
      <c r="S112" s="322"/>
      <c r="T112" s="322"/>
      <c r="U112" s="322"/>
      <c r="V112" s="322"/>
      <c r="W112" s="322"/>
      <c r="X112" s="322"/>
      <c r="Y112" s="438">
        <f>Y111</f>
        <v>0</v>
      </c>
      <c r="Z112" s="438">
        <f t="shared" ref="Z112:AK112" si="28">Z111</f>
        <v>0</v>
      </c>
      <c r="AA112" s="438">
        <f t="shared" si="28"/>
        <v>0</v>
      </c>
      <c r="AB112" s="438">
        <f t="shared" si="28"/>
        <v>0</v>
      </c>
      <c r="AC112" s="438">
        <f t="shared" si="28"/>
        <v>0</v>
      </c>
      <c r="AD112" s="438">
        <f t="shared" si="28"/>
        <v>0</v>
      </c>
      <c r="AE112" s="438">
        <f t="shared" si="28"/>
        <v>0</v>
      </c>
      <c r="AF112" s="438">
        <f t="shared" si="28"/>
        <v>0</v>
      </c>
      <c r="AG112" s="438">
        <f t="shared" si="28"/>
        <v>0</v>
      </c>
      <c r="AH112" s="438">
        <f t="shared" si="28"/>
        <v>0</v>
      </c>
      <c r="AI112" s="438">
        <f t="shared" si="28"/>
        <v>0</v>
      </c>
      <c r="AJ112" s="438">
        <f t="shared" si="28"/>
        <v>0</v>
      </c>
      <c r="AK112" s="438">
        <f t="shared" si="28"/>
        <v>0</v>
      </c>
      <c r="AL112" s="438">
        <f>AL111</f>
        <v>0</v>
      </c>
      <c r="AM112" s="541"/>
    </row>
    <row r="113" spans="1:39" s="310" customFormat="1" ht="15" outlineLevel="1">
      <c r="A113" s="545"/>
      <c r="B113" s="351"/>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439"/>
      <c r="AA113" s="439"/>
      <c r="AB113" s="439"/>
      <c r="AC113" s="439"/>
      <c r="AD113" s="439"/>
      <c r="AE113" s="443"/>
      <c r="AF113" s="443"/>
      <c r="AG113" s="443"/>
      <c r="AH113" s="443"/>
      <c r="AI113" s="443"/>
      <c r="AJ113" s="443"/>
      <c r="AK113" s="443"/>
      <c r="AL113" s="443"/>
      <c r="AM113" s="340"/>
    </row>
    <row r="114" spans="1:39" s="310" customFormat="1" ht="15" outlineLevel="1">
      <c r="A114" s="545">
        <v>30</v>
      </c>
      <c r="B114" s="351" t="s">
        <v>502</v>
      </c>
      <c r="C114" s="318" t="s">
        <v>25</v>
      </c>
      <c r="D114" s="322"/>
      <c r="E114" s="322"/>
      <c r="F114" s="322"/>
      <c r="G114" s="322"/>
      <c r="H114" s="322"/>
      <c r="I114" s="322"/>
      <c r="J114" s="322"/>
      <c r="K114" s="322"/>
      <c r="L114" s="322"/>
      <c r="M114" s="322"/>
      <c r="N114" s="322">
        <v>0</v>
      </c>
      <c r="O114" s="322"/>
      <c r="P114" s="322"/>
      <c r="Q114" s="322"/>
      <c r="R114" s="322"/>
      <c r="S114" s="322"/>
      <c r="T114" s="322"/>
      <c r="U114" s="322"/>
      <c r="V114" s="322"/>
      <c r="W114" s="322"/>
      <c r="X114" s="322"/>
      <c r="Y114" s="437"/>
      <c r="Z114" s="437"/>
      <c r="AA114" s="437"/>
      <c r="AB114" s="437"/>
      <c r="AC114" s="437"/>
      <c r="AD114" s="437"/>
      <c r="AE114" s="442"/>
      <c r="AF114" s="442"/>
      <c r="AG114" s="442"/>
      <c r="AH114" s="442"/>
      <c r="AI114" s="442"/>
      <c r="AJ114" s="442"/>
      <c r="AK114" s="442"/>
      <c r="AL114" s="442"/>
      <c r="AM114" s="323">
        <f>SUM(Y114:AL114)</f>
        <v>0</v>
      </c>
    </row>
    <row r="115" spans="1:39" s="310" customFormat="1" ht="15" outlineLevel="1">
      <c r="A115" s="545"/>
      <c r="B115" s="351" t="s">
        <v>216</v>
      </c>
      <c r="C115" s="318" t="s">
        <v>164</v>
      </c>
      <c r="D115" s="322"/>
      <c r="E115" s="322"/>
      <c r="F115" s="322"/>
      <c r="G115" s="322"/>
      <c r="H115" s="322"/>
      <c r="I115" s="322"/>
      <c r="J115" s="322"/>
      <c r="K115" s="322"/>
      <c r="L115" s="322"/>
      <c r="M115" s="322"/>
      <c r="N115" s="322">
        <f>N114</f>
        <v>0</v>
      </c>
      <c r="O115" s="322"/>
      <c r="P115" s="322"/>
      <c r="Q115" s="322"/>
      <c r="R115" s="322"/>
      <c r="S115" s="322"/>
      <c r="T115" s="322"/>
      <c r="U115" s="322"/>
      <c r="V115" s="322"/>
      <c r="W115" s="322"/>
      <c r="X115" s="322"/>
      <c r="Y115" s="438">
        <f>Y114</f>
        <v>0</v>
      </c>
      <c r="Z115" s="438">
        <f t="shared" ref="Z115:AL115" si="29">Z114</f>
        <v>0</v>
      </c>
      <c r="AA115" s="438">
        <f t="shared" si="29"/>
        <v>0</v>
      </c>
      <c r="AB115" s="438">
        <f t="shared" si="29"/>
        <v>0</v>
      </c>
      <c r="AC115" s="438">
        <f t="shared" si="29"/>
        <v>0</v>
      </c>
      <c r="AD115" s="438">
        <f t="shared" si="29"/>
        <v>0</v>
      </c>
      <c r="AE115" s="438">
        <f t="shared" si="29"/>
        <v>0</v>
      </c>
      <c r="AF115" s="438">
        <f t="shared" si="29"/>
        <v>0</v>
      </c>
      <c r="AG115" s="438">
        <f t="shared" si="29"/>
        <v>0</v>
      </c>
      <c r="AH115" s="438">
        <f t="shared" si="29"/>
        <v>0</v>
      </c>
      <c r="AI115" s="438">
        <f t="shared" si="29"/>
        <v>0</v>
      </c>
      <c r="AJ115" s="438">
        <f t="shared" si="29"/>
        <v>0</v>
      </c>
      <c r="AK115" s="438">
        <f t="shared" si="29"/>
        <v>0</v>
      </c>
      <c r="AL115" s="438">
        <f t="shared" si="29"/>
        <v>0</v>
      </c>
      <c r="AM115" s="541"/>
    </row>
    <row r="116" spans="1:39" s="310" customFormat="1" ht="15" outlineLevel="1">
      <c r="A116" s="545"/>
      <c r="B116" s="35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439"/>
      <c r="AA116" s="439"/>
      <c r="AB116" s="439"/>
      <c r="AC116" s="439"/>
      <c r="AD116" s="439"/>
      <c r="AE116" s="443"/>
      <c r="AF116" s="443"/>
      <c r="AG116" s="443"/>
      <c r="AH116" s="443"/>
      <c r="AI116" s="443"/>
      <c r="AJ116" s="443"/>
      <c r="AK116" s="443"/>
      <c r="AL116" s="443"/>
      <c r="AM116" s="340"/>
    </row>
    <row r="117" spans="1:39" s="310" customFormat="1" ht="15.75" outlineLevel="1">
      <c r="A117" s="545"/>
      <c r="B117" s="315" t="s">
        <v>503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439"/>
      <c r="AA117" s="439"/>
      <c r="AB117" s="439"/>
      <c r="AC117" s="439"/>
      <c r="AD117" s="439"/>
      <c r="AE117" s="443"/>
      <c r="AF117" s="443"/>
      <c r="AG117" s="443"/>
      <c r="AH117" s="443"/>
      <c r="AI117" s="443"/>
      <c r="AJ117" s="443"/>
      <c r="AK117" s="443"/>
      <c r="AL117" s="443"/>
      <c r="AM117" s="340"/>
    </row>
    <row r="118" spans="1:39" s="310" customFormat="1" ht="15" outlineLevel="1">
      <c r="A118" s="545">
        <v>31</v>
      </c>
      <c r="B118" s="351" t="s">
        <v>504</v>
      </c>
      <c r="C118" s="318" t="s">
        <v>25</v>
      </c>
      <c r="D118" s="322"/>
      <c r="E118" s="322"/>
      <c r="F118" s="322"/>
      <c r="G118" s="322"/>
      <c r="H118" s="322"/>
      <c r="I118" s="322"/>
      <c r="J118" s="322"/>
      <c r="K118" s="322"/>
      <c r="L118" s="322"/>
      <c r="M118" s="322"/>
      <c r="N118" s="322">
        <v>0</v>
      </c>
      <c r="O118" s="322"/>
      <c r="P118" s="322"/>
      <c r="Q118" s="322"/>
      <c r="R118" s="322"/>
      <c r="S118" s="322"/>
      <c r="T118" s="322"/>
      <c r="U118" s="322"/>
      <c r="V118" s="322"/>
      <c r="W118" s="322"/>
      <c r="X118" s="322"/>
      <c r="Y118" s="437"/>
      <c r="Z118" s="437"/>
      <c r="AA118" s="437"/>
      <c r="AB118" s="437"/>
      <c r="AC118" s="437"/>
      <c r="AD118" s="437"/>
      <c r="AE118" s="442"/>
      <c r="AF118" s="442"/>
      <c r="AG118" s="442"/>
      <c r="AH118" s="442"/>
      <c r="AI118" s="442"/>
      <c r="AJ118" s="442"/>
      <c r="AK118" s="442"/>
      <c r="AL118" s="442"/>
      <c r="AM118" s="323">
        <f>SUM(Y118:AL118)</f>
        <v>0</v>
      </c>
    </row>
    <row r="119" spans="1:39" s="310" customFormat="1" ht="15" outlineLevel="1">
      <c r="A119" s="545"/>
      <c r="B119" s="351" t="s">
        <v>216</v>
      </c>
      <c r="C119" s="318" t="s">
        <v>164</v>
      </c>
      <c r="D119" s="322"/>
      <c r="E119" s="322"/>
      <c r="F119" s="322"/>
      <c r="G119" s="322"/>
      <c r="H119" s="322"/>
      <c r="I119" s="322"/>
      <c r="J119" s="322"/>
      <c r="K119" s="322"/>
      <c r="L119" s="322"/>
      <c r="M119" s="322"/>
      <c r="N119" s="322">
        <f>N118</f>
        <v>0</v>
      </c>
      <c r="O119" s="322"/>
      <c r="P119" s="322"/>
      <c r="Q119" s="322"/>
      <c r="R119" s="322"/>
      <c r="S119" s="322"/>
      <c r="T119" s="322"/>
      <c r="U119" s="322"/>
      <c r="V119" s="322"/>
      <c r="W119" s="322"/>
      <c r="X119" s="322"/>
      <c r="Y119" s="438">
        <f>Y118</f>
        <v>0</v>
      </c>
      <c r="Z119" s="438">
        <f t="shared" ref="Z119:AL119" si="30">Z118</f>
        <v>0</v>
      </c>
      <c r="AA119" s="438">
        <f t="shared" si="30"/>
        <v>0</v>
      </c>
      <c r="AB119" s="438">
        <f t="shared" si="30"/>
        <v>0</v>
      </c>
      <c r="AC119" s="438">
        <f t="shared" si="30"/>
        <v>0</v>
      </c>
      <c r="AD119" s="438">
        <f t="shared" si="30"/>
        <v>0</v>
      </c>
      <c r="AE119" s="438">
        <f t="shared" si="30"/>
        <v>0</v>
      </c>
      <c r="AF119" s="438">
        <f t="shared" si="30"/>
        <v>0</v>
      </c>
      <c r="AG119" s="438">
        <f t="shared" si="30"/>
        <v>0</v>
      </c>
      <c r="AH119" s="438">
        <f t="shared" si="30"/>
        <v>0</v>
      </c>
      <c r="AI119" s="438">
        <f t="shared" si="30"/>
        <v>0</v>
      </c>
      <c r="AJ119" s="438">
        <f t="shared" si="30"/>
        <v>0</v>
      </c>
      <c r="AK119" s="438">
        <f t="shared" si="30"/>
        <v>0</v>
      </c>
      <c r="AL119" s="438">
        <f t="shared" si="30"/>
        <v>0</v>
      </c>
      <c r="AM119" s="541"/>
    </row>
    <row r="120" spans="1:39" s="310" customFormat="1" ht="15" outlineLevel="1">
      <c r="A120" s="545"/>
      <c r="B120" s="35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39"/>
      <c r="AA120" s="439"/>
      <c r="AB120" s="439"/>
      <c r="AC120" s="439"/>
      <c r="AD120" s="439"/>
      <c r="AE120" s="443"/>
      <c r="AF120" s="443"/>
      <c r="AG120" s="443"/>
      <c r="AH120" s="443"/>
      <c r="AI120" s="443"/>
      <c r="AJ120" s="443"/>
      <c r="AK120" s="443"/>
      <c r="AL120" s="443"/>
      <c r="AM120" s="340"/>
    </row>
    <row r="121" spans="1:39" s="310" customFormat="1" ht="15" outlineLevel="1">
      <c r="A121" s="545">
        <v>32</v>
      </c>
      <c r="B121" s="351" t="s">
        <v>505</v>
      </c>
      <c r="C121" s="318" t="s">
        <v>25</v>
      </c>
      <c r="D121" s="322"/>
      <c r="E121" s="322"/>
      <c r="F121" s="322"/>
      <c r="G121" s="322"/>
      <c r="H121" s="322"/>
      <c r="I121" s="322"/>
      <c r="J121" s="322"/>
      <c r="K121" s="322"/>
      <c r="L121" s="322"/>
      <c r="M121" s="322"/>
      <c r="N121" s="322">
        <v>0</v>
      </c>
      <c r="O121" s="322"/>
      <c r="P121" s="322"/>
      <c r="Q121" s="322"/>
      <c r="R121" s="322"/>
      <c r="S121" s="322"/>
      <c r="T121" s="322"/>
      <c r="U121" s="322"/>
      <c r="V121" s="322"/>
      <c r="W121" s="322"/>
      <c r="X121" s="322"/>
      <c r="Y121" s="437"/>
      <c r="Z121" s="437"/>
      <c r="AA121" s="437"/>
      <c r="AB121" s="437"/>
      <c r="AC121" s="437"/>
      <c r="AD121" s="437"/>
      <c r="AE121" s="442"/>
      <c r="AF121" s="442"/>
      <c r="AG121" s="442"/>
      <c r="AH121" s="442"/>
      <c r="AI121" s="442"/>
      <c r="AJ121" s="442"/>
      <c r="AK121" s="442"/>
      <c r="AL121" s="442"/>
      <c r="AM121" s="323">
        <f>SUM(Y121:AL121)</f>
        <v>0</v>
      </c>
    </row>
    <row r="122" spans="1:39" s="310" customFormat="1" ht="15" outlineLevel="1">
      <c r="A122" s="545"/>
      <c r="B122" s="351" t="s">
        <v>216</v>
      </c>
      <c r="C122" s="318" t="s">
        <v>164</v>
      </c>
      <c r="D122" s="322"/>
      <c r="E122" s="322"/>
      <c r="F122" s="322"/>
      <c r="G122" s="322"/>
      <c r="H122" s="322"/>
      <c r="I122" s="322"/>
      <c r="J122" s="322"/>
      <c r="K122" s="322"/>
      <c r="L122" s="322"/>
      <c r="M122" s="322"/>
      <c r="N122" s="322">
        <f>N121</f>
        <v>0</v>
      </c>
      <c r="O122" s="322"/>
      <c r="P122" s="322"/>
      <c r="Q122" s="322"/>
      <c r="R122" s="322"/>
      <c r="S122" s="322"/>
      <c r="T122" s="322"/>
      <c r="U122" s="322"/>
      <c r="V122" s="322"/>
      <c r="W122" s="322"/>
      <c r="X122" s="322"/>
      <c r="Y122" s="438">
        <f>Y121</f>
        <v>0</v>
      </c>
      <c r="Z122" s="438">
        <f t="shared" ref="Z122:AL122" si="31">Z121</f>
        <v>0</v>
      </c>
      <c r="AA122" s="438">
        <f t="shared" si="31"/>
        <v>0</v>
      </c>
      <c r="AB122" s="438">
        <f t="shared" si="31"/>
        <v>0</v>
      </c>
      <c r="AC122" s="438">
        <f t="shared" si="31"/>
        <v>0</v>
      </c>
      <c r="AD122" s="438">
        <f t="shared" si="31"/>
        <v>0</v>
      </c>
      <c r="AE122" s="438">
        <f t="shared" si="31"/>
        <v>0</v>
      </c>
      <c r="AF122" s="438">
        <f t="shared" si="31"/>
        <v>0</v>
      </c>
      <c r="AG122" s="438">
        <f t="shared" si="31"/>
        <v>0</v>
      </c>
      <c r="AH122" s="438">
        <f t="shared" si="31"/>
        <v>0</v>
      </c>
      <c r="AI122" s="438">
        <f t="shared" si="31"/>
        <v>0</v>
      </c>
      <c r="AJ122" s="438">
        <f t="shared" si="31"/>
        <v>0</v>
      </c>
      <c r="AK122" s="438">
        <f t="shared" si="31"/>
        <v>0</v>
      </c>
      <c r="AL122" s="438">
        <f t="shared" si="31"/>
        <v>0</v>
      </c>
      <c r="AM122" s="541"/>
    </row>
    <row r="123" spans="1:39" s="310" customFormat="1" ht="15" outlineLevel="1">
      <c r="A123" s="545"/>
      <c r="B123" s="35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39"/>
      <c r="AA123" s="439"/>
      <c r="AB123" s="439"/>
      <c r="AC123" s="439"/>
      <c r="AD123" s="439"/>
      <c r="AE123" s="443"/>
      <c r="AF123" s="443"/>
      <c r="AG123" s="443"/>
      <c r="AH123" s="443"/>
      <c r="AI123" s="443"/>
      <c r="AJ123" s="443"/>
      <c r="AK123" s="443"/>
      <c r="AL123" s="443"/>
      <c r="AM123" s="340"/>
    </row>
    <row r="124" spans="1:39" s="310" customFormat="1" ht="15" outlineLevel="1">
      <c r="A124" s="545">
        <v>33</v>
      </c>
      <c r="B124" s="351" t="s">
        <v>506</v>
      </c>
      <c r="C124" s="318" t="s">
        <v>25</v>
      </c>
      <c r="D124" s="322"/>
      <c r="E124" s="322"/>
      <c r="F124" s="322"/>
      <c r="G124" s="322"/>
      <c r="H124" s="322"/>
      <c r="I124" s="322"/>
      <c r="J124" s="322"/>
      <c r="K124" s="322"/>
      <c r="L124" s="322"/>
      <c r="M124" s="322"/>
      <c r="N124" s="322">
        <v>0</v>
      </c>
      <c r="O124" s="322"/>
      <c r="P124" s="322"/>
      <c r="Q124" s="322"/>
      <c r="R124" s="322"/>
      <c r="S124" s="322"/>
      <c r="T124" s="322"/>
      <c r="U124" s="322"/>
      <c r="V124" s="322"/>
      <c r="W124" s="322"/>
      <c r="X124" s="322"/>
      <c r="Y124" s="437"/>
      <c r="Z124" s="437"/>
      <c r="AA124" s="437"/>
      <c r="AB124" s="437"/>
      <c r="AC124" s="437"/>
      <c r="AD124" s="437"/>
      <c r="AE124" s="442"/>
      <c r="AF124" s="442"/>
      <c r="AG124" s="442"/>
      <c r="AH124" s="442"/>
      <c r="AI124" s="442"/>
      <c r="AJ124" s="442"/>
      <c r="AK124" s="442"/>
      <c r="AL124" s="442"/>
      <c r="AM124" s="323">
        <f>SUM(Y124:AL124)</f>
        <v>0</v>
      </c>
    </row>
    <row r="125" spans="1:39" s="310" customFormat="1" ht="15" outlineLevel="1">
      <c r="A125" s="545"/>
      <c r="B125" s="351" t="s">
        <v>216</v>
      </c>
      <c r="C125" s="318" t="s">
        <v>164</v>
      </c>
      <c r="D125" s="322"/>
      <c r="E125" s="322"/>
      <c r="F125" s="322"/>
      <c r="G125" s="322"/>
      <c r="H125" s="322"/>
      <c r="I125" s="322"/>
      <c r="J125" s="322"/>
      <c r="K125" s="322"/>
      <c r="L125" s="322"/>
      <c r="M125" s="322"/>
      <c r="N125" s="322">
        <f>N124</f>
        <v>0</v>
      </c>
      <c r="O125" s="322"/>
      <c r="P125" s="322"/>
      <c r="Q125" s="322"/>
      <c r="R125" s="322"/>
      <c r="S125" s="322"/>
      <c r="T125" s="322"/>
      <c r="U125" s="322"/>
      <c r="V125" s="322"/>
      <c r="W125" s="322"/>
      <c r="X125" s="322"/>
      <c r="Y125" s="438">
        <f>Y124</f>
        <v>0</v>
      </c>
      <c r="Z125" s="438">
        <f t="shared" ref="Z125:AL125" si="32">Z124</f>
        <v>0</v>
      </c>
      <c r="AA125" s="438">
        <f t="shared" si="32"/>
        <v>0</v>
      </c>
      <c r="AB125" s="438">
        <f t="shared" si="32"/>
        <v>0</v>
      </c>
      <c r="AC125" s="438">
        <f t="shared" si="32"/>
        <v>0</v>
      </c>
      <c r="AD125" s="438">
        <f t="shared" si="32"/>
        <v>0</v>
      </c>
      <c r="AE125" s="438">
        <f t="shared" si="32"/>
        <v>0</v>
      </c>
      <c r="AF125" s="438">
        <f t="shared" si="32"/>
        <v>0</v>
      </c>
      <c r="AG125" s="438">
        <f t="shared" si="32"/>
        <v>0</v>
      </c>
      <c r="AH125" s="438">
        <f t="shared" si="32"/>
        <v>0</v>
      </c>
      <c r="AI125" s="438">
        <f t="shared" si="32"/>
        <v>0</v>
      </c>
      <c r="AJ125" s="438">
        <f t="shared" si="32"/>
        <v>0</v>
      </c>
      <c r="AK125" s="438">
        <f t="shared" si="32"/>
        <v>0</v>
      </c>
      <c r="AL125" s="438">
        <f t="shared" si="32"/>
        <v>0</v>
      </c>
      <c r="AM125" s="541"/>
    </row>
    <row r="126" spans="1:39" s="310" customFormat="1" ht="15" outlineLevel="1">
      <c r="A126" s="545"/>
      <c r="B126" s="342"/>
      <c r="C126" s="352"/>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439"/>
      <c r="Z126" s="439"/>
      <c r="AA126" s="439"/>
      <c r="AB126" s="439"/>
      <c r="AC126" s="439"/>
      <c r="AD126" s="439"/>
      <c r="AE126" s="439"/>
      <c r="AF126" s="439"/>
      <c r="AG126" s="439"/>
      <c r="AH126" s="439"/>
      <c r="AI126" s="439"/>
      <c r="AJ126" s="439"/>
      <c r="AK126" s="439"/>
      <c r="AL126" s="439"/>
      <c r="AM126" s="333"/>
    </row>
    <row r="127" spans="1:39" s="310" customFormat="1" ht="15.75">
      <c r="A127" s="545"/>
      <c r="B127" s="354" t="s">
        <v>240</v>
      </c>
      <c r="C127" s="355"/>
      <c r="D127" s="355">
        <f>SUM(D22:D125)</f>
        <v>34567923</v>
      </c>
      <c r="E127" s="355">
        <f t="shared" ref="E127:M127" si="33">SUM(E22:E125)</f>
        <v>34338809.76376</v>
      </c>
      <c r="F127" s="355">
        <f t="shared" si="33"/>
        <v>34260042.76376</v>
      </c>
      <c r="G127" s="355">
        <f t="shared" si="33"/>
        <v>33988640.889169998</v>
      </c>
      <c r="H127" s="355">
        <f t="shared" si="33"/>
        <v>33157995.234569997</v>
      </c>
      <c r="I127" s="355">
        <f t="shared" si="33"/>
        <v>32113175.198030002</v>
      </c>
      <c r="J127" s="355">
        <f t="shared" si="33"/>
        <v>30532442.518902995</v>
      </c>
      <c r="K127" s="355">
        <f t="shared" si="33"/>
        <v>30227675.950103</v>
      </c>
      <c r="L127" s="355">
        <f t="shared" si="33"/>
        <v>30230484.950103</v>
      </c>
      <c r="M127" s="355">
        <f t="shared" si="33"/>
        <v>29145782.675485</v>
      </c>
      <c r="N127" s="355"/>
      <c r="O127" s="355">
        <f>SUM(O22:O125)</f>
        <v>12220</v>
      </c>
      <c r="P127" s="355">
        <f t="shared" ref="P127:X127" si="34">SUM(P22:P125)</f>
        <v>7091.4877141349998</v>
      </c>
      <c r="Q127" s="355">
        <f t="shared" si="34"/>
        <v>7063.8327378000004</v>
      </c>
      <c r="R127" s="355">
        <f t="shared" si="34"/>
        <v>6956.1258258000007</v>
      </c>
      <c r="S127" s="355">
        <f t="shared" si="34"/>
        <v>6832.1581498000005</v>
      </c>
      <c r="T127" s="355">
        <f t="shared" si="34"/>
        <v>6710.0042894999997</v>
      </c>
      <c r="U127" s="355">
        <f t="shared" si="34"/>
        <v>6226.8739078999997</v>
      </c>
      <c r="V127" s="355">
        <f t="shared" si="34"/>
        <v>6176.8653957999995</v>
      </c>
      <c r="W127" s="355">
        <f t="shared" si="34"/>
        <v>6112.3362957999998</v>
      </c>
      <c r="X127" s="355">
        <f t="shared" si="34"/>
        <v>6062.1114353999992</v>
      </c>
      <c r="Y127" s="356">
        <f>IF(Y21="kWh",SUMPRODUCT(D22:D125,Y22:Y125))</f>
        <v>5885657</v>
      </c>
      <c r="Z127" s="356">
        <f>IF(Z21="kWh",SUMPRODUCT(D22:D125,Z22:Z125))</f>
        <v>2018176</v>
      </c>
      <c r="AA127" s="356">
        <f>IF(AA21="kW",SUMPRODUCT(N22:N125,O22:O125,AA22:AA125),SUMPRODUCT(D22:D125,AA22:AA125))</f>
        <v>32551.800000000003</v>
      </c>
      <c r="AB127" s="356">
        <f>IF(AB21="kW",SUMPRODUCT(N22:N125,O22:O125,AB22:AB125),SUMPRODUCT(D22:D125,AB22:AB125))</f>
        <v>23152.199999999997</v>
      </c>
      <c r="AC127" s="356">
        <f>IF(AC21="kW",SUMPRODUCT(N22:N125,O22:O125,AC22:AC125),SUMPRODUCT(D22:D125,AC22:AC125))</f>
        <v>0</v>
      </c>
      <c r="AD127" s="356">
        <f>IF(AD21="kW",SUMPRODUCT(N22:N125,O22:O125,AD22:AD125),SUMPRODUCT(D22:D125,AD22:AD125))</f>
        <v>0</v>
      </c>
      <c r="AE127" s="356">
        <f>IF(AE21="kW",SUMPRODUCT(N22:N125,O22:O125,AE22:AE125),SUMPRODUCT(D22:D125,AE22:AE125))</f>
        <v>0</v>
      </c>
      <c r="AF127" s="356">
        <f>IF(AF21="kW",SUMPRODUCT(N22:N125,O22:O125,AF22:AF125),SUMPRODUCT(D22:D125,AF22:AF125))</f>
        <v>0</v>
      </c>
      <c r="AG127" s="356">
        <f>IF(AG21="kW",SUMPRODUCT(N22:N125,O22:O125,AG22:AG125),SUMPRODUCT(D22:D125,AG22:AG125))</f>
        <v>0</v>
      </c>
      <c r="AH127" s="356">
        <f>IF(AH21="kW",SUMPRODUCT(N22:N125,O22:O125,AH22:AH125),SUMPRODUCT(D22:D125,AH22:AH125))</f>
        <v>0</v>
      </c>
      <c r="AI127" s="356">
        <f>IF(AI21="kW",SUMPRODUCT(N22:N125,O22:O125,AI22:AI125),SUMPRODUCT(D22:D125,AI22:AI125))</f>
        <v>0</v>
      </c>
      <c r="AJ127" s="356">
        <f>IF(AJ21="kW",SUMPRODUCT(N22:N125,O22:O125,AJ22:AJ125),SUMPRODUCT(D22:D125,AJ22:AJ125))</f>
        <v>0</v>
      </c>
      <c r="AK127" s="356">
        <f>IF(AK21="kW",SUMPRODUCT(N22:N125,O22:O125,AK22:AK125),SUMPRODUCT(D22:D125,AK22:AK125))</f>
        <v>0</v>
      </c>
      <c r="AL127" s="356">
        <f>IF(AL21="kW",SUMPRODUCT(N22:N125,O22:O125,AL22:AL125),SUMPRODUCT(D22:D125,AL22:AL125))</f>
        <v>0</v>
      </c>
      <c r="AM127" s="357"/>
    </row>
    <row r="128" spans="1:39" s="310" customFormat="1" ht="15.75">
      <c r="A128" s="545"/>
      <c r="B128" s="358" t="s">
        <v>241</v>
      </c>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f>HLOOKUP(Y20,'2. LRAMVA Threshold'!$B$42:$Q$53,3,FALSE)</f>
        <v>0</v>
      </c>
      <c r="Z128" s="355">
        <f>HLOOKUP(Z20,'2. LRAMVA Threshold'!$B$42:$Q$53,3,FALSE)</f>
        <v>0</v>
      </c>
      <c r="AA128" s="355">
        <f>HLOOKUP(AA20,'2. LRAMVA Threshold'!$B$42:$Q$53,3,FALSE)</f>
        <v>0</v>
      </c>
      <c r="AB128" s="355">
        <f>HLOOKUP(AB20,'2. LRAMVA Threshold'!$B$42:$Q$53,3,FALSE)</f>
        <v>0</v>
      </c>
      <c r="AC128" s="355">
        <f>HLOOKUP(AC20,'2. LRAMVA Threshold'!$B$42:$Q$53,3,FALSE)</f>
        <v>0</v>
      </c>
      <c r="AD128" s="355">
        <f>HLOOKUP(AD20,'2. LRAMVA Threshold'!$B$42:$Q$53,3,FALSE)</f>
        <v>0</v>
      </c>
      <c r="AE128" s="355">
        <f>HLOOKUP(AE20,'2. LRAMVA Threshold'!$B$42:$Q$53,3,FALSE)</f>
        <v>0</v>
      </c>
      <c r="AF128" s="355">
        <f>HLOOKUP(AF20,'2. LRAMVA Threshold'!$B$42:$Q$53,3,FALSE)</f>
        <v>0</v>
      </c>
      <c r="AG128" s="355">
        <f>HLOOKUP(AG20,'2. LRAMVA Threshold'!$B$42:$Q$53,3,FALSE)</f>
        <v>0</v>
      </c>
      <c r="AH128" s="355">
        <f>HLOOKUP(AH20,'2. LRAMVA Threshold'!$B$42:$Q$53,3,FALSE)</f>
        <v>0</v>
      </c>
      <c r="AI128" s="355">
        <f>HLOOKUP(AI20,'2. LRAMVA Threshold'!$B$42:$Q$53,3,FALSE)</f>
        <v>0</v>
      </c>
      <c r="AJ128" s="355">
        <f>HLOOKUP(AJ20,'2. LRAMVA Threshold'!$B$42:$Q$53,3,FALSE)</f>
        <v>0</v>
      </c>
      <c r="AK128" s="355">
        <f>HLOOKUP(AK20,'2. LRAMVA Threshold'!$B$42:$Q$53,3,FALSE)</f>
        <v>0</v>
      </c>
      <c r="AL128" s="355">
        <f>HLOOKUP(AL20,'2. LRAMVA Threshold'!$B$42:$Q$53,3,FALSE)</f>
        <v>0</v>
      </c>
      <c r="AM128" s="359"/>
    </row>
    <row r="129" spans="1:40" s="330" customFormat="1" ht="15">
      <c r="A129" s="547"/>
      <c r="B129" s="351"/>
      <c r="C129" s="360"/>
      <c r="D129" s="361"/>
      <c r="E129" s="361"/>
      <c r="F129" s="361"/>
      <c r="G129" s="361"/>
      <c r="H129" s="361"/>
      <c r="I129" s="361"/>
      <c r="J129" s="361"/>
      <c r="K129" s="361"/>
      <c r="L129" s="361"/>
      <c r="M129" s="361"/>
      <c r="N129" s="361"/>
      <c r="O129" s="362"/>
      <c r="P129" s="361"/>
      <c r="Q129" s="361"/>
      <c r="R129" s="361"/>
      <c r="S129" s="363"/>
      <c r="T129" s="363"/>
      <c r="U129" s="363"/>
      <c r="V129" s="363"/>
      <c r="W129" s="361"/>
      <c r="X129" s="361"/>
      <c r="Y129" s="327"/>
      <c r="Z129" s="327"/>
      <c r="AA129" s="327"/>
      <c r="AB129" s="327"/>
      <c r="AC129" s="327"/>
      <c r="AD129" s="327"/>
      <c r="AE129" s="327"/>
      <c r="AF129" s="327"/>
      <c r="AG129" s="327"/>
      <c r="AH129" s="327"/>
      <c r="AI129" s="327"/>
      <c r="AJ129" s="327"/>
      <c r="AK129" s="327"/>
      <c r="AL129" s="327"/>
      <c r="AM129" s="364"/>
    </row>
    <row r="130" spans="1:40" s="371" customFormat="1" ht="15">
      <c r="A130" s="544"/>
      <c r="B130" s="351" t="s">
        <v>165</v>
      </c>
      <c r="C130" s="365"/>
      <c r="D130" s="365"/>
      <c r="E130" s="365"/>
      <c r="F130" s="365"/>
      <c r="G130" s="365"/>
      <c r="H130" s="365"/>
      <c r="I130" s="365"/>
      <c r="J130" s="365"/>
      <c r="K130" s="365"/>
      <c r="L130" s="365"/>
      <c r="M130" s="365"/>
      <c r="N130" s="365"/>
      <c r="O130" s="365"/>
      <c r="P130" s="365"/>
      <c r="Q130" s="365"/>
      <c r="R130" s="365"/>
      <c r="S130" s="365"/>
      <c r="T130" s="366"/>
      <c r="U130" s="366"/>
      <c r="V130" s="366"/>
      <c r="W130" s="367"/>
      <c r="X130" s="367"/>
      <c r="Y130" s="368">
        <f>HLOOKUP(Y$20,'3.  Distribution Rates'!$C$122:$P$133,3,FALSE)</f>
        <v>1.43E-2</v>
      </c>
      <c r="Z130" s="368">
        <f>HLOOKUP(Z$20,'3.  Distribution Rates'!$C$122:$P$133,3,FALSE)</f>
        <v>8.5000000000000006E-3</v>
      </c>
      <c r="AA130" s="368">
        <f>HLOOKUP(AA$20,'3.  Distribution Rates'!$C$122:$P$133,3,FALSE)</f>
        <v>2.0506000000000002</v>
      </c>
      <c r="AB130" s="368">
        <f>HLOOKUP(AB$20,'3.  Distribution Rates'!$C$122:$P$133,3,FALSE)</f>
        <v>1.3574999999999999</v>
      </c>
      <c r="AC130" s="368">
        <f>HLOOKUP(AC$20,'3.  Distribution Rates'!$C$122:$P$133,3,FALSE)</f>
        <v>1.3574999999999999</v>
      </c>
      <c r="AD130" s="368">
        <f>HLOOKUP(AD$20,'3.  Distribution Rates'!$C$122:$P$133,3,FALSE)</f>
        <v>6.2205000000000004</v>
      </c>
      <c r="AE130" s="368">
        <f>HLOOKUP(AE$20,'3.  Distribution Rates'!$C$122:$P$133,3,FALSE)</f>
        <v>0</v>
      </c>
      <c r="AF130" s="368">
        <f>HLOOKUP(AF$20,'3.  Distribution Rates'!$C$122:$P$133,3,FALSE)</f>
        <v>0</v>
      </c>
      <c r="AG130" s="368">
        <f>HLOOKUP(AG$20,'3.  Distribution Rates'!$C$122:$P$133,3,FALSE)</f>
        <v>0</v>
      </c>
      <c r="AH130" s="368">
        <f>HLOOKUP(AH$20,'3.  Distribution Rates'!$C$122:$P$133,3,FALSE)</f>
        <v>0</v>
      </c>
      <c r="AI130" s="368">
        <f>HLOOKUP(AI$20,'3.  Distribution Rates'!$C$122:$P$133,3,FALSE)</f>
        <v>0</v>
      </c>
      <c r="AJ130" s="368">
        <f>HLOOKUP(AJ$20,'3.  Distribution Rates'!$C$122:$P$133,3,FALSE)</f>
        <v>0</v>
      </c>
      <c r="AK130" s="368">
        <f>HLOOKUP(AK$20,'3.  Distribution Rates'!$C$122:$P$133,3,FALSE)</f>
        <v>0</v>
      </c>
      <c r="AL130" s="368">
        <f>HLOOKUP(AL$20,'3.  Distribution Rates'!$C$122:$P$133,3,FALSE)</f>
        <v>0</v>
      </c>
      <c r="AM130" s="369"/>
      <c r="AN130" s="370"/>
    </row>
    <row r="131" spans="1:40" s="330" customFormat="1" ht="15.75">
      <c r="A131" s="547"/>
      <c r="B131" s="325" t="s">
        <v>256</v>
      </c>
      <c r="C131" s="372"/>
      <c r="D131" s="678"/>
      <c r="E131" s="361"/>
      <c r="F131" s="361"/>
      <c r="G131" s="361"/>
      <c r="H131" s="361"/>
      <c r="I131" s="361"/>
      <c r="J131" s="361"/>
      <c r="K131" s="361"/>
      <c r="L131" s="361"/>
      <c r="M131" s="361"/>
      <c r="N131" s="361"/>
      <c r="O131" s="327"/>
      <c r="P131" s="361"/>
      <c r="Q131" s="361"/>
      <c r="R131" s="361"/>
      <c r="S131" s="363"/>
      <c r="T131" s="363"/>
      <c r="U131" s="363"/>
      <c r="V131" s="363"/>
      <c r="W131" s="361"/>
      <c r="X131" s="361"/>
      <c r="Y131" s="373">
        <f>Y127*Y130*0</f>
        <v>0</v>
      </c>
      <c r="Z131" s="373">
        <f>Z127*Z130*0</f>
        <v>0</v>
      </c>
      <c r="AA131" s="374">
        <f>AA127*AA130*0</f>
        <v>0</v>
      </c>
      <c r="AB131" s="374">
        <f>AB127*AB130*0</f>
        <v>0</v>
      </c>
      <c r="AC131" s="374">
        <f t="shared" ref="AC131:AD131" si="35">AC127*AC130</f>
        <v>0</v>
      </c>
      <c r="AD131" s="374">
        <f t="shared" si="35"/>
        <v>0</v>
      </c>
      <c r="AE131" s="374">
        <f>AE127*AE130</f>
        <v>0</v>
      </c>
      <c r="AF131" s="374">
        <f t="shared" ref="AF131:AL131" si="36">AF127*AF130</f>
        <v>0</v>
      </c>
      <c r="AG131" s="374">
        <f t="shared" si="36"/>
        <v>0</v>
      </c>
      <c r="AH131" s="374">
        <f t="shared" si="36"/>
        <v>0</v>
      </c>
      <c r="AI131" s="374">
        <f t="shared" si="36"/>
        <v>0</v>
      </c>
      <c r="AJ131" s="374">
        <f t="shared" si="36"/>
        <v>0</v>
      </c>
      <c r="AK131" s="374">
        <f t="shared" si="36"/>
        <v>0</v>
      </c>
      <c r="AL131" s="374">
        <f t="shared" si="36"/>
        <v>0</v>
      </c>
      <c r="AM131" s="375">
        <f>SUM(Y131:AL131)</f>
        <v>0</v>
      </c>
    </row>
    <row r="132" spans="1:40" s="330" customFormat="1" ht="15.75">
      <c r="A132" s="547"/>
      <c r="B132" s="376" t="s">
        <v>212</v>
      </c>
      <c r="C132" s="372"/>
      <c r="D132" s="377"/>
      <c r="E132" s="361"/>
      <c r="F132" s="361"/>
      <c r="G132" s="361"/>
      <c r="H132" s="361"/>
      <c r="I132" s="361"/>
      <c r="J132" s="361"/>
      <c r="K132" s="361"/>
      <c r="L132" s="361"/>
      <c r="M132" s="361"/>
      <c r="N132" s="361"/>
      <c r="O132" s="327"/>
      <c r="P132" s="361"/>
      <c r="Q132" s="361"/>
      <c r="R132" s="361"/>
      <c r="S132" s="363"/>
      <c r="T132" s="363"/>
      <c r="U132" s="363"/>
      <c r="V132" s="363"/>
      <c r="W132" s="361"/>
      <c r="X132" s="361"/>
      <c r="Y132" s="374">
        <f t="shared" ref="Y132:AD132" si="37">Y128*Y130</f>
        <v>0</v>
      </c>
      <c r="Z132" s="374">
        <f t="shared" si="37"/>
        <v>0</v>
      </c>
      <c r="AA132" s="374">
        <f t="shared" si="37"/>
        <v>0</v>
      </c>
      <c r="AB132" s="374">
        <f t="shared" si="37"/>
        <v>0</v>
      </c>
      <c r="AC132" s="374">
        <f t="shared" si="37"/>
        <v>0</v>
      </c>
      <c r="AD132" s="374">
        <f t="shared" si="37"/>
        <v>0</v>
      </c>
      <c r="AE132" s="374">
        <f>AE128*AE130</f>
        <v>0</v>
      </c>
      <c r="AF132" s="374">
        <f t="shared" ref="AF132:AL132" si="38">AF128*AF130</f>
        <v>0</v>
      </c>
      <c r="AG132" s="374">
        <f t="shared" si="38"/>
        <v>0</v>
      </c>
      <c r="AH132" s="374">
        <f t="shared" si="38"/>
        <v>0</v>
      </c>
      <c r="AI132" s="374">
        <f t="shared" si="38"/>
        <v>0</v>
      </c>
      <c r="AJ132" s="374">
        <f t="shared" si="38"/>
        <v>0</v>
      </c>
      <c r="AK132" s="374">
        <f t="shared" si="38"/>
        <v>0</v>
      </c>
      <c r="AL132" s="374">
        <f t="shared" si="38"/>
        <v>0</v>
      </c>
      <c r="AM132" s="375">
        <f>SUM(Y132:AL132)</f>
        <v>0</v>
      </c>
    </row>
    <row r="133" spans="1:40" s="377" customFormat="1" ht="17.25" customHeight="1">
      <c r="A133" s="549"/>
      <c r="B133" s="376" t="s">
        <v>259</v>
      </c>
      <c r="C133" s="372"/>
      <c r="E133" s="361"/>
      <c r="F133" s="361"/>
      <c r="G133" s="361"/>
      <c r="H133" s="361"/>
      <c r="I133" s="361"/>
      <c r="J133" s="361"/>
      <c r="K133" s="361"/>
      <c r="L133" s="361"/>
      <c r="M133" s="361"/>
      <c r="N133" s="361"/>
      <c r="O133" s="327"/>
      <c r="P133" s="361"/>
      <c r="Q133" s="361"/>
      <c r="R133" s="361"/>
      <c r="W133" s="361"/>
      <c r="X133" s="361"/>
      <c r="Y133" s="378"/>
      <c r="Z133" s="378"/>
      <c r="AA133" s="378"/>
      <c r="AB133" s="378"/>
      <c r="AC133" s="378"/>
      <c r="AD133" s="378"/>
      <c r="AE133" s="378"/>
      <c r="AF133" s="378"/>
      <c r="AG133" s="378"/>
      <c r="AH133" s="378"/>
      <c r="AI133" s="378"/>
      <c r="AJ133" s="378"/>
      <c r="AK133" s="378"/>
      <c r="AL133" s="378"/>
      <c r="AM133" s="375">
        <f>AM131-AM132</f>
        <v>0</v>
      </c>
    </row>
    <row r="134" spans="1:40" s="381" customFormat="1" ht="19.5" customHeight="1">
      <c r="A134" s="544"/>
      <c r="B134" s="351"/>
      <c r="C134" s="377"/>
      <c r="D134" s="377"/>
      <c r="E134" s="361"/>
      <c r="F134" s="361"/>
      <c r="G134" s="361"/>
      <c r="H134" s="361"/>
      <c r="I134" s="361"/>
      <c r="J134" s="361"/>
      <c r="K134" s="361"/>
      <c r="L134" s="361"/>
      <c r="M134" s="361"/>
      <c r="N134" s="361"/>
      <c r="O134" s="327"/>
      <c r="P134" s="361"/>
      <c r="Q134" s="361"/>
      <c r="R134" s="361"/>
      <c r="S134" s="377"/>
      <c r="T134" s="372"/>
      <c r="U134" s="377"/>
      <c r="V134" s="377"/>
      <c r="W134" s="361"/>
      <c r="X134" s="361"/>
      <c r="Y134" s="379"/>
      <c r="Z134" s="379"/>
      <c r="AA134" s="379"/>
      <c r="AB134" s="379"/>
      <c r="AC134" s="379"/>
      <c r="AD134" s="379"/>
      <c r="AE134" s="379"/>
      <c r="AF134" s="379"/>
      <c r="AG134" s="379"/>
      <c r="AH134" s="379"/>
      <c r="AI134" s="379"/>
      <c r="AJ134" s="379"/>
      <c r="AK134" s="379"/>
      <c r="AL134" s="379"/>
      <c r="AM134" s="380"/>
    </row>
    <row r="135" spans="1:40" s="310" customFormat="1" ht="15">
      <c r="A135" s="545"/>
      <c r="B135" s="382" t="s">
        <v>217</v>
      </c>
      <c r="C135" s="383"/>
      <c r="D135" s="306"/>
      <c r="E135" s="306"/>
      <c r="F135" s="306"/>
      <c r="G135" s="306"/>
      <c r="H135" s="306"/>
      <c r="I135" s="306"/>
      <c r="J135" s="306"/>
      <c r="K135" s="306"/>
      <c r="L135" s="306"/>
      <c r="M135" s="306"/>
      <c r="N135" s="306"/>
      <c r="O135" s="384"/>
      <c r="P135" s="306"/>
      <c r="Q135" s="306"/>
      <c r="R135" s="306"/>
      <c r="S135" s="331"/>
      <c r="T135" s="336"/>
      <c r="U135" s="336"/>
      <c r="V135" s="306"/>
      <c r="W135" s="306"/>
      <c r="X135" s="336"/>
      <c r="Y135" s="318">
        <v>0</v>
      </c>
      <c r="Z135" s="318">
        <v>0</v>
      </c>
      <c r="AA135" s="318">
        <v>0</v>
      </c>
      <c r="AB135" s="318">
        <v>0</v>
      </c>
      <c r="AC135" s="318">
        <f>IF(AC21="kW",SUMPRODUCT(N22:N125,P22:P125,AC22:AC125),SUMPRODUCT(E22:E125,AC22:AC125))</f>
        <v>0</v>
      </c>
      <c r="AD135" s="318">
        <f>IF(AD21="kW",SUMPRODUCT(N22:N125,P22:P125,AD22:AD125),SUMPRODUCT(E22:E125, AD22:AD125))</f>
        <v>0</v>
      </c>
      <c r="AE135" s="318">
        <f>IF(AE21="kW",SUMPRODUCT(N22:N125,P22:P125,AE22:AE125),SUMPRODUCT(E22:E125,AE22:AE125))</f>
        <v>0</v>
      </c>
      <c r="AF135" s="318">
        <f>IF(AF21="kW",SUMPRODUCT(N22:N125,P22:P125,AF22:AF125),SUMPRODUCT(E22:E125,AF22:AF125))</f>
        <v>0</v>
      </c>
      <c r="AG135" s="318">
        <f>IF(AG21="kW",SUMPRODUCT(N22:N125,P22:P125,AG22:AG125),SUMPRODUCT(E22:E125,AG22:AG125))</f>
        <v>0</v>
      </c>
      <c r="AH135" s="318">
        <f>IF(AH21="kW",SUMPRODUCT(N22:N125,P22:P125,AH22:AH125),SUMPRODUCT(E22:E125,AH22:AH125))</f>
        <v>0</v>
      </c>
      <c r="AI135" s="318">
        <f>IF(AI21="kW",SUMPRODUCT(N22:N125,P22:P125,AI22:AI125),SUMPRODUCT(E22:E125,AI22:AI125))</f>
        <v>0</v>
      </c>
      <c r="AJ135" s="318">
        <f>IF(AJ21="kW",SUMPRODUCT(N22:N125,P22:P125,AJ22:AJ125),SUMPRODUCT(E22:E125,AJ22:AJ125))</f>
        <v>0</v>
      </c>
      <c r="AK135" s="318">
        <f>IF(AK21="kW",SUMPRODUCT(N22:N125,P22:P125,AK22:AK125),SUMPRODUCT(E22:E125,AK22:AK125))</f>
        <v>0</v>
      </c>
      <c r="AL135" s="318">
        <f>IF(AL21="kW",SUMPRODUCT(N22:N125,P22:P125,AL22:AL125),SUMPRODUCT(E22:E125,AL22:AL125))</f>
        <v>0</v>
      </c>
      <c r="AM135" s="364"/>
    </row>
    <row r="136" spans="1:40" s="310" customFormat="1" ht="15">
      <c r="A136" s="545"/>
      <c r="B136" s="382" t="s">
        <v>218</v>
      </c>
      <c r="C136" s="383"/>
      <c r="D136" s="306"/>
      <c r="E136" s="306"/>
      <c r="F136" s="306"/>
      <c r="G136" s="306"/>
      <c r="H136" s="306"/>
      <c r="I136" s="306"/>
      <c r="J136" s="306"/>
      <c r="K136" s="306"/>
      <c r="L136" s="306"/>
      <c r="M136" s="306"/>
      <c r="N136" s="306"/>
      <c r="O136" s="384"/>
      <c r="P136" s="306"/>
      <c r="Q136" s="306"/>
      <c r="R136" s="306"/>
      <c r="S136" s="331"/>
      <c r="T136" s="336"/>
      <c r="U136" s="336"/>
      <c r="V136" s="306"/>
      <c r="W136" s="306"/>
      <c r="X136" s="336"/>
      <c r="Y136" s="318">
        <f>SUMPRODUCT(F22:F125,Y22:Y125)</f>
        <v>5882827.05535</v>
      </c>
      <c r="Z136" s="318">
        <f>SUMPRODUCT(F22:F125,Z22:Z125)</f>
        <v>1939408.58421</v>
      </c>
      <c r="AA136" s="318">
        <f>IF(AA21="kW",SUMPRODUCT(N22:N125,Q22:Q125,AA22:AA125),SUMPRODUCT(F22:F125,AA22:AA125))</f>
        <v>32546.329452000005</v>
      </c>
      <c r="AB136" s="318">
        <f>IF(AB21="kW",SUMPRODUCT(N22:N125,Q22:Q125,AB22:AB125),SUMPRODUCT(F22:F125,AB22:AB125))</f>
        <v>23147.449428</v>
      </c>
      <c r="AC136" s="318">
        <f>IF(AC21="kW",SUMPRODUCT(N22:N125,Q22:Q125,AC22:AC125),SUMPRODUCT(F22:F125, AC22:AC125))</f>
        <v>0</v>
      </c>
      <c r="AD136" s="318">
        <f>IF(AD21="kW",SUMPRODUCT(N22:N125,Q22:Q125,AD22:AD125),SUMPRODUCT(F22:F125, AD22:AD125))</f>
        <v>0</v>
      </c>
      <c r="AE136" s="318">
        <f>IF(AE21="kW",SUMPRODUCT(N22:N125,Q22:Q125,AE22:AE125),SUMPRODUCT(F22:F125,AE22:AE125))</f>
        <v>0</v>
      </c>
      <c r="AF136" s="318">
        <f>IF(AF21="kW",SUMPRODUCT(N22:N125,Q22:Q125,AF22:AF125),SUMPRODUCT(F22:F125,AF22:AF125))</f>
        <v>0</v>
      </c>
      <c r="AG136" s="318">
        <f>IF(AG21="kW",SUMPRODUCT(N22:N125,Q22:Q125,AG22:AG125),SUMPRODUCT(F22:F125,AG22:AG125))</f>
        <v>0</v>
      </c>
      <c r="AH136" s="318">
        <f>IF(AH21="kW",SUMPRODUCT(N22:N125,Q22:Q125,AH22:AH125),SUMPRODUCT(F22:F125,AH22:AH125))</f>
        <v>0</v>
      </c>
      <c r="AI136" s="318">
        <f>IF(AI21="kW",SUMPRODUCT(N22:N125,Q22:Q125,AI22:AI125),SUMPRODUCT(F22:F125,AI22:AI125))</f>
        <v>0</v>
      </c>
      <c r="AJ136" s="318">
        <f>IF(AJ21="kW",SUMPRODUCT(N22:N125,Q22:Q125,AJ22:AJ125),SUMPRODUCT(F22:F125,AJ22:AJ125))</f>
        <v>0</v>
      </c>
      <c r="AK136" s="318">
        <f>IF(AK21="kW",SUMPRODUCT(N22:N125,Q22:Q125,AK22:AK125),SUMPRODUCT(F22:F125,AK22:AK125))</f>
        <v>0</v>
      </c>
      <c r="AL136" s="318">
        <f>IF(AL21="kW",SUMPRODUCT(N22:N125,Q22:Q125,AL22:AL125),SUMPRODUCT(F22:F125,AL22:AL125))</f>
        <v>0</v>
      </c>
      <c r="AM136" s="364"/>
    </row>
    <row r="137" spans="1:40" s="310" customFormat="1" ht="15">
      <c r="A137" s="545"/>
      <c r="B137" s="382" t="s">
        <v>219</v>
      </c>
      <c r="C137" s="383"/>
      <c r="D137" s="306"/>
      <c r="E137" s="306"/>
      <c r="F137" s="306"/>
      <c r="G137" s="306"/>
      <c r="H137" s="306"/>
      <c r="I137" s="306"/>
      <c r="J137" s="306"/>
      <c r="K137" s="306"/>
      <c r="L137" s="306"/>
      <c r="M137" s="306"/>
      <c r="N137" s="306"/>
      <c r="O137" s="384"/>
      <c r="P137" s="306"/>
      <c r="Q137" s="306"/>
      <c r="R137" s="306"/>
      <c r="S137" s="331"/>
      <c r="T137" s="336"/>
      <c r="U137" s="336"/>
      <c r="V137" s="306"/>
      <c r="W137" s="306"/>
      <c r="X137" s="336"/>
      <c r="Y137" s="318">
        <f>SUMPRODUCT(G22:G125,Y22:Y125)</f>
        <v>5867795.7553500002</v>
      </c>
      <c r="Z137" s="318">
        <f>SUMPRODUCT(G22:G125,Z22:Z125)</f>
        <v>1683038.0096200001</v>
      </c>
      <c r="AA137" s="318">
        <f>IF(AA21="kW",SUMPRODUCT(N22:N125,R22:R125,AA22:AA125),SUMPRODUCT(G22:G125,AA22:AA125))</f>
        <v>32546.329452000005</v>
      </c>
      <c r="AB137" s="318">
        <f>IF(AB21="kW",SUMPRODUCT(N22:N125,R22:R125,AB22:AB125),SUMPRODUCT(G22:G125,AB22:AB125))</f>
        <v>23147.449428</v>
      </c>
      <c r="AC137" s="318">
        <f>IF(AC21="kW",SUMPRODUCT(N22:N125,R22:R125,AC22:AC125),SUMPRODUCT(G22:G125, AC22:AC125))</f>
        <v>0</v>
      </c>
      <c r="AD137" s="318">
        <f>IF(AD21="kW",SUMPRODUCT(N22:N125,R22:R125,AD22:AD125),SUMPRODUCT(G22:G125, AD22:AD125))</f>
        <v>0</v>
      </c>
      <c r="AE137" s="318">
        <f>IF(AE21="kW",SUMPRODUCT(N22:N125,R22:R125,AE22:AE125),SUMPRODUCT(G22:G125,AE22:AE125))</f>
        <v>0</v>
      </c>
      <c r="AF137" s="318">
        <f>IF(AF21="kW",SUMPRODUCT(N22:N125,R22:R125,AF22:AF125),SUMPRODUCT(G22:G125,AF22:AF125))</f>
        <v>0</v>
      </c>
      <c r="AG137" s="318">
        <f>IF(AG21="kW",SUMPRODUCT(N22:N125,R22:R125,AG22:AG125),SUMPRODUCT(G22:G125,AG22:AG125))</f>
        <v>0</v>
      </c>
      <c r="AH137" s="318">
        <f>IF(AH21="kW",SUMPRODUCT(N22:N125,R22:R125,AH22:AH125),SUMPRODUCT(G22:G125,AH22:AH125))</f>
        <v>0</v>
      </c>
      <c r="AI137" s="318">
        <f>IF(AI21="kW",SUMPRODUCT(N22:N125,R22:R125,AI22:AI125),SUMPRODUCT(G22:G125,AI22:AI125))</f>
        <v>0</v>
      </c>
      <c r="AJ137" s="318">
        <f>IF(AJ21="kW",SUMPRODUCT(N22:N125,R22:R125,AJ22:AJ125),SUMPRODUCT(G22:G125,AJ22:AJ125))</f>
        <v>0</v>
      </c>
      <c r="AK137" s="318">
        <f>IF(AK21="kW",SUMPRODUCT(N22:N125,R22:R125,AK22:AK125),SUMPRODUCT(G22:G125,AK22:AK125))</f>
        <v>0</v>
      </c>
      <c r="AL137" s="318">
        <f>IF(AL21="kW",SUMPRODUCT(N22:N125,R22:R125,AL22:AL125),SUMPRODUCT(G22:G125,AL22:AL125))</f>
        <v>0</v>
      </c>
      <c r="AM137" s="364"/>
    </row>
    <row r="138" spans="1:40" s="310" customFormat="1" ht="15">
      <c r="A138" s="545"/>
      <c r="B138" s="382" t="s">
        <v>220</v>
      </c>
      <c r="C138" s="383"/>
      <c r="D138" s="306"/>
      <c r="E138" s="306"/>
      <c r="F138" s="306"/>
      <c r="G138" s="306"/>
      <c r="H138" s="306"/>
      <c r="I138" s="306"/>
      <c r="J138" s="306"/>
      <c r="K138" s="306"/>
      <c r="L138" s="306"/>
      <c r="M138" s="306"/>
      <c r="N138" s="306"/>
      <c r="O138" s="384"/>
      <c r="P138" s="306"/>
      <c r="Q138" s="306"/>
      <c r="R138" s="306"/>
      <c r="S138" s="331"/>
      <c r="T138" s="336"/>
      <c r="U138" s="336"/>
      <c r="V138" s="306"/>
      <c r="W138" s="306"/>
      <c r="X138" s="336"/>
      <c r="Y138" s="318">
        <f>SUMPRODUCT(H22:H125,Y22:Y125)</f>
        <v>5301530.055350001</v>
      </c>
      <c r="Z138" s="318">
        <f>SUMPRODUCT(H22:H125,Z22:Z125)</f>
        <v>1418658.0550200001</v>
      </c>
      <c r="AA138" s="318">
        <f>IF(AA21="kW",SUMPRODUCT(N22:N125,S22:S125,AA22:AA125),SUMPRODUCT(H22:H125,AA22:AA125))</f>
        <v>32546.329452000005</v>
      </c>
      <c r="AB138" s="318">
        <f>IF(AB21="kW",SUMPRODUCT(N22:N125,S22:S125,AB22:AB125),SUMPRODUCT(H22:H125,AB22:AB125))</f>
        <v>23147.449428</v>
      </c>
      <c r="AC138" s="318">
        <f>IF(AC21="kW",SUMPRODUCT(N22:N125,S22:S125,AC22:AC125),SUMPRODUCT(H22:H125, AC22:AC125))</f>
        <v>0</v>
      </c>
      <c r="AD138" s="318">
        <f>IF(AD21="kW",SUMPRODUCT(N22:N125,S22:S125,AD22:AD125),SUMPRODUCT(H22:H125, AD22:AD125))</f>
        <v>0</v>
      </c>
      <c r="AE138" s="318">
        <f>IF(AE21="kW",SUMPRODUCT(N22:N125,S22:S125,AE22:AE125),SUMPRODUCT(H22:H125,AE22:AE125))</f>
        <v>0</v>
      </c>
      <c r="AF138" s="318">
        <f>IF(AF21="kW",SUMPRODUCT(N22:N125,S22:S125,AF22:AF125),SUMPRODUCT(H22:H125,AF22:AF125))</f>
        <v>0</v>
      </c>
      <c r="AG138" s="318">
        <f>IF(AG21="kW",SUMPRODUCT(N22:N125,S22:S125,AG22:AG125),SUMPRODUCT(H22:H125,AG22:AG125))</f>
        <v>0</v>
      </c>
      <c r="AH138" s="318">
        <f>IF(AH21="kW",SUMPRODUCT(N22:N125,S22:S125,AH22:AH125),SUMPRODUCT(H22:H125,AH22:AH125))</f>
        <v>0</v>
      </c>
      <c r="AI138" s="318">
        <f>IF(AI21="kW",SUMPRODUCT(N22:N125,S22:S125,AI22:AI125),SUMPRODUCT(H22:H125,AI22:AI125))</f>
        <v>0</v>
      </c>
      <c r="AJ138" s="318">
        <f>IF(AJ21="kW",SUMPRODUCT(N22:N125,S22:S125,AJ22:AJ125),SUMPRODUCT(H22:H125,AJ22:AJ125))</f>
        <v>0</v>
      </c>
      <c r="AK138" s="318">
        <f>IF(AK21="kW",SUMPRODUCT(N22:N125,S22:S125,AK22:AK125),SUMPRODUCT(H22:H125,AK22:AK125))</f>
        <v>0</v>
      </c>
      <c r="AL138" s="318">
        <f>IF(AL21="kW",SUMPRODUCT(N22:N125,S22:S125,AL22:AL125),SUMPRODUCT(H22:H125,AL22:AL125))</f>
        <v>0</v>
      </c>
      <c r="AM138" s="364"/>
    </row>
    <row r="139" spans="1:40" s="310" customFormat="1" ht="15">
      <c r="A139" s="545"/>
      <c r="B139" s="382" t="s">
        <v>221</v>
      </c>
      <c r="C139" s="383"/>
      <c r="D139" s="306"/>
      <c r="E139" s="306"/>
      <c r="F139" s="306"/>
      <c r="G139" s="306"/>
      <c r="H139" s="306"/>
      <c r="I139" s="306"/>
      <c r="J139" s="306"/>
      <c r="K139" s="306"/>
      <c r="L139" s="306"/>
      <c r="M139" s="306"/>
      <c r="N139" s="306"/>
      <c r="O139" s="384"/>
      <c r="P139" s="306"/>
      <c r="Q139" s="306"/>
      <c r="R139" s="306"/>
      <c r="S139" s="331"/>
      <c r="T139" s="336"/>
      <c r="U139" s="336"/>
      <c r="V139" s="306"/>
      <c r="W139" s="306"/>
      <c r="X139" s="336"/>
      <c r="Y139" s="318">
        <f>SUMPRODUCT(I22:I125,Y22:Y125)</f>
        <v>4264693.1036100006</v>
      </c>
      <c r="Z139" s="318">
        <f>SUMPRODUCT(I22:I125,Z22:Z125)</f>
        <v>1414629.0550200001</v>
      </c>
      <c r="AA139" s="318">
        <f>IF(AA21="kW",SUMPRODUCT(N22:N125,T22:T125,AA22:AA125),SUMPRODUCT(I22:I125,AA22:AA125))</f>
        <v>32542.812308400004</v>
      </c>
      <c r="AB139" s="318">
        <f>IF(AB21="kW",SUMPRODUCT(N22:N125,T22:T125,AB22:AB125),SUMPRODUCT(I22:I125,AB22:AB125))</f>
        <v>23144.330451599999</v>
      </c>
      <c r="AC139" s="318">
        <f>IF(AC21="kW",SUMPRODUCT(N22:N125,T22:T125,AC22:AC125),SUMPRODUCT(I22:I125, AC22:AC125))</f>
        <v>0</v>
      </c>
      <c r="AD139" s="318">
        <f>IF(AD21="kW",SUMPRODUCT(N22:N125,T22:T125,AD22:AD125),SUMPRODUCT(I22:I125, AD22:AD125))</f>
        <v>0</v>
      </c>
      <c r="AE139" s="318">
        <f>IF(AE21="kW",SUMPRODUCT(N22:N125,T22:T125,AE22:AE125),SUMPRODUCT(I22:I125,AE22:AE125))</f>
        <v>0</v>
      </c>
      <c r="AF139" s="318">
        <f>IF(AF21="kW",SUMPRODUCT(N22:N125,T22:T125,AF22:AF125),SUMPRODUCT(I22:I125,AF22:AF125))</f>
        <v>0</v>
      </c>
      <c r="AG139" s="318">
        <f>IF(AG21="kW",SUMPRODUCT(N22:N125,T22:T125,AG22:AG125),SUMPRODUCT(I22:I125,AG22:AG125))</f>
        <v>0</v>
      </c>
      <c r="AH139" s="318">
        <f>IF(AH21="kW",SUMPRODUCT(N22:N125,T22:T125,AH22:AH125),SUMPRODUCT(I22:I125,AH22:AH125))</f>
        <v>0</v>
      </c>
      <c r="AI139" s="318">
        <f>IF(AI21="kW",SUMPRODUCT(N22:N125,T22:T125,AI22:AI125),SUMPRODUCT(I22:I125,AI22:AI125))</f>
        <v>0</v>
      </c>
      <c r="AJ139" s="318">
        <f>IF(AJ21="kW",SUMPRODUCT(N22:N125,T22:T125,AJ22:AJ125),SUMPRODUCT(I22:I125,AJ22:AJ125))</f>
        <v>0</v>
      </c>
      <c r="AK139" s="318">
        <f>IF(AK21="kW",SUMPRODUCT(N22:N125,T22:T125,AK22:AK125),SUMPRODUCT(I22:I125,AK22:AK125))</f>
        <v>0</v>
      </c>
      <c r="AL139" s="318">
        <f>IF(AL21="kW",SUMPRODUCT(N22:N125,T22:T125,AL22:AL125),SUMPRODUCT(I22:I125,AL22:AL125))</f>
        <v>0</v>
      </c>
      <c r="AM139" s="364"/>
    </row>
    <row r="140" spans="1:40" s="310" customFormat="1" ht="15">
      <c r="A140" s="545"/>
      <c r="B140" s="382" t="s">
        <v>222</v>
      </c>
      <c r="C140" s="383"/>
      <c r="D140" s="336"/>
      <c r="E140" s="336"/>
      <c r="F140" s="336"/>
      <c r="G140" s="336"/>
      <c r="H140" s="336"/>
      <c r="I140" s="336"/>
      <c r="J140" s="336"/>
      <c r="K140" s="336"/>
      <c r="L140" s="336"/>
      <c r="M140" s="336"/>
      <c r="N140" s="336"/>
      <c r="O140" s="384"/>
      <c r="P140" s="336"/>
      <c r="Q140" s="336"/>
      <c r="R140" s="336"/>
      <c r="S140" s="331"/>
      <c r="T140" s="336"/>
      <c r="U140" s="336"/>
      <c r="V140" s="336"/>
      <c r="W140" s="336"/>
      <c r="X140" s="336"/>
      <c r="Y140" s="318">
        <f>SUMPRODUCT(J22:J125,Y22:Y125)</f>
        <v>3842931.5567729999</v>
      </c>
      <c r="Z140" s="318">
        <f>SUMPRODUCT(J22:J125,Z22:Z125)</f>
        <v>321743.70003000001</v>
      </c>
      <c r="AA140" s="318">
        <f>IF(AA21="kW",SUMPRODUCT(N22:N125,U22:U125,AA22:AA125),SUMPRODUCT(J22:J125,AA22:AA125))</f>
        <v>32447.840024760004</v>
      </c>
      <c r="AB140" s="318">
        <f>IF(AB21="kW",SUMPRODUCT(N22:N125,U22:U125,AB22:AB125),SUMPRODUCT(J22:J125,AB22:AB125))</f>
        <v>23060.10974724</v>
      </c>
      <c r="AC140" s="318">
        <f>IF(AC21="kW",SUMPRODUCT(N22:N125,U22:U125,AC22:AC125),SUMPRODUCT(J22:J125, AC22:AC125))</f>
        <v>0</v>
      </c>
      <c r="AD140" s="318">
        <f>IF(AD21="kW",SUMPRODUCT(N22:N125,U22:U125,AD22:AD125),SUMPRODUCT(J22:J125, AD22:AD125))</f>
        <v>0</v>
      </c>
      <c r="AE140" s="318">
        <f>IF(AE21="kW",SUMPRODUCT(N22:N125,U22:U125,AE22:AE125),SUMPRODUCT(J22:J125,AE22:AE125))</f>
        <v>0</v>
      </c>
      <c r="AF140" s="318">
        <f>IF(AF21="kW",SUMPRODUCT(N22:N125,U22:U125,AF22:AF125),SUMPRODUCT(J22:J125,AF22:AF125))</f>
        <v>0</v>
      </c>
      <c r="AG140" s="318">
        <f>IF(AG21="kW",SUMPRODUCT(N22:N125,U22:U125,AG22:AG125),SUMPRODUCT(J22:J125,AG22:AG125))</f>
        <v>0</v>
      </c>
      <c r="AH140" s="318">
        <f>IF(AH21="kW",SUMPRODUCT(N22:N125,U22:U125,AH22:AH125),SUMPRODUCT(J22:J125,AH22:AH125))</f>
        <v>0</v>
      </c>
      <c r="AI140" s="318">
        <f>IF(AI21="kW",SUMPRODUCT(N22:N125,U22:U125,AI22:AI125),SUMPRODUCT(J22:J125,AI22:AI125))</f>
        <v>0</v>
      </c>
      <c r="AJ140" s="318">
        <f>IF(AJ21="kW",SUMPRODUCT(N22:N125,U22:U125,AJ22:AJ125),SUMPRODUCT(J22:J125,AJ22:AJ125))</f>
        <v>0</v>
      </c>
      <c r="AK140" s="318">
        <f>IF(AK21="kW",SUMPRODUCT(N22:N125,U22:U125,AK22:AK125),SUMPRODUCT(J22:J125,AK22:AK125))</f>
        <v>0</v>
      </c>
      <c r="AL140" s="318">
        <f>IF(AL21="kW",SUMPRODUCT(N22:N125,U22:U125,AL22:AL125),SUMPRODUCT(J22:J125,AL22:AL125))</f>
        <v>0</v>
      </c>
      <c r="AM140" s="364"/>
    </row>
    <row r="141" spans="1:40" s="310" customFormat="1" ht="15">
      <c r="A141" s="545"/>
      <c r="B141" s="382" t="s">
        <v>223</v>
      </c>
      <c r="C141" s="383"/>
      <c r="D141" s="362"/>
      <c r="E141" s="362"/>
      <c r="F141" s="362"/>
      <c r="G141" s="362"/>
      <c r="H141" s="362"/>
      <c r="I141" s="362"/>
      <c r="J141" s="362"/>
      <c r="K141" s="362"/>
      <c r="L141" s="362"/>
      <c r="M141" s="362"/>
      <c r="N141" s="362"/>
      <c r="O141" s="336"/>
      <c r="P141" s="306"/>
      <c r="Q141" s="306"/>
      <c r="R141" s="336"/>
      <c r="S141" s="331"/>
      <c r="T141" s="336"/>
      <c r="U141" s="336"/>
      <c r="V141" s="384"/>
      <c r="W141" s="384"/>
      <c r="X141" s="336"/>
      <c r="Y141" s="318">
        <f>SUMPRODUCT(K22:K125,Y22:Y125)</f>
        <v>3836956.2290730001</v>
      </c>
      <c r="Z141" s="318">
        <f>SUMPRODUCT(K22:K125,Z22:Z125)</f>
        <v>320699.70003000001</v>
      </c>
      <c r="AA141" s="318">
        <f>IF(AA21="kW",SUMPRODUCT(N22:N125,V22:V125,AA22:AA125),SUMPRODUCT(K22:K125,AA22:AA125))</f>
        <v>32142.976388520005</v>
      </c>
      <c r="AB141" s="318">
        <f>IF(AB21="kW",SUMPRODUCT(N22:N125,V22:V125,AB22:AB125),SUMPRODUCT(K22:K125,AB22:AB125))</f>
        <v>22789.758975479999</v>
      </c>
      <c r="AC141" s="318">
        <f>IF(AC21="kW",SUMPRODUCT(N22:N125,V22:V125,AC22:AC125),SUMPRODUCT(K22:K125, AC22:AC125))</f>
        <v>0</v>
      </c>
      <c r="AD141" s="318">
        <f>IF(AD21="kW",SUMPRODUCT(N22:N125,V22:V125,AD22:AD125),SUMPRODUCT(K22:K125, AD22:AD125))</f>
        <v>0</v>
      </c>
      <c r="AE141" s="318">
        <f>IF(AE21="kW",SUMPRODUCT(N22:N125,V22:V125,AE22:AE125),SUMPRODUCT(K22:K125,AE22:AE125))</f>
        <v>0</v>
      </c>
      <c r="AF141" s="318">
        <f>IF(AF21="kW",SUMPRODUCT(N22:N125,V22:V125,AF22:AF125),SUMPRODUCT(K22:K125,AF22:AF125))</f>
        <v>0</v>
      </c>
      <c r="AG141" s="318">
        <f>IF(AG21="kW",SUMPRODUCT(N22:N125,V22:V125,AG22:AG125),SUMPRODUCT(K22:K125,AG22:AG125))</f>
        <v>0</v>
      </c>
      <c r="AH141" s="318">
        <f>IF(AH21="kW",SUMPRODUCT(N22:N125,V22:V125,AH22:AH125),SUMPRODUCT(K22:K125,AH22:AH125))</f>
        <v>0</v>
      </c>
      <c r="AI141" s="318">
        <f>IF(AI21="kW",SUMPRODUCT(N22:N125,V22:V125,AI22:AI125),SUMPRODUCT(K22:K125,AI22:AI125))</f>
        <v>0</v>
      </c>
      <c r="AJ141" s="318">
        <f>IF(AJ21="kW",SUMPRODUCT(N22:N125,V22:V125,AJ22:AJ125),SUMPRODUCT(K22:K125,AJ22:AJ125))</f>
        <v>0</v>
      </c>
      <c r="AK141" s="318">
        <f>IF(AK21="kW",SUMPRODUCT(N22:N125,V22:V125,AK22:AK125),SUMPRODUCT(K22:K125,AK22:AK125))</f>
        <v>0</v>
      </c>
      <c r="AL141" s="318">
        <f>IF(AL21="kW",SUMPRODUCT(N22:N125,V22:V125,AL22:AL125),SUMPRODUCT(K22:K125,AL22:AL125))</f>
        <v>0</v>
      </c>
      <c r="AM141" s="364"/>
    </row>
    <row r="142" spans="1:40" s="310" customFormat="1" ht="15">
      <c r="A142" s="545"/>
      <c r="B142" s="382" t="s">
        <v>224</v>
      </c>
      <c r="C142" s="383"/>
      <c r="D142" s="362"/>
      <c r="E142" s="362"/>
      <c r="F142" s="362"/>
      <c r="G142" s="362"/>
      <c r="H142" s="362"/>
      <c r="I142" s="362"/>
      <c r="J142" s="362"/>
      <c r="K142" s="362"/>
      <c r="L142" s="362"/>
      <c r="M142" s="362"/>
      <c r="N142" s="362"/>
      <c r="O142" s="384"/>
      <c r="P142" s="306"/>
      <c r="Q142" s="306"/>
      <c r="R142" s="336"/>
      <c r="S142" s="331"/>
      <c r="T142" s="336"/>
      <c r="U142" s="336"/>
      <c r="V142" s="384"/>
      <c r="W142" s="384"/>
      <c r="X142" s="336"/>
      <c r="Y142" s="318">
        <f>SUMPRODUCT(L22:L125,Y22:Y125)</f>
        <v>4185769.2290730001</v>
      </c>
      <c r="Z142" s="318">
        <f>SUMPRODUCT(L22:L125,Z22:Z125)</f>
        <v>320699.70003000001</v>
      </c>
      <c r="AA142" s="318">
        <f>IF(AA21="kW",SUMPRODUCT(N22:N125,W22:W125,AA22:AA125),SUMPRODUCT(L22:L125,AA22:AA125))</f>
        <v>31629.850952520006</v>
      </c>
      <c r="AB142" s="318">
        <f>IF(AB21="kW",SUMPRODUCT(N22:N125,W22:W125,AB22:AB125),SUMPRODUCT(L22:L125,AB22:AB125))</f>
        <v>22334.723211479999</v>
      </c>
      <c r="AC142" s="318">
        <f>IF(AC21="kW",SUMPRODUCT(N22:N125,W22:W125,AC22:AC125),SUMPRODUCT(L22:L125, AC22:AC125))</f>
        <v>0</v>
      </c>
      <c r="AD142" s="318">
        <f>IF(AD21="kW",SUMPRODUCT(N22:N125,W22:W125,AD22:AD125),SUMPRODUCT(L22:L125, AD22:AD125))</f>
        <v>0</v>
      </c>
      <c r="AE142" s="318">
        <f>IF(AE21="kW",SUMPRODUCT(N22:N125,W22:W125,AE22:AE125),SUMPRODUCT(L22:L125,AE22:AE125))</f>
        <v>0</v>
      </c>
      <c r="AF142" s="318">
        <f>IF(AF21="kW",SUMPRODUCT(N22:N125,W22:W125,AF22:AF125),SUMPRODUCT(L22:L125,AF22:AF125))</f>
        <v>0</v>
      </c>
      <c r="AG142" s="318">
        <f>IF(AG21="kW",SUMPRODUCT(N22:N125,W22:W125,AG22:AG125),SUMPRODUCT(L22:L125,AG22:AG125))</f>
        <v>0</v>
      </c>
      <c r="AH142" s="318">
        <f>IF(AH21="kW",SUMPRODUCT(N22:N125,W22:W125,AH22:AH125),SUMPRODUCT(L22:L125,AH22:AH125))</f>
        <v>0</v>
      </c>
      <c r="AI142" s="318">
        <f>IF(AI21="kW",SUMPRODUCT(N22:N125,W22:W125,AI22:AI125),SUMPRODUCT(L22:L125,AI22:AI125))</f>
        <v>0</v>
      </c>
      <c r="AJ142" s="318">
        <f>IF(AJ21="kW",SUMPRODUCT(N22:N125,W22:W125,AJ22:AJ125),SUMPRODUCT(L22:L125,AJ22:AJ125))</f>
        <v>0</v>
      </c>
      <c r="AK142" s="318">
        <f>IF(AK21="kW",SUMPRODUCT(N22:N125,W22:W125,AK22:AK125),SUMPRODUCT(L22:L125,AK22:AK125))</f>
        <v>0</v>
      </c>
      <c r="AL142" s="318">
        <f>IF(AL21="kW",SUMPRODUCT(N22:N125,W22:W125,AL22:AL125),SUMPRODUCT(L22:L125,AL22:AL125))</f>
        <v>0</v>
      </c>
      <c r="AM142" s="364"/>
    </row>
    <row r="143" spans="1:40" ht="15">
      <c r="B143" s="385" t="s">
        <v>225</v>
      </c>
      <c r="C143" s="386"/>
      <c r="D143" s="387"/>
      <c r="E143" s="387"/>
      <c r="F143" s="387"/>
      <c r="G143" s="387"/>
      <c r="H143" s="387"/>
      <c r="I143" s="387"/>
      <c r="J143" s="387"/>
      <c r="K143" s="387"/>
      <c r="L143" s="387"/>
      <c r="M143" s="387"/>
      <c r="N143" s="387"/>
      <c r="O143" s="388"/>
      <c r="P143" s="389"/>
      <c r="Q143" s="390"/>
      <c r="R143" s="388"/>
      <c r="S143" s="391"/>
      <c r="T143" s="392"/>
      <c r="U143" s="392"/>
      <c r="V143" s="388"/>
      <c r="W143" s="388"/>
      <c r="X143" s="392"/>
      <c r="Y143" s="353">
        <f>SUMPRODUCT(M22:M125,Y22:Y125)</f>
        <v>3101066.9544550003</v>
      </c>
      <c r="Z143" s="353">
        <f>SUMPRODUCT(M22:M125,Z22:Z125)</f>
        <v>320699.70003000001</v>
      </c>
      <c r="AA143" s="353">
        <f>IF(AA21="kW",SUMPRODUCT(N22:N125,X22:X125,AA22:AA125),SUMPRODUCT(M22:M125,AA22:AA125))</f>
        <v>31629.850952520006</v>
      </c>
      <c r="AB143" s="353">
        <f>IF(AB21="kW",SUMPRODUCT(N22:N125,X22:X125,AB22:AB125),SUMPRODUCT(M22:M125, AB22:AB125))</f>
        <v>22334.723211479999</v>
      </c>
      <c r="AC143" s="353">
        <f>IF(AC21="kW",SUMPRODUCT(N22:N125,X22:X125,AC22:AC125),SUMPRODUCT(M22:M125, AC22:AC125))</f>
        <v>0</v>
      </c>
      <c r="AD143" s="353">
        <f>IF(AD21="kW",SUMPRODUCT(N22:N125,X22:X125,AD22:AD125),SUMPRODUCT(M22:M125, AD22:AD125))</f>
        <v>0</v>
      </c>
      <c r="AE143" s="353">
        <f>IF(AE21="kW",SUMPRODUCT(N22:N125,X22:X125, AE22:AE125),SUMPRODUCT(M22:M125,AE22:AE125))</f>
        <v>0</v>
      </c>
      <c r="AF143" s="353">
        <f>IF(AF21="kW",SUMPRODUCT(N22:N125,X22:X125, AF22:AF125),SUMPRODUCT(M22:M125,AF22:AF125))</f>
        <v>0</v>
      </c>
      <c r="AG143" s="353">
        <f>IF(AG21="kW",SUMPRODUCT(N22:N125,X22:X125, AG22:AG125),SUMPRODUCT(M22:M125,AG22:AG125))</f>
        <v>0</v>
      </c>
      <c r="AH143" s="353">
        <f>IF(AH21="kW",SUMPRODUCT(N22:N125,X22:X125, AH22:AH125),SUMPRODUCT(M22:M125,AH22:AH125))</f>
        <v>0</v>
      </c>
      <c r="AI143" s="353">
        <f>IF(AI21="kW",SUMPRODUCT(N22:N125,X22:X125, AI22:AI125),SUMPRODUCT(M22:M125,AI22:AI125))</f>
        <v>0</v>
      </c>
      <c r="AJ143" s="353">
        <f>IF(AJ21="kW",SUMPRODUCT(N22:N125,X22:X125, AJ22:AJ125),SUMPRODUCT(M22:M125,AJ22:AJ125))</f>
        <v>0</v>
      </c>
      <c r="AK143" s="353">
        <f>IF(AK21="kW",SUMPRODUCT(N22:N125,X22:X125, AK22:AK125),SUMPRODUCT(M22:M125,AK22:AK125))</f>
        <v>0</v>
      </c>
      <c r="AL143" s="353">
        <f>IF(AL21="kW",SUMPRODUCT(N22:N125,X22:X125, AL22:AL125),SUMPRODUCT(M22:M125,AL22:AL125))</f>
        <v>0</v>
      </c>
      <c r="AM143" s="393"/>
      <c r="AN143" s="394"/>
    </row>
    <row r="144" spans="1:40" ht="21.75" customHeight="1">
      <c r="B144" s="395" t="s">
        <v>226</v>
      </c>
      <c r="C144" s="396"/>
      <c r="D144" s="397"/>
      <c r="E144" s="397"/>
      <c r="F144" s="397"/>
      <c r="G144" s="397"/>
      <c r="H144" s="397"/>
      <c r="I144" s="397"/>
      <c r="J144" s="397"/>
      <c r="K144" s="397"/>
      <c r="L144" s="397"/>
      <c r="M144" s="397"/>
      <c r="N144" s="397"/>
      <c r="O144" s="397"/>
      <c r="P144" s="397"/>
      <c r="Q144" s="397"/>
      <c r="R144" s="397"/>
      <c r="S144" s="398"/>
      <c r="T144" s="399"/>
      <c r="U144" s="397"/>
      <c r="V144" s="397"/>
      <c r="W144" s="397"/>
      <c r="X144" s="397"/>
      <c r="Y144" s="400"/>
      <c r="Z144" s="400"/>
      <c r="AA144" s="400"/>
      <c r="AB144" s="400"/>
      <c r="AC144" s="400"/>
      <c r="AD144" s="400"/>
      <c r="AE144" s="400"/>
      <c r="AF144" s="400"/>
      <c r="AG144" s="400"/>
      <c r="AH144" s="400"/>
      <c r="AI144" s="400"/>
      <c r="AJ144" s="400"/>
      <c r="AK144" s="400"/>
      <c r="AL144" s="400"/>
      <c r="AM144" s="401"/>
      <c r="AN144" s="394"/>
    </row>
    <row r="146" spans="1:39" ht="15.75">
      <c r="B146" s="307" t="s">
        <v>245</v>
      </c>
      <c r="C146" s="308"/>
      <c r="D146" s="627" t="s">
        <v>588</v>
      </c>
      <c r="F146" s="627" t="s">
        <v>599</v>
      </c>
      <c r="O146" s="308"/>
      <c r="Y146" s="297"/>
      <c r="Z146" s="294"/>
      <c r="AA146" s="294"/>
      <c r="AB146" s="294"/>
      <c r="AC146" s="294"/>
      <c r="AD146" s="294"/>
      <c r="AE146" s="294"/>
      <c r="AF146" s="294"/>
      <c r="AG146" s="294"/>
      <c r="AH146" s="294"/>
      <c r="AI146" s="294"/>
      <c r="AJ146" s="294"/>
      <c r="AK146" s="294"/>
      <c r="AL146" s="294"/>
      <c r="AM146" s="309"/>
    </row>
    <row r="147" spans="1:39" ht="34.5" customHeight="1">
      <c r="B147" s="937" t="s">
        <v>213</v>
      </c>
      <c r="C147" s="939" t="s">
        <v>33</v>
      </c>
      <c r="D147" s="311" t="s">
        <v>426</v>
      </c>
      <c r="E147" s="941" t="s">
        <v>211</v>
      </c>
      <c r="F147" s="942"/>
      <c r="G147" s="942"/>
      <c r="H147" s="942"/>
      <c r="I147" s="942"/>
      <c r="J147" s="942"/>
      <c r="K147" s="942"/>
      <c r="L147" s="942"/>
      <c r="M147" s="943"/>
      <c r="N147" s="944" t="s">
        <v>215</v>
      </c>
      <c r="O147" s="311" t="s">
        <v>427</v>
      </c>
      <c r="P147" s="941" t="s">
        <v>214</v>
      </c>
      <c r="Q147" s="942"/>
      <c r="R147" s="942"/>
      <c r="S147" s="942"/>
      <c r="T147" s="942"/>
      <c r="U147" s="942"/>
      <c r="V147" s="942"/>
      <c r="W147" s="942"/>
      <c r="X147" s="943"/>
      <c r="Y147" s="934" t="s">
        <v>246</v>
      </c>
      <c r="Z147" s="935"/>
      <c r="AA147" s="935"/>
      <c r="AB147" s="935"/>
      <c r="AC147" s="935"/>
      <c r="AD147" s="935"/>
      <c r="AE147" s="935"/>
      <c r="AF147" s="935"/>
      <c r="AG147" s="935"/>
      <c r="AH147" s="935"/>
      <c r="AI147" s="935"/>
      <c r="AJ147" s="935"/>
      <c r="AK147" s="935"/>
      <c r="AL147" s="935"/>
      <c r="AM147" s="936"/>
    </row>
    <row r="148" spans="1:39" ht="60.75" customHeight="1">
      <c r="B148" s="938"/>
      <c r="C148" s="940"/>
      <c r="D148" s="312">
        <v>2012</v>
      </c>
      <c r="E148" s="312">
        <v>2013</v>
      </c>
      <c r="F148" s="312">
        <v>2014</v>
      </c>
      <c r="G148" s="312">
        <v>2015</v>
      </c>
      <c r="H148" s="312">
        <v>2016</v>
      </c>
      <c r="I148" s="312">
        <v>2017</v>
      </c>
      <c r="J148" s="312">
        <v>2018</v>
      </c>
      <c r="K148" s="312">
        <v>2019</v>
      </c>
      <c r="L148" s="312">
        <v>2020</v>
      </c>
      <c r="M148" s="312">
        <v>2021</v>
      </c>
      <c r="N148" s="945"/>
      <c r="O148" s="312">
        <v>2012</v>
      </c>
      <c r="P148" s="312">
        <v>2013</v>
      </c>
      <c r="Q148" s="312">
        <v>2014</v>
      </c>
      <c r="R148" s="312">
        <v>2015</v>
      </c>
      <c r="S148" s="312">
        <v>2016</v>
      </c>
      <c r="T148" s="312">
        <v>2017</v>
      </c>
      <c r="U148" s="312">
        <v>2018</v>
      </c>
      <c r="V148" s="312">
        <v>2019</v>
      </c>
      <c r="W148" s="312">
        <v>2020</v>
      </c>
      <c r="X148" s="312">
        <v>2021</v>
      </c>
      <c r="Y148" s="312" t="str">
        <f>'1.  LRAMVA Summary'!D51</f>
        <v>Residential</v>
      </c>
      <c r="Z148" s="312" t="str">
        <f>'1.  LRAMVA Summary'!E51</f>
        <v>GS&lt;50 kW</v>
      </c>
      <c r="AA148" s="312" t="str">
        <f>'1.  LRAMVA Summary'!F51</f>
        <v>General Service 50 to 4,999 kW</v>
      </c>
      <c r="AB148" s="312" t="str">
        <f>'1.  LRAMVA Summary'!G51</f>
        <v>Large Use</v>
      </c>
      <c r="AC148" s="312" t="str">
        <f>'1.  LRAMVA Summary'!H51</f>
        <v>Large Use</v>
      </c>
      <c r="AD148" s="312" t="str">
        <f>'1.  LRAMVA Summary'!I51</f>
        <v>Street Lighting</v>
      </c>
      <c r="AE148" s="312" t="str">
        <f>'1.  LRAMVA Summary'!J51</f>
        <v/>
      </c>
      <c r="AF148" s="312" t="str">
        <f>'1.  LRAMVA Summary'!K51</f>
        <v/>
      </c>
      <c r="AG148" s="312" t="str">
        <f>'1.  LRAMVA Summary'!L51</f>
        <v/>
      </c>
      <c r="AH148" s="312" t="str">
        <f>'1.  LRAMVA Summary'!M51</f>
        <v/>
      </c>
      <c r="AI148" s="312" t="str">
        <f>'1.  LRAMVA Summary'!N51</f>
        <v/>
      </c>
      <c r="AJ148" s="312" t="str">
        <f>'1.  LRAMVA Summary'!O51</f>
        <v/>
      </c>
      <c r="AK148" s="312" t="str">
        <f>'1.  LRAMVA Summary'!P51</f>
        <v/>
      </c>
      <c r="AL148" s="312" t="str">
        <f>'1.  LRAMVA Summary'!Q51</f>
        <v/>
      </c>
      <c r="AM148" s="314" t="str">
        <f>'1.  LRAMVA Summary'!R51</f>
        <v>Total</v>
      </c>
    </row>
    <row r="149" spans="1:39" ht="15.75" customHeight="1">
      <c r="A149" s="546"/>
      <c r="B149" s="315" t="s">
        <v>0</v>
      </c>
      <c r="C149" s="316"/>
      <c r="D149" s="316"/>
      <c r="E149" s="316"/>
      <c r="F149" s="316"/>
      <c r="G149" s="316"/>
      <c r="H149" s="316"/>
      <c r="I149" s="316"/>
      <c r="J149" s="316"/>
      <c r="K149" s="316"/>
      <c r="L149" s="316"/>
      <c r="M149" s="316"/>
      <c r="N149" s="317"/>
      <c r="O149" s="316"/>
      <c r="P149" s="316"/>
      <c r="Q149" s="316"/>
      <c r="R149" s="316"/>
      <c r="S149" s="316"/>
      <c r="T149" s="316"/>
      <c r="U149" s="316"/>
      <c r="V149" s="316"/>
      <c r="W149" s="316"/>
      <c r="X149" s="316"/>
      <c r="Y149" s="318" t="str">
        <f>'1.  LRAMVA Summary'!D52</f>
        <v>kWh</v>
      </c>
      <c r="Z149" s="318" t="str">
        <f>'1.  LRAMVA Summary'!E52</f>
        <v>kWh</v>
      </c>
      <c r="AA149" s="318" t="str">
        <f>'1.  LRAMVA Summary'!F52</f>
        <v>kW</v>
      </c>
      <c r="AB149" s="318" t="str">
        <f>'1.  LRAMVA Summary'!G52</f>
        <v>kW</v>
      </c>
      <c r="AC149" s="318" t="str">
        <f>'1.  LRAMVA Summary'!H52</f>
        <v>kW</v>
      </c>
      <c r="AD149" s="318" t="str">
        <f>'1.  LRAMVA Summary'!I52</f>
        <v>kW</v>
      </c>
      <c r="AE149" s="318" t="str">
        <f>'1.  LRAMVA Summary'!J52</f>
        <v/>
      </c>
      <c r="AF149" s="318" t="str">
        <f>'1.  LRAMVA Summary'!K52</f>
        <v/>
      </c>
      <c r="AG149" s="318" t="str">
        <f>'1.  LRAMVA Summary'!L52</f>
        <v/>
      </c>
      <c r="AH149" s="318" t="str">
        <f>'1.  LRAMVA Summary'!M52</f>
        <v/>
      </c>
      <c r="AI149" s="318" t="str">
        <f>'1.  LRAMVA Summary'!N52</f>
        <v/>
      </c>
      <c r="AJ149" s="318" t="str">
        <f>'1.  LRAMVA Summary'!O52</f>
        <v/>
      </c>
      <c r="AK149" s="318" t="str">
        <f>'1.  LRAMVA Summary'!P52</f>
        <v/>
      </c>
      <c r="AL149" s="318" t="str">
        <f>'1.  LRAMVA Summary'!Q52</f>
        <v/>
      </c>
      <c r="AM149" s="402"/>
    </row>
    <row r="150" spans="1:39" ht="15" outlineLevel="1">
      <c r="A150" s="545">
        <v>1</v>
      </c>
      <c r="B150" s="321" t="s">
        <v>1</v>
      </c>
      <c r="C150" s="318" t="s">
        <v>25</v>
      </c>
      <c r="D150" s="322">
        <v>669778</v>
      </c>
      <c r="E150" s="322">
        <f>+'7-b.  2012'!AY29</f>
        <v>669778.14720000001</v>
      </c>
      <c r="F150" s="322">
        <f>+'7-b.  2012'!AZ29</f>
        <v>669778.14720000001</v>
      </c>
      <c r="G150" s="322">
        <f>+'7-b.  2012'!BA29</f>
        <v>667420.99100000004</v>
      </c>
      <c r="H150" s="322">
        <f>+'7-b.  2012'!BB29</f>
        <v>389534.70510000002</v>
      </c>
      <c r="I150" s="322">
        <f>+'7-b.  2012'!BC29</f>
        <v>0</v>
      </c>
      <c r="J150" s="322">
        <f>+'7-b.  2012'!BD29</f>
        <v>0</v>
      </c>
      <c r="K150" s="322">
        <f>+'7-b.  2012'!BE29</f>
        <v>0</v>
      </c>
      <c r="L150" s="322">
        <f>+'7-b.  2012'!BF29</f>
        <v>0</v>
      </c>
      <c r="M150" s="322">
        <f>+'7-b.  2012'!BG29</f>
        <v>0</v>
      </c>
      <c r="N150" s="318"/>
      <c r="O150" s="322">
        <v>96</v>
      </c>
      <c r="P150" s="322">
        <f>+'7-b.  2012'!T29</f>
        <v>95.591792999999996</v>
      </c>
      <c r="Q150" s="322">
        <f>+'7-b.  2012'!U29</f>
        <v>95.591792999999996</v>
      </c>
      <c r="R150" s="322">
        <f>+'7-b.  2012'!V29</f>
        <v>92.955903000000006</v>
      </c>
      <c r="S150" s="322">
        <f>+'7-b.  2012'!W29</f>
        <v>51.215915000000003</v>
      </c>
      <c r="T150" s="322">
        <f>+'7-b.  2012'!X29</f>
        <v>0</v>
      </c>
      <c r="U150" s="322">
        <f>+'7-b.  2012'!Y29</f>
        <v>0</v>
      </c>
      <c r="V150" s="322">
        <f>+'7-b.  2012'!Z29</f>
        <v>0</v>
      </c>
      <c r="W150" s="322">
        <f>+'7-b.  2012'!AA29</f>
        <v>0</v>
      </c>
      <c r="X150" s="322">
        <f>+'7-b.  2012'!AB29</f>
        <v>0</v>
      </c>
      <c r="Y150" s="437">
        <v>1</v>
      </c>
      <c r="Z150" s="437"/>
      <c r="AA150" s="437"/>
      <c r="AB150" s="437"/>
      <c r="AC150" s="437"/>
      <c r="AD150" s="437"/>
      <c r="AE150" s="437"/>
      <c r="AF150" s="437"/>
      <c r="AG150" s="437"/>
      <c r="AH150" s="437"/>
      <c r="AI150" s="437"/>
      <c r="AJ150" s="437"/>
      <c r="AK150" s="437"/>
      <c r="AL150" s="437"/>
      <c r="AM150" s="323">
        <f>SUM(Y150:AL150)</f>
        <v>1</v>
      </c>
    </row>
    <row r="151" spans="1:39" ht="15" outlineLevel="1">
      <c r="B151" s="321" t="s">
        <v>247</v>
      </c>
      <c r="C151" s="318" t="s">
        <v>164</v>
      </c>
      <c r="D151" s="322"/>
      <c r="E151" s="322"/>
      <c r="F151" s="322"/>
      <c r="G151" s="322"/>
      <c r="H151" s="322"/>
      <c r="I151" s="322"/>
      <c r="J151" s="322"/>
      <c r="K151" s="322"/>
      <c r="L151" s="322"/>
      <c r="M151" s="322"/>
      <c r="N151" s="495"/>
      <c r="O151" s="322"/>
      <c r="P151" s="322"/>
      <c r="Q151" s="322"/>
      <c r="R151" s="322"/>
      <c r="S151" s="322"/>
      <c r="T151" s="322"/>
      <c r="U151" s="322"/>
      <c r="V151" s="322"/>
      <c r="W151" s="322"/>
      <c r="X151" s="322"/>
      <c r="Y151" s="438">
        <f>Y150</f>
        <v>1</v>
      </c>
      <c r="Z151" s="438">
        <f>Z150</f>
        <v>0</v>
      </c>
      <c r="AA151" s="438">
        <f t="shared" ref="AA151:AL151" si="39">AA150</f>
        <v>0</v>
      </c>
      <c r="AB151" s="438">
        <f t="shared" si="39"/>
        <v>0</v>
      </c>
      <c r="AC151" s="438">
        <f t="shared" si="39"/>
        <v>0</v>
      </c>
      <c r="AD151" s="438">
        <f t="shared" si="39"/>
        <v>0</v>
      </c>
      <c r="AE151" s="438">
        <f t="shared" si="39"/>
        <v>0</v>
      </c>
      <c r="AF151" s="438">
        <f t="shared" si="39"/>
        <v>0</v>
      </c>
      <c r="AG151" s="438">
        <f t="shared" si="39"/>
        <v>0</v>
      </c>
      <c r="AH151" s="438">
        <f t="shared" si="39"/>
        <v>0</v>
      </c>
      <c r="AI151" s="438">
        <f t="shared" si="39"/>
        <v>0</v>
      </c>
      <c r="AJ151" s="438">
        <f t="shared" si="39"/>
        <v>0</v>
      </c>
      <c r="AK151" s="438">
        <f t="shared" si="39"/>
        <v>0</v>
      </c>
      <c r="AL151" s="438">
        <f t="shared" si="39"/>
        <v>0</v>
      </c>
      <c r="AM151" s="541"/>
    </row>
    <row r="152" spans="1:39" ht="15.75" outlineLevel="1">
      <c r="A152" s="547"/>
      <c r="B152" s="325"/>
      <c r="C152" s="326"/>
      <c r="D152" s="326"/>
      <c r="E152" s="326"/>
      <c r="F152" s="326"/>
      <c r="G152" s="326"/>
      <c r="H152" s="326"/>
      <c r="I152" s="326"/>
      <c r="J152" s="326"/>
      <c r="K152" s="326"/>
      <c r="L152" s="326"/>
      <c r="M152" s="326"/>
      <c r="N152" s="330"/>
      <c r="O152" s="326"/>
      <c r="P152" s="326"/>
      <c r="Q152" s="326"/>
      <c r="R152" s="326"/>
      <c r="S152" s="326"/>
      <c r="T152" s="326"/>
      <c r="U152" s="326"/>
      <c r="V152" s="326"/>
      <c r="W152" s="326"/>
      <c r="X152" s="326"/>
      <c r="Y152" s="439"/>
      <c r="Z152" s="440"/>
      <c r="AA152" s="440"/>
      <c r="AB152" s="440"/>
      <c r="AC152" s="440"/>
      <c r="AD152" s="440"/>
      <c r="AE152" s="440"/>
      <c r="AF152" s="440"/>
      <c r="AG152" s="440"/>
      <c r="AH152" s="440"/>
      <c r="AI152" s="440"/>
      <c r="AJ152" s="440"/>
      <c r="AK152" s="440"/>
      <c r="AL152" s="440"/>
      <c r="AM152" s="329"/>
    </row>
    <row r="153" spans="1:39" ht="15" outlineLevel="1">
      <c r="A153" s="545">
        <v>2</v>
      </c>
      <c r="B153" s="321" t="s">
        <v>2</v>
      </c>
      <c r="C153" s="318" t="s">
        <v>25</v>
      </c>
      <c r="D153" s="322">
        <v>33812</v>
      </c>
      <c r="E153" s="322">
        <f>+'7-b.  2012'!AY28</f>
        <v>33812.339469999999</v>
      </c>
      <c r="F153" s="322">
        <f>+'7-b.  2012'!AZ28</f>
        <v>33812.339469999999</v>
      </c>
      <c r="G153" s="322">
        <f>+'7-b.  2012'!BA28</f>
        <v>33507.349829999999</v>
      </c>
      <c r="H153" s="322">
        <f>+'7-b.  2012'!BB28</f>
        <v>0</v>
      </c>
      <c r="I153" s="322">
        <f>+'7-b.  2012'!BC28</f>
        <v>0</v>
      </c>
      <c r="J153" s="322">
        <f>+'7-b.  2012'!BD28</f>
        <v>0</v>
      </c>
      <c r="K153" s="322">
        <f>+'7-b.  2012'!BE28</f>
        <v>0</v>
      </c>
      <c r="L153" s="322">
        <f>+'7-b.  2012'!BF28</f>
        <v>0</v>
      </c>
      <c r="M153" s="322">
        <f>+'7-b.  2012'!BG28</f>
        <v>0</v>
      </c>
      <c r="N153" s="318"/>
      <c r="O153" s="322">
        <v>19</v>
      </c>
      <c r="P153" s="322">
        <f>+'7-b.  2012'!T28</f>
        <v>19.133084</v>
      </c>
      <c r="Q153" s="322">
        <f>+'7-b.  2012'!U28</f>
        <v>19.133084</v>
      </c>
      <c r="R153" s="322">
        <f>+'7-b.  2012'!V28</f>
        <v>18.79203</v>
      </c>
      <c r="S153" s="322">
        <f>+'7-b.  2012'!W28</f>
        <v>0</v>
      </c>
      <c r="T153" s="322">
        <f>+'7-b.  2012'!X28</f>
        <v>0</v>
      </c>
      <c r="U153" s="322">
        <f>+'7-b.  2012'!Y28</f>
        <v>0</v>
      </c>
      <c r="V153" s="322">
        <f>+'7-b.  2012'!Z28</f>
        <v>0</v>
      </c>
      <c r="W153" s="322">
        <f>+'7-b.  2012'!AA28</f>
        <v>0</v>
      </c>
      <c r="X153" s="322">
        <f>+'7-b.  2012'!AB28</f>
        <v>0</v>
      </c>
      <c r="Y153" s="437">
        <v>1</v>
      </c>
      <c r="Z153" s="437"/>
      <c r="AA153" s="437"/>
      <c r="AB153" s="437"/>
      <c r="AC153" s="437"/>
      <c r="AD153" s="437"/>
      <c r="AE153" s="437"/>
      <c r="AF153" s="437"/>
      <c r="AG153" s="437"/>
      <c r="AH153" s="437"/>
      <c r="AI153" s="437"/>
      <c r="AJ153" s="437"/>
      <c r="AK153" s="437"/>
      <c r="AL153" s="437"/>
      <c r="AM153" s="323">
        <f>SUM(Y153:AL153)</f>
        <v>1</v>
      </c>
    </row>
    <row r="154" spans="1:39" ht="15" outlineLevel="1">
      <c r="B154" s="321" t="s">
        <v>247</v>
      </c>
      <c r="C154" s="318" t="s">
        <v>164</v>
      </c>
      <c r="D154" s="322"/>
      <c r="E154" s="322"/>
      <c r="F154" s="322"/>
      <c r="G154" s="322"/>
      <c r="H154" s="322"/>
      <c r="I154" s="322"/>
      <c r="J154" s="322"/>
      <c r="K154" s="322"/>
      <c r="L154" s="322"/>
      <c r="M154" s="322"/>
      <c r="N154" s="495"/>
      <c r="O154" s="322"/>
      <c r="P154" s="322"/>
      <c r="Q154" s="322"/>
      <c r="R154" s="322"/>
      <c r="S154" s="322"/>
      <c r="T154" s="322"/>
      <c r="U154" s="322"/>
      <c r="V154" s="322"/>
      <c r="W154" s="322"/>
      <c r="X154" s="322"/>
      <c r="Y154" s="438">
        <f>Y153</f>
        <v>1</v>
      </c>
      <c r="Z154" s="438">
        <f>Z153</f>
        <v>0</v>
      </c>
      <c r="AA154" s="438">
        <f t="shared" ref="AA154:AL154" si="40">AA153</f>
        <v>0</v>
      </c>
      <c r="AB154" s="438">
        <f t="shared" si="40"/>
        <v>0</v>
      </c>
      <c r="AC154" s="438">
        <f t="shared" si="40"/>
        <v>0</v>
      </c>
      <c r="AD154" s="438">
        <f t="shared" si="40"/>
        <v>0</v>
      </c>
      <c r="AE154" s="438">
        <f t="shared" si="40"/>
        <v>0</v>
      </c>
      <c r="AF154" s="438">
        <f t="shared" si="40"/>
        <v>0</v>
      </c>
      <c r="AG154" s="438">
        <f t="shared" si="40"/>
        <v>0</v>
      </c>
      <c r="AH154" s="438">
        <f t="shared" si="40"/>
        <v>0</v>
      </c>
      <c r="AI154" s="438">
        <f t="shared" si="40"/>
        <v>0</v>
      </c>
      <c r="AJ154" s="438">
        <f t="shared" si="40"/>
        <v>0</v>
      </c>
      <c r="AK154" s="438">
        <f t="shared" si="40"/>
        <v>0</v>
      </c>
      <c r="AL154" s="438">
        <f t="shared" si="40"/>
        <v>0</v>
      </c>
      <c r="AM154" s="541"/>
    </row>
    <row r="155" spans="1:39" ht="15.75" outlineLevel="1">
      <c r="A155" s="547"/>
      <c r="B155" s="325"/>
      <c r="C155" s="326"/>
      <c r="D155" s="331"/>
      <c r="E155" s="331"/>
      <c r="F155" s="331"/>
      <c r="G155" s="331"/>
      <c r="H155" s="331"/>
      <c r="I155" s="331"/>
      <c r="J155" s="331"/>
      <c r="K155" s="331"/>
      <c r="L155" s="331"/>
      <c r="M155" s="331"/>
      <c r="N155" s="330"/>
      <c r="O155" s="331"/>
      <c r="P155" s="331"/>
      <c r="Q155" s="331"/>
      <c r="R155" s="331"/>
      <c r="S155" s="331"/>
      <c r="T155" s="331"/>
      <c r="U155" s="331"/>
      <c r="V155" s="331"/>
      <c r="W155" s="331"/>
      <c r="X155" s="331"/>
      <c r="Y155" s="439"/>
      <c r="Z155" s="440"/>
      <c r="AA155" s="440"/>
      <c r="AB155" s="440"/>
      <c r="AC155" s="440"/>
      <c r="AD155" s="440"/>
      <c r="AE155" s="440"/>
      <c r="AF155" s="440"/>
      <c r="AG155" s="440"/>
      <c r="AH155" s="440"/>
      <c r="AI155" s="440"/>
      <c r="AJ155" s="440"/>
      <c r="AK155" s="440"/>
      <c r="AL155" s="440"/>
      <c r="AM155" s="329"/>
    </row>
    <row r="156" spans="1:39" ht="15" outlineLevel="1">
      <c r="A156" s="545">
        <v>3</v>
      </c>
      <c r="B156" s="321" t="s">
        <v>3</v>
      </c>
      <c r="C156" s="318" t="s">
        <v>25</v>
      </c>
      <c r="D156" s="322">
        <v>1843136</v>
      </c>
      <c r="E156" s="322">
        <f>+'7-b.  2012'!AY32</f>
        <v>1843135.9450000001</v>
      </c>
      <c r="F156" s="322">
        <f>+'7-b.  2012'!AZ32</f>
        <v>1843135.9450000001</v>
      </c>
      <c r="G156" s="322">
        <f>+'7-b.  2012'!BA32</f>
        <v>1843135.9450000001</v>
      </c>
      <c r="H156" s="322">
        <f>+'7-b.  2012'!BB32</f>
        <v>1843135.9450000001</v>
      </c>
      <c r="I156" s="322">
        <f>+'7-b.  2012'!BC32</f>
        <v>1843135.9450000001</v>
      </c>
      <c r="J156" s="322">
        <f>+'7-b.  2012'!BD32</f>
        <v>1843135.9450000001</v>
      </c>
      <c r="K156" s="322">
        <f>+'7-b.  2012'!BE32</f>
        <v>1843135.9450000001</v>
      </c>
      <c r="L156" s="322">
        <f>+'7-b.  2012'!BF32</f>
        <v>1843135.9450000001</v>
      </c>
      <c r="M156" s="322">
        <f>+'7-b.  2012'!BG32</f>
        <v>1843135.9450000001</v>
      </c>
      <c r="N156" s="318"/>
      <c r="O156" s="322">
        <v>1091</v>
      </c>
      <c r="P156" s="322">
        <f>+'7-b.  2012'!T32</f>
        <v>1091.2147</v>
      </c>
      <c r="Q156" s="322">
        <f>+'7-b.  2012'!U32</f>
        <v>1091.2147</v>
      </c>
      <c r="R156" s="322">
        <f>+'7-b.  2012'!V32</f>
        <v>1091.2147</v>
      </c>
      <c r="S156" s="322">
        <f>+'7-b.  2012'!W32</f>
        <v>1091.2147</v>
      </c>
      <c r="T156" s="322">
        <f>+'7-b.  2012'!X32</f>
        <v>1091.2147</v>
      </c>
      <c r="U156" s="322">
        <f>+'7-b.  2012'!Y32</f>
        <v>1091.2147</v>
      </c>
      <c r="V156" s="322">
        <f>+'7-b.  2012'!Z32</f>
        <v>1091.2147</v>
      </c>
      <c r="W156" s="322">
        <f>+'7-b.  2012'!AA32</f>
        <v>1091.2147</v>
      </c>
      <c r="X156" s="322">
        <f>+'7-b.  2012'!AB32</f>
        <v>1091.2147</v>
      </c>
      <c r="Y156" s="437">
        <v>1</v>
      </c>
      <c r="Z156" s="437"/>
      <c r="AA156" s="437"/>
      <c r="AB156" s="437"/>
      <c r="AC156" s="437"/>
      <c r="AD156" s="437"/>
      <c r="AE156" s="437"/>
      <c r="AF156" s="437"/>
      <c r="AG156" s="437"/>
      <c r="AH156" s="437"/>
      <c r="AI156" s="437"/>
      <c r="AJ156" s="437"/>
      <c r="AK156" s="437"/>
      <c r="AL156" s="437"/>
      <c r="AM156" s="323">
        <f>SUM(Y156:AL156)</f>
        <v>1</v>
      </c>
    </row>
    <row r="157" spans="1:39" ht="15" outlineLevel="1">
      <c r="B157" s="321" t="s">
        <v>247</v>
      </c>
      <c r="C157" s="318" t="s">
        <v>164</v>
      </c>
      <c r="D157" s="322">
        <v>33877</v>
      </c>
      <c r="E157" s="322">
        <f>+'7-c.  2013'!AY42+'7-c.  2013'!AY66+'7-d.  2014'!AY50</f>
        <v>33876.82</v>
      </c>
      <c r="F157" s="322">
        <f>+'7-c.  2013'!AZ42+'7-c.  2013'!AZ66+'7-d.  2014'!AZ50</f>
        <v>33876.82</v>
      </c>
      <c r="G157" s="322">
        <f>+'7-c.  2013'!BA42+'7-c.  2013'!BA66+'7-d.  2014'!BA50</f>
        <v>33876.82</v>
      </c>
      <c r="H157" s="322">
        <f>+'7-c.  2013'!BB42+'7-c.  2013'!BB66+'7-d.  2014'!BB50</f>
        <v>33876.82</v>
      </c>
      <c r="I157" s="322">
        <f>+'7-c.  2013'!BC42+'7-c.  2013'!BC66+'7-d.  2014'!BC50</f>
        <v>33876.82</v>
      </c>
      <c r="J157" s="322">
        <f>+'7-c.  2013'!BD42+'7-c.  2013'!BD66+'7-d.  2014'!BD50</f>
        <v>33876.82</v>
      </c>
      <c r="K157" s="322">
        <f>+'7-c.  2013'!BE42+'7-c.  2013'!BE66+'7-d.  2014'!BE50</f>
        <v>33876.82</v>
      </c>
      <c r="L157" s="322">
        <f>+'7-c.  2013'!BF42+'7-c.  2013'!BF66+'7-d.  2014'!BF50</f>
        <v>33876.82</v>
      </c>
      <c r="M157" s="322">
        <f>+'7-c.  2013'!BG42+'7-c.  2013'!BG66+'7-d.  2014'!BG50</f>
        <v>33876.82</v>
      </c>
      <c r="N157" s="495"/>
      <c r="O157" s="322">
        <v>18</v>
      </c>
      <c r="P157" s="322">
        <f>+'7-c.  2013'!T42+'7-c.  2013'!T66+'7-d.  2014'!T50</f>
        <v>17.980000000000004</v>
      </c>
      <c r="Q157" s="322">
        <f>+'7-c.  2013'!U42+'7-c.  2013'!U66+'7-d.  2014'!U50</f>
        <v>17.980000000000004</v>
      </c>
      <c r="R157" s="322">
        <f>+'7-c.  2013'!V42+'7-c.  2013'!V66+'7-d.  2014'!V50</f>
        <v>17.980000000000004</v>
      </c>
      <c r="S157" s="322">
        <f>+'7-c.  2013'!W42+'7-c.  2013'!W66+'7-d.  2014'!W50</f>
        <v>17.980000000000004</v>
      </c>
      <c r="T157" s="322">
        <f>+'7-c.  2013'!X42+'7-c.  2013'!X66+'7-d.  2014'!X50</f>
        <v>17.980000000000004</v>
      </c>
      <c r="U157" s="322">
        <f>+'7-c.  2013'!Y42+'7-c.  2013'!Y66+'7-d.  2014'!Y50</f>
        <v>17.980000000000004</v>
      </c>
      <c r="V157" s="322">
        <f>+'7-c.  2013'!Z42+'7-c.  2013'!Z66+'7-d.  2014'!Z50</f>
        <v>17.980000000000004</v>
      </c>
      <c r="W157" s="322">
        <f>+'7-c.  2013'!AA42+'7-c.  2013'!AA66+'7-d.  2014'!AA50</f>
        <v>17.980000000000004</v>
      </c>
      <c r="X157" s="322">
        <f>+'7-c.  2013'!AB42+'7-c.  2013'!AB66+'7-d.  2014'!AB50</f>
        <v>17.980000000000004</v>
      </c>
      <c r="Y157" s="438">
        <f>Y156</f>
        <v>1</v>
      </c>
      <c r="Z157" s="438">
        <f>Z156</f>
        <v>0</v>
      </c>
      <c r="AA157" s="438">
        <f t="shared" ref="AA157:AL157" si="41">AA156</f>
        <v>0</v>
      </c>
      <c r="AB157" s="438">
        <f t="shared" si="41"/>
        <v>0</v>
      </c>
      <c r="AC157" s="438">
        <f t="shared" si="41"/>
        <v>0</v>
      </c>
      <c r="AD157" s="438">
        <f t="shared" si="41"/>
        <v>0</v>
      </c>
      <c r="AE157" s="438">
        <f t="shared" si="41"/>
        <v>0</v>
      </c>
      <c r="AF157" s="438">
        <f t="shared" si="41"/>
        <v>0</v>
      </c>
      <c r="AG157" s="438">
        <f t="shared" si="41"/>
        <v>0</v>
      </c>
      <c r="AH157" s="438">
        <f t="shared" si="41"/>
        <v>0</v>
      </c>
      <c r="AI157" s="438">
        <f t="shared" si="41"/>
        <v>0</v>
      </c>
      <c r="AJ157" s="438">
        <f t="shared" si="41"/>
        <v>0</v>
      </c>
      <c r="AK157" s="438">
        <f t="shared" si="41"/>
        <v>0</v>
      </c>
      <c r="AL157" s="438">
        <f t="shared" si="41"/>
        <v>0</v>
      </c>
      <c r="AM157" s="541"/>
    </row>
    <row r="158" spans="1:39" ht="15" outlineLevel="1">
      <c r="B158" s="321"/>
      <c r="C158" s="332"/>
      <c r="D158" s="318"/>
      <c r="E158" s="318"/>
      <c r="F158" s="318"/>
      <c r="G158" s="318"/>
      <c r="H158" s="318"/>
      <c r="I158" s="318"/>
      <c r="J158" s="318"/>
      <c r="K158" s="318"/>
      <c r="L158" s="318"/>
      <c r="M158" s="318"/>
      <c r="N158" s="310"/>
      <c r="O158" s="318"/>
      <c r="P158" s="318"/>
      <c r="Q158" s="318"/>
      <c r="R158" s="318"/>
      <c r="S158" s="318"/>
      <c r="T158" s="318"/>
      <c r="U158" s="318"/>
      <c r="V158" s="318"/>
      <c r="W158" s="318"/>
      <c r="X158" s="318"/>
      <c r="Y158" s="439"/>
      <c r="Z158" s="439"/>
      <c r="AA158" s="439"/>
      <c r="AB158" s="439"/>
      <c r="AC158" s="439"/>
      <c r="AD158" s="439"/>
      <c r="AE158" s="439"/>
      <c r="AF158" s="439"/>
      <c r="AG158" s="439"/>
      <c r="AH158" s="439"/>
      <c r="AI158" s="439"/>
      <c r="AJ158" s="439"/>
      <c r="AK158" s="439"/>
      <c r="AL158" s="439"/>
      <c r="AM158" s="333"/>
    </row>
    <row r="159" spans="1:39" ht="15" outlineLevel="1">
      <c r="A159" s="545">
        <v>4</v>
      </c>
      <c r="B159" s="321" t="s">
        <v>4</v>
      </c>
      <c r="C159" s="318" t="s">
        <v>25</v>
      </c>
      <c r="D159" s="322">
        <v>56527</v>
      </c>
      <c r="E159" s="322">
        <f>+'7-b.  2012'!AY31</f>
        <v>56527.205139999998</v>
      </c>
      <c r="F159" s="322">
        <f>+'7-b.  2012'!AZ31</f>
        <v>56527.205139999998</v>
      </c>
      <c r="G159" s="322">
        <f>+'7-b.  2012'!BA31</f>
        <v>56527.205139999998</v>
      </c>
      <c r="H159" s="322">
        <f>+'7-b.  2012'!BB31</f>
        <v>55677.969270000001</v>
      </c>
      <c r="I159" s="322">
        <f>+'7-b.  2012'!BC31</f>
        <v>55677.969270000001</v>
      </c>
      <c r="J159" s="322">
        <f>+'7-b.  2012'!BD31</f>
        <v>26218.566459999998</v>
      </c>
      <c r="K159" s="322">
        <f>+'7-b.  2012'!BE31</f>
        <v>26073.865389999999</v>
      </c>
      <c r="L159" s="322">
        <f>+'7-b.  2012'!BF31</f>
        <v>26073.865389999999</v>
      </c>
      <c r="M159" s="322">
        <f>+'7-b.  2012'!BG31</f>
        <v>26073.865389999999</v>
      </c>
      <c r="N159" s="318"/>
      <c r="O159" s="322">
        <v>9</v>
      </c>
      <c r="P159" s="322">
        <f>+'7-b.  2012'!T31</f>
        <v>9.3153559000000001</v>
      </c>
      <c r="Q159" s="322">
        <f>+'7-b.  2012'!U31</f>
        <v>9.3153559000000001</v>
      </c>
      <c r="R159" s="322">
        <f>+'7-b.  2012'!V31</f>
        <v>9.3153559000000001</v>
      </c>
      <c r="S159" s="322">
        <f>+'7-b.  2012'!W31</f>
        <v>9.2760338000000004</v>
      </c>
      <c r="T159" s="322">
        <f>+'7-b.  2012'!X31</f>
        <v>9.2760338000000004</v>
      </c>
      <c r="U159" s="322">
        <f>+'7-b.  2012'!Y31</f>
        <v>7.9119766</v>
      </c>
      <c r="V159" s="322">
        <f>+'7-b.  2012'!Z31</f>
        <v>7.8954582000000002</v>
      </c>
      <c r="W159" s="322">
        <f>+'7-b.  2012'!AA31</f>
        <v>7.8954582000000002</v>
      </c>
      <c r="X159" s="322">
        <f>+'7-b.  2012'!AB31</f>
        <v>7.8954582000000002</v>
      </c>
      <c r="Y159" s="437">
        <v>1</v>
      </c>
      <c r="Z159" s="437"/>
      <c r="AA159" s="437"/>
      <c r="AB159" s="437"/>
      <c r="AC159" s="437"/>
      <c r="AD159" s="437"/>
      <c r="AE159" s="437"/>
      <c r="AF159" s="437"/>
      <c r="AG159" s="437"/>
      <c r="AH159" s="437"/>
      <c r="AI159" s="437"/>
      <c r="AJ159" s="437"/>
      <c r="AK159" s="437"/>
      <c r="AL159" s="437"/>
      <c r="AM159" s="323">
        <f>SUM(Y159:AL159)</f>
        <v>1</v>
      </c>
    </row>
    <row r="160" spans="1:39" ht="15" outlineLevel="1">
      <c r="B160" s="321" t="s">
        <v>247</v>
      </c>
      <c r="C160" s="318" t="s">
        <v>164</v>
      </c>
      <c r="D160" s="322"/>
      <c r="E160" s="322"/>
      <c r="F160" s="322"/>
      <c r="G160" s="322"/>
      <c r="H160" s="322"/>
      <c r="I160" s="322"/>
      <c r="J160" s="322"/>
      <c r="K160" s="322"/>
      <c r="L160" s="322"/>
      <c r="M160" s="322"/>
      <c r="N160" s="495"/>
      <c r="O160" s="322"/>
      <c r="P160" s="322"/>
      <c r="Q160" s="322"/>
      <c r="R160" s="322"/>
      <c r="S160" s="322"/>
      <c r="T160" s="322"/>
      <c r="U160" s="322"/>
      <c r="V160" s="322"/>
      <c r="W160" s="322"/>
      <c r="X160" s="322"/>
      <c r="Y160" s="438">
        <f>Y159</f>
        <v>1</v>
      </c>
      <c r="Z160" s="438">
        <f>Z159</f>
        <v>0</v>
      </c>
      <c r="AA160" s="438">
        <f t="shared" ref="AA160:AL160" si="42">AA159</f>
        <v>0</v>
      </c>
      <c r="AB160" s="438">
        <f t="shared" si="42"/>
        <v>0</v>
      </c>
      <c r="AC160" s="438">
        <f t="shared" si="42"/>
        <v>0</v>
      </c>
      <c r="AD160" s="438">
        <f t="shared" si="42"/>
        <v>0</v>
      </c>
      <c r="AE160" s="438">
        <f t="shared" si="42"/>
        <v>0</v>
      </c>
      <c r="AF160" s="438">
        <f t="shared" si="42"/>
        <v>0</v>
      </c>
      <c r="AG160" s="438">
        <f t="shared" si="42"/>
        <v>0</v>
      </c>
      <c r="AH160" s="438">
        <f t="shared" si="42"/>
        <v>0</v>
      </c>
      <c r="AI160" s="438">
        <f t="shared" si="42"/>
        <v>0</v>
      </c>
      <c r="AJ160" s="438">
        <f t="shared" si="42"/>
        <v>0</v>
      </c>
      <c r="AK160" s="438">
        <f t="shared" si="42"/>
        <v>0</v>
      </c>
      <c r="AL160" s="438">
        <f t="shared" si="42"/>
        <v>0</v>
      </c>
      <c r="AM160" s="541"/>
    </row>
    <row r="161" spans="1:39" ht="15" outlineLevel="1">
      <c r="B161" s="321"/>
      <c r="C161" s="332"/>
      <c r="D161" s="331"/>
      <c r="E161" s="331"/>
      <c r="F161" s="331"/>
      <c r="G161" s="331"/>
      <c r="H161" s="331"/>
      <c r="I161" s="331"/>
      <c r="J161" s="331"/>
      <c r="K161" s="331"/>
      <c r="L161" s="331"/>
      <c r="M161" s="331"/>
      <c r="N161" s="318"/>
      <c r="O161" s="331"/>
      <c r="P161" s="331"/>
      <c r="Q161" s="331"/>
      <c r="R161" s="331"/>
      <c r="S161" s="331"/>
      <c r="T161" s="331"/>
      <c r="U161" s="331"/>
      <c r="V161" s="331"/>
      <c r="W161" s="331"/>
      <c r="X161" s="331"/>
      <c r="Y161" s="439"/>
      <c r="Z161" s="439"/>
      <c r="AA161" s="439"/>
      <c r="AB161" s="439"/>
      <c r="AC161" s="439"/>
      <c r="AD161" s="439"/>
      <c r="AE161" s="439"/>
      <c r="AF161" s="439"/>
      <c r="AG161" s="439"/>
      <c r="AH161" s="439"/>
      <c r="AI161" s="439"/>
      <c r="AJ161" s="439"/>
      <c r="AK161" s="439"/>
      <c r="AL161" s="439"/>
      <c r="AM161" s="333"/>
    </row>
    <row r="162" spans="1:39" ht="15" outlineLevel="1">
      <c r="A162" s="545">
        <v>5</v>
      </c>
      <c r="B162" s="321" t="s">
        <v>5</v>
      </c>
      <c r="C162" s="318" t="s">
        <v>25</v>
      </c>
      <c r="D162" s="322">
        <v>1082743</v>
      </c>
      <c r="E162" s="322">
        <f>+'7-b.  2012'!AY30</f>
        <v>1082742.9469999999</v>
      </c>
      <c r="F162" s="322">
        <f>+'7-b.  2012'!AZ30</f>
        <v>1082742.9469999999</v>
      </c>
      <c r="G162" s="322">
        <f>+'7-b.  2012'!BA30</f>
        <v>1082742.9469999999</v>
      </c>
      <c r="H162" s="322">
        <f>+'7-b.  2012'!BB30</f>
        <v>973317.03</v>
      </c>
      <c r="I162" s="322">
        <f>+'7-b.  2012'!BC30</f>
        <v>791445.7683</v>
      </c>
      <c r="J162" s="322">
        <f>+'7-b.  2012'!BD30</f>
        <v>539847.18740000005</v>
      </c>
      <c r="K162" s="322">
        <f>+'7-b.  2012'!BE30</f>
        <v>538725.0159</v>
      </c>
      <c r="L162" s="322">
        <f>+'7-b.  2012'!BF30</f>
        <v>538725.0159</v>
      </c>
      <c r="M162" s="322">
        <f>+'7-b.  2012'!BG30</f>
        <v>273631.31280000001</v>
      </c>
      <c r="N162" s="318"/>
      <c r="O162" s="322">
        <v>60</v>
      </c>
      <c r="P162" s="322">
        <f>+'7-b.  2012'!T30</f>
        <v>59.833508999999999</v>
      </c>
      <c r="Q162" s="322">
        <f>+'7-b.  2012'!U30</f>
        <v>59.833508999999999</v>
      </c>
      <c r="R162" s="322">
        <f>+'7-b.  2012'!V30</f>
        <v>59.833508999999999</v>
      </c>
      <c r="S162" s="322">
        <f>+'7-b.  2012'!W30</f>
        <v>54.766767000000002</v>
      </c>
      <c r="T162" s="322">
        <f>+'7-b.  2012'!X30</f>
        <v>46.345590999999999</v>
      </c>
      <c r="U162" s="322">
        <f>+'7-b.  2012'!Y30</f>
        <v>34.695833999999998</v>
      </c>
      <c r="V162" s="322">
        <f>+'7-b.  2012'!Z30</f>
        <v>34.567731999999999</v>
      </c>
      <c r="W162" s="322">
        <f>+'7-b.  2012'!AA30</f>
        <v>34.567731999999999</v>
      </c>
      <c r="X162" s="322">
        <f>+'7-b.  2012'!AB30</f>
        <v>22.293112000000001</v>
      </c>
      <c r="Y162" s="437">
        <v>1</v>
      </c>
      <c r="Z162" s="437"/>
      <c r="AA162" s="437"/>
      <c r="AB162" s="437"/>
      <c r="AC162" s="437"/>
      <c r="AD162" s="437"/>
      <c r="AE162" s="437"/>
      <c r="AF162" s="437"/>
      <c r="AG162" s="437"/>
      <c r="AH162" s="437"/>
      <c r="AI162" s="437"/>
      <c r="AJ162" s="437"/>
      <c r="AK162" s="437"/>
      <c r="AL162" s="437"/>
      <c r="AM162" s="323">
        <f>SUM(Y162:AL162)</f>
        <v>1</v>
      </c>
    </row>
    <row r="163" spans="1:39" ht="15" outlineLevel="1">
      <c r="B163" s="321" t="s">
        <v>247</v>
      </c>
      <c r="C163" s="318" t="s">
        <v>164</v>
      </c>
      <c r="D163" s="322"/>
      <c r="E163" s="322"/>
      <c r="F163" s="322"/>
      <c r="G163" s="322"/>
      <c r="H163" s="322"/>
      <c r="I163" s="322"/>
      <c r="J163" s="322"/>
      <c r="K163" s="322"/>
      <c r="L163" s="322"/>
      <c r="M163" s="322"/>
      <c r="N163" s="495"/>
      <c r="O163" s="322"/>
      <c r="P163" s="322"/>
      <c r="Q163" s="322"/>
      <c r="R163" s="322"/>
      <c r="S163" s="322"/>
      <c r="T163" s="322"/>
      <c r="U163" s="322"/>
      <c r="V163" s="322"/>
      <c r="W163" s="322"/>
      <c r="X163" s="322"/>
      <c r="Y163" s="438">
        <f>Y162</f>
        <v>1</v>
      </c>
      <c r="Z163" s="438">
        <f>Z162</f>
        <v>0</v>
      </c>
      <c r="AA163" s="438">
        <f t="shared" ref="AA163:AL163" si="43">AA162</f>
        <v>0</v>
      </c>
      <c r="AB163" s="438">
        <f t="shared" si="43"/>
        <v>0</v>
      </c>
      <c r="AC163" s="438">
        <f t="shared" si="43"/>
        <v>0</v>
      </c>
      <c r="AD163" s="438">
        <f t="shared" si="43"/>
        <v>0</v>
      </c>
      <c r="AE163" s="438">
        <f t="shared" si="43"/>
        <v>0</v>
      </c>
      <c r="AF163" s="438">
        <f t="shared" si="43"/>
        <v>0</v>
      </c>
      <c r="AG163" s="438">
        <f t="shared" si="43"/>
        <v>0</v>
      </c>
      <c r="AH163" s="438">
        <f t="shared" si="43"/>
        <v>0</v>
      </c>
      <c r="AI163" s="438">
        <f t="shared" si="43"/>
        <v>0</v>
      </c>
      <c r="AJ163" s="438">
        <f t="shared" si="43"/>
        <v>0</v>
      </c>
      <c r="AK163" s="438">
        <f t="shared" si="43"/>
        <v>0</v>
      </c>
      <c r="AL163" s="438">
        <f t="shared" si="43"/>
        <v>0</v>
      </c>
      <c r="AM163" s="541"/>
    </row>
    <row r="164" spans="1:39" ht="15" outlineLevel="1">
      <c r="B164" s="321"/>
      <c r="C164" s="332"/>
      <c r="D164" s="331"/>
      <c r="E164" s="331"/>
      <c r="F164" s="331"/>
      <c r="G164" s="331"/>
      <c r="H164" s="331"/>
      <c r="I164" s="331"/>
      <c r="J164" s="331"/>
      <c r="K164" s="331"/>
      <c r="L164" s="331"/>
      <c r="M164" s="331"/>
      <c r="N164" s="318"/>
      <c r="O164" s="331"/>
      <c r="P164" s="331"/>
      <c r="Q164" s="331"/>
      <c r="R164" s="331"/>
      <c r="S164" s="331"/>
      <c r="T164" s="331"/>
      <c r="U164" s="331"/>
      <c r="V164" s="331"/>
      <c r="W164" s="331"/>
      <c r="X164" s="331"/>
      <c r="Y164" s="439"/>
      <c r="Z164" s="439"/>
      <c r="AA164" s="439"/>
      <c r="AB164" s="439"/>
      <c r="AC164" s="439"/>
      <c r="AD164" s="439"/>
      <c r="AE164" s="439"/>
      <c r="AF164" s="439"/>
      <c r="AG164" s="439"/>
      <c r="AH164" s="439"/>
      <c r="AI164" s="439"/>
      <c r="AJ164" s="439"/>
      <c r="AK164" s="439"/>
      <c r="AL164" s="439"/>
      <c r="AM164" s="333"/>
    </row>
    <row r="165" spans="1:39" ht="15" outlineLevel="1">
      <c r="A165" s="545">
        <v>6</v>
      </c>
      <c r="B165" s="321" t="s">
        <v>6</v>
      </c>
      <c r="C165" s="318" t="s">
        <v>25</v>
      </c>
      <c r="D165" s="322"/>
      <c r="E165" s="322"/>
      <c r="F165" s="322"/>
      <c r="G165" s="322"/>
      <c r="H165" s="322"/>
      <c r="I165" s="322"/>
      <c r="J165" s="322"/>
      <c r="K165" s="322"/>
      <c r="L165" s="322"/>
      <c r="M165" s="322"/>
      <c r="N165" s="318"/>
      <c r="O165" s="322"/>
      <c r="P165" s="322"/>
      <c r="Q165" s="322"/>
      <c r="R165" s="322"/>
      <c r="S165" s="322"/>
      <c r="T165" s="322"/>
      <c r="U165" s="322"/>
      <c r="V165" s="322"/>
      <c r="W165" s="322"/>
      <c r="X165" s="322"/>
      <c r="Y165" s="437"/>
      <c r="Z165" s="437"/>
      <c r="AA165" s="437"/>
      <c r="AB165" s="437"/>
      <c r="AC165" s="437"/>
      <c r="AD165" s="437"/>
      <c r="AE165" s="437"/>
      <c r="AF165" s="437"/>
      <c r="AG165" s="437"/>
      <c r="AH165" s="437"/>
      <c r="AI165" s="437"/>
      <c r="AJ165" s="437"/>
      <c r="AK165" s="437"/>
      <c r="AL165" s="437"/>
      <c r="AM165" s="323">
        <f>SUM(Y165:AL165)</f>
        <v>0</v>
      </c>
    </row>
    <row r="166" spans="1:39" ht="15" outlineLevel="1">
      <c r="B166" s="321" t="s">
        <v>247</v>
      </c>
      <c r="C166" s="318" t="s">
        <v>164</v>
      </c>
      <c r="D166" s="322"/>
      <c r="E166" s="322"/>
      <c r="F166" s="322"/>
      <c r="G166" s="322"/>
      <c r="H166" s="322"/>
      <c r="I166" s="322"/>
      <c r="J166" s="322"/>
      <c r="K166" s="322"/>
      <c r="L166" s="322"/>
      <c r="M166" s="322"/>
      <c r="N166" s="495"/>
      <c r="O166" s="322"/>
      <c r="P166" s="322"/>
      <c r="Q166" s="322"/>
      <c r="R166" s="322"/>
      <c r="S166" s="322"/>
      <c r="T166" s="322"/>
      <c r="U166" s="322"/>
      <c r="V166" s="322"/>
      <c r="W166" s="322"/>
      <c r="X166" s="322"/>
      <c r="Y166" s="438">
        <f>Y165</f>
        <v>0</v>
      </c>
      <c r="Z166" s="438">
        <f>Z165</f>
        <v>0</v>
      </c>
      <c r="AA166" s="438">
        <f t="shared" ref="AA166:AL166" si="44">AA165</f>
        <v>0</v>
      </c>
      <c r="AB166" s="438">
        <f t="shared" si="44"/>
        <v>0</v>
      </c>
      <c r="AC166" s="438">
        <f t="shared" si="44"/>
        <v>0</v>
      </c>
      <c r="AD166" s="438">
        <f t="shared" si="44"/>
        <v>0</v>
      </c>
      <c r="AE166" s="438">
        <f t="shared" si="44"/>
        <v>0</v>
      </c>
      <c r="AF166" s="438">
        <f t="shared" si="44"/>
        <v>0</v>
      </c>
      <c r="AG166" s="438">
        <f t="shared" si="44"/>
        <v>0</v>
      </c>
      <c r="AH166" s="438">
        <f t="shared" si="44"/>
        <v>0</v>
      </c>
      <c r="AI166" s="438">
        <f t="shared" si="44"/>
        <v>0</v>
      </c>
      <c r="AJ166" s="438">
        <f t="shared" si="44"/>
        <v>0</v>
      </c>
      <c r="AK166" s="438">
        <f t="shared" si="44"/>
        <v>0</v>
      </c>
      <c r="AL166" s="438">
        <f t="shared" si="44"/>
        <v>0</v>
      </c>
      <c r="AM166" s="541"/>
    </row>
    <row r="167" spans="1:39" ht="15" outlineLevel="1">
      <c r="B167" s="321"/>
      <c r="C167" s="332"/>
      <c r="D167" s="331"/>
      <c r="E167" s="331"/>
      <c r="F167" s="331"/>
      <c r="G167" s="331"/>
      <c r="H167" s="331"/>
      <c r="I167" s="331"/>
      <c r="J167" s="331"/>
      <c r="K167" s="331"/>
      <c r="L167" s="331"/>
      <c r="M167" s="331"/>
      <c r="N167" s="318"/>
      <c r="O167" s="331"/>
      <c r="P167" s="331"/>
      <c r="Q167" s="331"/>
      <c r="R167" s="331"/>
      <c r="S167" s="331"/>
      <c r="T167" s="331"/>
      <c r="U167" s="331"/>
      <c r="V167" s="331"/>
      <c r="W167" s="331"/>
      <c r="X167" s="331"/>
      <c r="Y167" s="439"/>
      <c r="Z167" s="439"/>
      <c r="AA167" s="439"/>
      <c r="AB167" s="439"/>
      <c r="AC167" s="439"/>
      <c r="AD167" s="439"/>
      <c r="AE167" s="439"/>
      <c r="AF167" s="439"/>
      <c r="AG167" s="439"/>
      <c r="AH167" s="439"/>
      <c r="AI167" s="439"/>
      <c r="AJ167" s="439"/>
      <c r="AK167" s="439"/>
      <c r="AL167" s="439"/>
      <c r="AM167" s="333"/>
    </row>
    <row r="168" spans="1:39" ht="15" outlineLevel="1">
      <c r="A168" s="545">
        <v>7</v>
      </c>
      <c r="B168" s="321" t="s">
        <v>42</v>
      </c>
      <c r="C168" s="318" t="s">
        <v>25</v>
      </c>
      <c r="D168" s="322">
        <v>13650</v>
      </c>
      <c r="E168" s="322">
        <f>+'7-b.  2012'!AY33</f>
        <v>0</v>
      </c>
      <c r="F168" s="322">
        <f>+'7-b.  2012'!AZ33</f>
        <v>0</v>
      </c>
      <c r="G168" s="322">
        <f>+'7-b.  2012'!BA33</f>
        <v>0</v>
      </c>
      <c r="H168" s="322">
        <f>+'7-b.  2012'!BB33</f>
        <v>0</v>
      </c>
      <c r="I168" s="322">
        <f>+'7-b.  2012'!BC33</f>
        <v>0</v>
      </c>
      <c r="J168" s="322">
        <f>+'7-b.  2012'!BD33</f>
        <v>0</v>
      </c>
      <c r="K168" s="322">
        <f>+'7-b.  2012'!BE33</f>
        <v>0</v>
      </c>
      <c r="L168" s="322">
        <f>+'7-b.  2012'!BF33</f>
        <v>0</v>
      </c>
      <c r="M168" s="322">
        <f>+'7-b.  2012'!BG33</f>
        <v>0</v>
      </c>
      <c r="N168" s="318"/>
      <c r="O168" s="322">
        <v>2699</v>
      </c>
      <c r="P168" s="322">
        <f>+'7-b.  2012'!T33</f>
        <v>0</v>
      </c>
      <c r="Q168" s="322">
        <f>+'7-b.  2012'!U33</f>
        <v>0</v>
      </c>
      <c r="R168" s="322">
        <f>+'7-b.  2012'!V33</f>
        <v>0</v>
      </c>
      <c r="S168" s="322">
        <f>+'7-b.  2012'!W33</f>
        <v>0</v>
      </c>
      <c r="T168" s="322">
        <f>+'7-b.  2012'!X33</f>
        <v>0</v>
      </c>
      <c r="U168" s="322">
        <f>+'7-b.  2012'!Y33</f>
        <v>0</v>
      </c>
      <c r="V168" s="322">
        <f>+'7-b.  2012'!Z33</f>
        <v>0</v>
      </c>
      <c r="W168" s="322">
        <f>+'7-b.  2012'!AA33</f>
        <v>0</v>
      </c>
      <c r="X168" s="322">
        <f>+'7-b.  2012'!AB33</f>
        <v>0</v>
      </c>
      <c r="Y168" s="437">
        <v>1</v>
      </c>
      <c r="Z168" s="437"/>
      <c r="AA168" s="437"/>
      <c r="AB168" s="437"/>
      <c r="AC168" s="437"/>
      <c r="AD168" s="437"/>
      <c r="AE168" s="437"/>
      <c r="AF168" s="437"/>
      <c r="AG168" s="437"/>
      <c r="AH168" s="437"/>
      <c r="AI168" s="437"/>
      <c r="AJ168" s="437"/>
      <c r="AK168" s="437"/>
      <c r="AL168" s="437"/>
      <c r="AM168" s="323">
        <f>SUM(Y168:AL168)</f>
        <v>1</v>
      </c>
    </row>
    <row r="169" spans="1:39" ht="15" outlineLevel="1">
      <c r="B169" s="321" t="s">
        <v>247</v>
      </c>
      <c r="C169" s="318" t="s">
        <v>164</v>
      </c>
      <c r="D169" s="322"/>
      <c r="E169" s="322"/>
      <c r="F169" s="322"/>
      <c r="G169" s="322"/>
      <c r="H169" s="322"/>
      <c r="I169" s="322"/>
      <c r="J169" s="322"/>
      <c r="K169" s="322"/>
      <c r="L169" s="322"/>
      <c r="M169" s="322"/>
      <c r="N169" s="318"/>
      <c r="O169" s="322"/>
      <c r="P169" s="322"/>
      <c r="Q169" s="322"/>
      <c r="R169" s="322"/>
      <c r="S169" s="322"/>
      <c r="T169" s="322"/>
      <c r="U169" s="322"/>
      <c r="V169" s="322"/>
      <c r="W169" s="322"/>
      <c r="X169" s="322"/>
      <c r="Y169" s="438">
        <f>Y168</f>
        <v>1</v>
      </c>
      <c r="Z169" s="438">
        <f>Z168</f>
        <v>0</v>
      </c>
      <c r="AA169" s="438">
        <f t="shared" ref="AA169:AL169" si="45">AA168</f>
        <v>0</v>
      </c>
      <c r="AB169" s="438">
        <f t="shared" si="45"/>
        <v>0</v>
      </c>
      <c r="AC169" s="438">
        <f t="shared" si="45"/>
        <v>0</v>
      </c>
      <c r="AD169" s="438">
        <f t="shared" si="45"/>
        <v>0</v>
      </c>
      <c r="AE169" s="438">
        <f t="shared" si="45"/>
        <v>0</v>
      </c>
      <c r="AF169" s="438">
        <f t="shared" si="45"/>
        <v>0</v>
      </c>
      <c r="AG169" s="438">
        <f t="shared" si="45"/>
        <v>0</v>
      </c>
      <c r="AH169" s="438">
        <f t="shared" si="45"/>
        <v>0</v>
      </c>
      <c r="AI169" s="438">
        <f t="shared" si="45"/>
        <v>0</v>
      </c>
      <c r="AJ169" s="438">
        <f t="shared" si="45"/>
        <v>0</v>
      </c>
      <c r="AK169" s="438">
        <f t="shared" si="45"/>
        <v>0</v>
      </c>
      <c r="AL169" s="438">
        <f t="shared" si="45"/>
        <v>0</v>
      </c>
      <c r="AM169" s="541"/>
    </row>
    <row r="170" spans="1:39" ht="15" outlineLevel="1">
      <c r="B170" s="321"/>
      <c r="C170" s="332"/>
      <c r="D170" s="331"/>
      <c r="E170" s="331"/>
      <c r="F170" s="331"/>
      <c r="G170" s="331"/>
      <c r="H170" s="331"/>
      <c r="I170" s="331"/>
      <c r="J170" s="331"/>
      <c r="K170" s="331"/>
      <c r="L170" s="331"/>
      <c r="M170" s="331"/>
      <c r="N170" s="318"/>
      <c r="O170" s="331"/>
      <c r="P170" s="331"/>
      <c r="Q170" s="331"/>
      <c r="R170" s="331"/>
      <c r="S170" s="331"/>
      <c r="T170" s="331"/>
      <c r="U170" s="331"/>
      <c r="V170" s="331"/>
      <c r="W170" s="331"/>
      <c r="X170" s="331"/>
      <c r="Y170" s="439"/>
      <c r="Z170" s="439"/>
      <c r="AA170" s="439"/>
      <c r="AB170" s="439"/>
      <c r="AC170" s="439"/>
      <c r="AD170" s="439"/>
      <c r="AE170" s="439"/>
      <c r="AF170" s="439"/>
      <c r="AG170" s="439"/>
      <c r="AH170" s="439"/>
      <c r="AI170" s="439"/>
      <c r="AJ170" s="439"/>
      <c r="AK170" s="439"/>
      <c r="AL170" s="439"/>
      <c r="AM170" s="333"/>
    </row>
    <row r="171" spans="1:39" s="310" customFormat="1" ht="15" outlineLevel="1">
      <c r="A171" s="545">
        <v>8</v>
      </c>
      <c r="B171" s="321" t="s">
        <v>498</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37"/>
      <c r="Z171" s="437"/>
      <c r="AA171" s="437"/>
      <c r="AB171" s="437"/>
      <c r="AC171" s="437"/>
      <c r="AD171" s="437"/>
      <c r="AE171" s="437"/>
      <c r="AF171" s="437"/>
      <c r="AG171" s="437"/>
      <c r="AH171" s="437"/>
      <c r="AI171" s="437"/>
      <c r="AJ171" s="437"/>
      <c r="AK171" s="437"/>
      <c r="AL171" s="437"/>
      <c r="AM171" s="323">
        <f>SUM(Y171:AL171)</f>
        <v>0</v>
      </c>
    </row>
    <row r="172" spans="1:39" s="310" customFormat="1" ht="15" outlineLevel="1">
      <c r="A172" s="545"/>
      <c r="B172" s="321" t="s">
        <v>247</v>
      </c>
      <c r="C172" s="318" t="s">
        <v>164</v>
      </c>
      <c r="D172" s="322"/>
      <c r="E172" s="322"/>
      <c r="F172" s="322"/>
      <c r="G172" s="322"/>
      <c r="H172" s="322"/>
      <c r="I172" s="322"/>
      <c r="J172" s="322"/>
      <c r="K172" s="322"/>
      <c r="L172" s="322"/>
      <c r="M172" s="322"/>
      <c r="N172" s="318"/>
      <c r="O172" s="322"/>
      <c r="P172" s="322"/>
      <c r="Q172" s="322"/>
      <c r="R172" s="322"/>
      <c r="S172" s="322"/>
      <c r="T172" s="322"/>
      <c r="U172" s="322"/>
      <c r="V172" s="322"/>
      <c r="W172" s="322"/>
      <c r="X172" s="322"/>
      <c r="Y172" s="438">
        <f>Y171</f>
        <v>0</v>
      </c>
      <c r="Z172" s="438">
        <f>Z171</f>
        <v>0</v>
      </c>
      <c r="AA172" s="438">
        <f t="shared" ref="AA172:AL172" si="46">AA171</f>
        <v>0</v>
      </c>
      <c r="AB172" s="438">
        <f t="shared" si="46"/>
        <v>0</v>
      </c>
      <c r="AC172" s="438">
        <f t="shared" si="46"/>
        <v>0</v>
      </c>
      <c r="AD172" s="438">
        <f t="shared" si="46"/>
        <v>0</v>
      </c>
      <c r="AE172" s="438">
        <f t="shared" si="46"/>
        <v>0</v>
      </c>
      <c r="AF172" s="438">
        <f t="shared" si="46"/>
        <v>0</v>
      </c>
      <c r="AG172" s="438">
        <f t="shared" si="46"/>
        <v>0</v>
      </c>
      <c r="AH172" s="438">
        <f t="shared" si="46"/>
        <v>0</v>
      </c>
      <c r="AI172" s="438">
        <f t="shared" si="46"/>
        <v>0</v>
      </c>
      <c r="AJ172" s="438">
        <f t="shared" si="46"/>
        <v>0</v>
      </c>
      <c r="AK172" s="438">
        <f t="shared" si="46"/>
        <v>0</v>
      </c>
      <c r="AL172" s="438">
        <f t="shared" si="46"/>
        <v>0</v>
      </c>
      <c r="AM172" s="541"/>
    </row>
    <row r="173" spans="1:39" s="310" customFormat="1" ht="15" outlineLevel="1">
      <c r="A173" s="545"/>
      <c r="B173" s="321"/>
      <c r="C173" s="332"/>
      <c r="D173" s="331"/>
      <c r="E173" s="331"/>
      <c r="F173" s="331"/>
      <c r="G173" s="331"/>
      <c r="H173" s="331"/>
      <c r="I173" s="331"/>
      <c r="J173" s="331"/>
      <c r="K173" s="331"/>
      <c r="L173" s="331"/>
      <c r="M173" s="331"/>
      <c r="N173" s="318"/>
      <c r="O173" s="331"/>
      <c r="P173" s="331"/>
      <c r="Q173" s="331"/>
      <c r="R173" s="331"/>
      <c r="S173" s="331"/>
      <c r="T173" s="331"/>
      <c r="U173" s="331"/>
      <c r="V173" s="331"/>
      <c r="W173" s="331"/>
      <c r="X173" s="331"/>
      <c r="Y173" s="439"/>
      <c r="Z173" s="439"/>
      <c r="AA173" s="439"/>
      <c r="AB173" s="439"/>
      <c r="AC173" s="439"/>
      <c r="AD173" s="439"/>
      <c r="AE173" s="439"/>
      <c r="AF173" s="439"/>
      <c r="AG173" s="439"/>
      <c r="AH173" s="439"/>
      <c r="AI173" s="439"/>
      <c r="AJ173" s="439"/>
      <c r="AK173" s="439"/>
      <c r="AL173" s="439"/>
      <c r="AM173" s="333"/>
    </row>
    <row r="174" spans="1:39" ht="15" outlineLevel="1">
      <c r="A174" s="545">
        <v>9</v>
      </c>
      <c r="B174" s="321" t="s">
        <v>7</v>
      </c>
      <c r="C174" s="318" t="s">
        <v>25</v>
      </c>
      <c r="D174" s="322"/>
      <c r="E174" s="322"/>
      <c r="F174" s="322"/>
      <c r="G174" s="322"/>
      <c r="H174" s="322"/>
      <c r="I174" s="322"/>
      <c r="J174" s="322"/>
      <c r="K174" s="322"/>
      <c r="L174" s="322"/>
      <c r="M174" s="322"/>
      <c r="N174" s="318"/>
      <c r="O174" s="322"/>
      <c r="P174" s="322"/>
      <c r="Q174" s="322"/>
      <c r="R174" s="322"/>
      <c r="S174" s="322"/>
      <c r="T174" s="322"/>
      <c r="U174" s="322"/>
      <c r="V174" s="322"/>
      <c r="W174" s="322"/>
      <c r="X174" s="322"/>
      <c r="Y174" s="437"/>
      <c r="Z174" s="437"/>
      <c r="AA174" s="437"/>
      <c r="AB174" s="437"/>
      <c r="AC174" s="437"/>
      <c r="AD174" s="437"/>
      <c r="AE174" s="437"/>
      <c r="AF174" s="437"/>
      <c r="AG174" s="437"/>
      <c r="AH174" s="437"/>
      <c r="AI174" s="437"/>
      <c r="AJ174" s="437"/>
      <c r="AK174" s="437"/>
      <c r="AL174" s="437"/>
      <c r="AM174" s="323">
        <f>SUM(Y174:AL174)</f>
        <v>0</v>
      </c>
    </row>
    <row r="175" spans="1:39" ht="15" outlineLevel="1">
      <c r="B175" s="321" t="s">
        <v>247</v>
      </c>
      <c r="C175" s="318" t="s">
        <v>164</v>
      </c>
      <c r="D175" s="322"/>
      <c r="E175" s="322"/>
      <c r="F175" s="322"/>
      <c r="G175" s="322"/>
      <c r="H175" s="322"/>
      <c r="I175" s="322"/>
      <c r="J175" s="322"/>
      <c r="K175" s="322"/>
      <c r="L175" s="322"/>
      <c r="M175" s="322"/>
      <c r="N175" s="318"/>
      <c r="O175" s="322"/>
      <c r="P175" s="322"/>
      <c r="Q175" s="322"/>
      <c r="R175" s="322"/>
      <c r="S175" s="322"/>
      <c r="T175" s="322"/>
      <c r="U175" s="322"/>
      <c r="V175" s="322"/>
      <c r="W175" s="322"/>
      <c r="X175" s="322"/>
      <c r="Y175" s="438">
        <f>Y174</f>
        <v>0</v>
      </c>
      <c r="Z175" s="438">
        <f>Z174</f>
        <v>0</v>
      </c>
      <c r="AA175" s="438">
        <f t="shared" ref="AA175:AL175" si="47">AA174</f>
        <v>0</v>
      </c>
      <c r="AB175" s="438">
        <f t="shared" si="47"/>
        <v>0</v>
      </c>
      <c r="AC175" s="438">
        <f t="shared" si="47"/>
        <v>0</v>
      </c>
      <c r="AD175" s="438">
        <f t="shared" si="47"/>
        <v>0</v>
      </c>
      <c r="AE175" s="438">
        <f t="shared" si="47"/>
        <v>0</v>
      </c>
      <c r="AF175" s="438">
        <f t="shared" si="47"/>
        <v>0</v>
      </c>
      <c r="AG175" s="438">
        <f t="shared" si="47"/>
        <v>0</v>
      </c>
      <c r="AH175" s="438">
        <f t="shared" si="47"/>
        <v>0</v>
      </c>
      <c r="AI175" s="438">
        <f t="shared" si="47"/>
        <v>0</v>
      </c>
      <c r="AJ175" s="438">
        <f t="shared" si="47"/>
        <v>0</v>
      </c>
      <c r="AK175" s="438">
        <f t="shared" si="47"/>
        <v>0</v>
      </c>
      <c r="AL175" s="438">
        <f t="shared" si="47"/>
        <v>0</v>
      </c>
      <c r="AM175" s="541"/>
    </row>
    <row r="176" spans="1:39" ht="15" outlineLevel="1">
      <c r="B176" s="334"/>
      <c r="C176" s="335"/>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39"/>
      <c r="AA176" s="439"/>
      <c r="AB176" s="439"/>
      <c r="AC176" s="439"/>
      <c r="AD176" s="439"/>
      <c r="AE176" s="439"/>
      <c r="AF176" s="439"/>
      <c r="AG176" s="439"/>
      <c r="AH176" s="439"/>
      <c r="AI176" s="439"/>
      <c r="AJ176" s="439"/>
      <c r="AK176" s="439"/>
      <c r="AL176" s="439"/>
      <c r="AM176" s="333"/>
    </row>
    <row r="177" spans="1:39" ht="15.75" outlineLevel="1">
      <c r="A177" s="546"/>
      <c r="B177" s="315" t="s">
        <v>8</v>
      </c>
      <c r="C177" s="316"/>
      <c r="D177" s="316"/>
      <c r="E177" s="316"/>
      <c r="F177" s="316"/>
      <c r="G177" s="316"/>
      <c r="H177" s="316"/>
      <c r="I177" s="316"/>
      <c r="J177" s="316"/>
      <c r="K177" s="316"/>
      <c r="L177" s="316"/>
      <c r="M177" s="316"/>
      <c r="N177" s="318"/>
      <c r="O177" s="316"/>
      <c r="P177" s="316"/>
      <c r="Q177" s="316"/>
      <c r="R177" s="316"/>
      <c r="S177" s="316"/>
      <c r="T177" s="316"/>
      <c r="U177" s="316"/>
      <c r="V177" s="316"/>
      <c r="W177" s="316"/>
      <c r="X177" s="316"/>
      <c r="Y177" s="441"/>
      <c r="Z177" s="441"/>
      <c r="AA177" s="441"/>
      <c r="AB177" s="441"/>
      <c r="AC177" s="441"/>
      <c r="AD177" s="441"/>
      <c r="AE177" s="441"/>
      <c r="AF177" s="441"/>
      <c r="AG177" s="441"/>
      <c r="AH177" s="441"/>
      <c r="AI177" s="441"/>
      <c r="AJ177" s="441"/>
      <c r="AK177" s="441"/>
      <c r="AL177" s="441"/>
      <c r="AM177" s="319"/>
    </row>
    <row r="178" spans="1:39" ht="15" outlineLevel="1">
      <c r="A178" s="545">
        <v>10</v>
      </c>
      <c r="B178" s="337" t="s">
        <v>22</v>
      </c>
      <c r="C178" s="318" t="s">
        <v>25</v>
      </c>
      <c r="D178" s="322">
        <v>9600471</v>
      </c>
      <c r="E178" s="322">
        <f>+'7-b.  2012'!AY25</f>
        <v>9532534.7170000002</v>
      </c>
      <c r="F178" s="322">
        <f>+'7-b.  2012'!AZ25</f>
        <v>9389578.6699999999</v>
      </c>
      <c r="G178" s="322">
        <f>+'7-b.  2012'!BA25</f>
        <v>9295397.3839999996</v>
      </c>
      <c r="H178" s="322">
        <f>+'7-b.  2012'!BB25</f>
        <v>9282626.2809999995</v>
      </c>
      <c r="I178" s="322">
        <f>+'7-b.  2012'!BC25</f>
        <v>8799101.7379999999</v>
      </c>
      <c r="J178" s="322">
        <f>+'7-b.  2012'!BD25</f>
        <v>8577352.6909999996</v>
      </c>
      <c r="K178" s="322">
        <f>+'7-b.  2012'!BE25</f>
        <v>8546487.8379999995</v>
      </c>
      <c r="L178" s="322">
        <f>+'7-b.  2012'!BF25</f>
        <v>8314197.1720000003</v>
      </c>
      <c r="M178" s="322">
        <f>+'7-b.  2012'!BG25</f>
        <v>6213056.1529999999</v>
      </c>
      <c r="N178" s="322">
        <v>12</v>
      </c>
      <c r="O178" s="322">
        <v>1659</v>
      </c>
      <c r="P178" s="322">
        <f>+'7-b.  2012'!T25</f>
        <v>1640.4593</v>
      </c>
      <c r="Q178" s="322">
        <f>+'7-b.  2012'!U25</f>
        <v>1596.5565999999999</v>
      </c>
      <c r="R178" s="322">
        <f>+'7-b.  2012'!V25</f>
        <v>1567.7062000000001</v>
      </c>
      <c r="S178" s="322">
        <f>+'7-b.  2012'!W25</f>
        <v>1565.0146999999999</v>
      </c>
      <c r="T178" s="322">
        <f>+'7-b.  2012'!X25</f>
        <v>1417.865</v>
      </c>
      <c r="U178" s="322">
        <f>+'7-b.  2012'!Y25</f>
        <v>1389.8258000000001</v>
      </c>
      <c r="V178" s="322">
        <f>+'7-b.  2012'!Z25</f>
        <v>1384.9793999999999</v>
      </c>
      <c r="W178" s="322">
        <f>+'7-b.  2012'!AA25</f>
        <v>1329.8068000000001</v>
      </c>
      <c r="X178" s="322">
        <f>+'7-b.  2012'!AB25</f>
        <v>998.82539999999995</v>
      </c>
      <c r="Y178" s="494"/>
      <c r="Z178" s="496"/>
      <c r="AA178" s="496">
        <v>0.49</v>
      </c>
      <c r="AB178" s="442">
        <v>0.51</v>
      </c>
      <c r="AC178" s="442"/>
      <c r="AD178" s="442"/>
      <c r="AE178" s="442"/>
      <c r="AF178" s="442"/>
      <c r="AG178" s="442"/>
      <c r="AH178" s="442"/>
      <c r="AI178" s="442"/>
      <c r="AJ178" s="442"/>
      <c r="AK178" s="442"/>
      <c r="AL178" s="442"/>
      <c r="AM178" s="323">
        <f>SUM(Y178:AL178)</f>
        <v>1</v>
      </c>
    </row>
    <row r="179" spans="1:39" ht="15" outlineLevel="1">
      <c r="B179" s="321" t="s">
        <v>247</v>
      </c>
      <c r="C179" s="318" t="s">
        <v>164</v>
      </c>
      <c r="D179" s="322">
        <v>1846854</v>
      </c>
      <c r="E179" s="322">
        <f>+'7-c.  2013'!AY34+'7-d.  2014'!AY35</f>
        <v>1846853.7</v>
      </c>
      <c r="F179" s="322">
        <f>+'7-c.  2013'!AZ34+'7-d.  2014'!AZ35</f>
        <v>1816813.81</v>
      </c>
      <c r="G179" s="322">
        <f>+'7-c.  2013'!BA34+'7-d.  2014'!BA35</f>
        <v>1816813.81</v>
      </c>
      <c r="H179" s="322">
        <f>+'7-c.  2013'!BB34+'7-d.  2014'!BB35</f>
        <v>1816813.81</v>
      </c>
      <c r="I179" s="322">
        <f>+'7-c.  2013'!BC34+'7-d.  2014'!BC35</f>
        <v>1757157.9</v>
      </c>
      <c r="J179" s="322">
        <f>+'7-c.  2013'!BD34+'7-d.  2014'!BD35</f>
        <v>1748714.77</v>
      </c>
      <c r="K179" s="322">
        <f>+'7-c.  2013'!BE34+'7-d.  2014'!BE35</f>
        <v>1748714.77</v>
      </c>
      <c r="L179" s="322">
        <f>+'7-c.  2013'!BF34+'7-d.  2014'!BF35</f>
        <v>1721076.88</v>
      </c>
      <c r="M179" s="322">
        <f>+'7-c.  2013'!BG34+'7-d.  2014'!BG35</f>
        <v>1668553.54</v>
      </c>
      <c r="N179" s="322">
        <f>N178</f>
        <v>12</v>
      </c>
      <c r="O179" s="322">
        <v>273</v>
      </c>
      <c r="P179" s="322">
        <f>+'7-c.  2013'!T34+'7-d.  2014'!T35</f>
        <v>273.27</v>
      </c>
      <c r="Q179" s="322">
        <f>+'7-c.  2013'!U34+'7-d.  2014'!U35</f>
        <v>264.04999999999995</v>
      </c>
      <c r="R179" s="322">
        <f>+'7-c.  2013'!V34+'7-d.  2014'!V35</f>
        <v>264.04999999999995</v>
      </c>
      <c r="S179" s="322">
        <f>+'7-c.  2013'!W34+'7-d.  2014'!W35</f>
        <v>264.04999999999995</v>
      </c>
      <c r="T179" s="322">
        <f>+'7-c.  2013'!X34+'7-d.  2014'!X35</f>
        <v>247.14000000000001</v>
      </c>
      <c r="U179" s="322">
        <f>+'7-c.  2013'!Y34+'7-d.  2014'!Y35</f>
        <v>245.2</v>
      </c>
      <c r="V179" s="322">
        <f>+'7-c.  2013'!Z34+'7-d.  2014'!Z35</f>
        <v>245.2</v>
      </c>
      <c r="W179" s="322">
        <f>+'7-c.  2013'!AA34+'7-d.  2014'!AA35</f>
        <v>237.44</v>
      </c>
      <c r="X179" s="322">
        <f>+'7-c.  2013'!AB34+'7-d.  2014'!AB35</f>
        <v>225.56</v>
      </c>
      <c r="Y179" s="438">
        <f>Y178</f>
        <v>0</v>
      </c>
      <c r="Z179" s="438">
        <f>Z178</f>
        <v>0</v>
      </c>
      <c r="AA179" s="438">
        <f t="shared" ref="AA179:AL179" si="48">AA178</f>
        <v>0.49</v>
      </c>
      <c r="AB179" s="438">
        <f t="shared" si="48"/>
        <v>0.51</v>
      </c>
      <c r="AC179" s="438">
        <f t="shared" si="48"/>
        <v>0</v>
      </c>
      <c r="AD179" s="438">
        <f t="shared" si="48"/>
        <v>0</v>
      </c>
      <c r="AE179" s="438">
        <f t="shared" si="48"/>
        <v>0</v>
      </c>
      <c r="AF179" s="438">
        <f t="shared" si="48"/>
        <v>0</v>
      </c>
      <c r="AG179" s="438">
        <f t="shared" si="48"/>
        <v>0</v>
      </c>
      <c r="AH179" s="438">
        <f t="shared" si="48"/>
        <v>0</v>
      </c>
      <c r="AI179" s="438">
        <f t="shared" si="48"/>
        <v>0</v>
      </c>
      <c r="AJ179" s="438">
        <f t="shared" si="48"/>
        <v>0</v>
      </c>
      <c r="AK179" s="438">
        <f t="shared" si="48"/>
        <v>0</v>
      </c>
      <c r="AL179" s="438">
        <f t="shared" si="48"/>
        <v>0</v>
      </c>
      <c r="AM179" s="541"/>
    </row>
    <row r="180" spans="1:39" ht="15" outlineLevel="1">
      <c r="B180" s="337"/>
      <c r="C180" s="339"/>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443"/>
      <c r="Z180" s="443"/>
      <c r="AA180" s="443"/>
      <c r="AB180" s="443"/>
      <c r="AC180" s="443"/>
      <c r="AD180" s="443"/>
      <c r="AE180" s="443"/>
      <c r="AF180" s="443"/>
      <c r="AG180" s="443"/>
      <c r="AH180" s="443"/>
      <c r="AI180" s="443"/>
      <c r="AJ180" s="443"/>
      <c r="AK180" s="443"/>
      <c r="AL180" s="443"/>
      <c r="AM180" s="340"/>
    </row>
    <row r="181" spans="1:39" ht="15" outlineLevel="1">
      <c r="A181" s="545">
        <v>11</v>
      </c>
      <c r="B181" s="341" t="s">
        <v>21</v>
      </c>
      <c r="C181" s="318" t="s">
        <v>25</v>
      </c>
      <c r="D181" s="322">
        <v>1875038</v>
      </c>
      <c r="E181" s="322">
        <f>+'7-b.  2012'!AY24</f>
        <v>1875038.3049999999</v>
      </c>
      <c r="F181" s="322">
        <f>+'7-b.  2012'!AZ24</f>
        <v>1817431.689</v>
      </c>
      <c r="G181" s="322">
        <f>+'7-b.  2012'!BA24</f>
        <v>1557886.906</v>
      </c>
      <c r="H181" s="322">
        <f>+'7-b.  2012'!BB24</f>
        <v>1557886.906</v>
      </c>
      <c r="I181" s="322">
        <f>+'7-b.  2012'!BC24</f>
        <v>508602.15519999998</v>
      </c>
      <c r="J181" s="322">
        <f>+'7-b.  2012'!BD24</f>
        <v>508602.15519999998</v>
      </c>
      <c r="K181" s="322">
        <f>+'7-b.  2012'!BE24</f>
        <v>508459.90730000002</v>
      </c>
      <c r="L181" s="322">
        <f>+'7-b.  2012'!BF24</f>
        <v>508459.90730000002</v>
      </c>
      <c r="M181" s="322">
        <f>+'7-b.  2012'!BG24</f>
        <v>508459.90730000002</v>
      </c>
      <c r="N181" s="322">
        <v>12</v>
      </c>
      <c r="O181" s="322">
        <v>550</v>
      </c>
      <c r="P181" s="322">
        <f>+'7-b.  2012'!T24</f>
        <v>549.89859000000001</v>
      </c>
      <c r="Q181" s="322">
        <f>+'7-b.  2012'!U24</f>
        <v>533.83344</v>
      </c>
      <c r="R181" s="322">
        <f>+'7-b.  2012'!V24</f>
        <v>467.47813000000002</v>
      </c>
      <c r="S181" s="322">
        <f>+'7-b.  2012'!W24</f>
        <v>467.47813000000002</v>
      </c>
      <c r="T181" s="322">
        <f>+'7-b.  2012'!X24</f>
        <v>135.90649999999999</v>
      </c>
      <c r="U181" s="322">
        <f>+'7-b.  2012'!Y24</f>
        <v>135.90649999999999</v>
      </c>
      <c r="V181" s="322">
        <f>+'7-b.  2012'!Z24</f>
        <v>135.76406</v>
      </c>
      <c r="W181" s="322">
        <f>+'7-b.  2012'!AA24</f>
        <v>135.76406</v>
      </c>
      <c r="X181" s="322">
        <f>+'7-b.  2012'!AB24</f>
        <v>135.76406</v>
      </c>
      <c r="Y181" s="442"/>
      <c r="Z181" s="496">
        <v>1</v>
      </c>
      <c r="AA181" s="442"/>
      <c r="AB181" s="442"/>
      <c r="AC181" s="442"/>
      <c r="AD181" s="442"/>
      <c r="AE181" s="442"/>
      <c r="AF181" s="442"/>
      <c r="AG181" s="442"/>
      <c r="AH181" s="442"/>
      <c r="AI181" s="442"/>
      <c r="AJ181" s="442"/>
      <c r="AK181" s="442"/>
      <c r="AL181" s="442"/>
      <c r="AM181" s="323">
        <f>SUM(Y181:AL181)</f>
        <v>1</v>
      </c>
    </row>
    <row r="182" spans="1:39" ht="15" outlineLevel="1">
      <c r="B182" s="321" t="s">
        <v>247</v>
      </c>
      <c r="C182" s="318" t="s">
        <v>164</v>
      </c>
      <c r="D182" s="322"/>
      <c r="E182" s="322"/>
      <c r="F182" s="322"/>
      <c r="G182" s="322"/>
      <c r="H182" s="322"/>
      <c r="I182" s="322"/>
      <c r="J182" s="322"/>
      <c r="K182" s="322"/>
      <c r="L182" s="322"/>
      <c r="M182" s="322"/>
      <c r="N182" s="322">
        <f>N181</f>
        <v>12</v>
      </c>
      <c r="O182" s="322"/>
      <c r="P182" s="322"/>
      <c r="Q182" s="322"/>
      <c r="R182" s="322"/>
      <c r="S182" s="322"/>
      <c r="T182" s="322"/>
      <c r="U182" s="322"/>
      <c r="V182" s="322"/>
      <c r="W182" s="322"/>
      <c r="X182" s="322"/>
      <c r="Y182" s="438">
        <f>Y181</f>
        <v>0</v>
      </c>
      <c r="Z182" s="438">
        <f>Z181</f>
        <v>1</v>
      </c>
      <c r="AA182" s="438">
        <f t="shared" ref="AA182:AL182" si="49">AA181</f>
        <v>0</v>
      </c>
      <c r="AB182" s="438">
        <f t="shared" si="49"/>
        <v>0</v>
      </c>
      <c r="AC182" s="438">
        <f t="shared" si="49"/>
        <v>0</v>
      </c>
      <c r="AD182" s="438">
        <f t="shared" si="49"/>
        <v>0</v>
      </c>
      <c r="AE182" s="438">
        <f t="shared" si="49"/>
        <v>0</v>
      </c>
      <c r="AF182" s="438">
        <f t="shared" si="49"/>
        <v>0</v>
      </c>
      <c r="AG182" s="438">
        <f t="shared" si="49"/>
        <v>0</v>
      </c>
      <c r="AH182" s="438">
        <f t="shared" si="49"/>
        <v>0</v>
      </c>
      <c r="AI182" s="438">
        <f t="shared" si="49"/>
        <v>0</v>
      </c>
      <c r="AJ182" s="438">
        <f t="shared" si="49"/>
        <v>0</v>
      </c>
      <c r="AK182" s="438">
        <f t="shared" si="49"/>
        <v>0</v>
      </c>
      <c r="AL182" s="438">
        <f t="shared" si="49"/>
        <v>0</v>
      </c>
      <c r="AM182" s="541"/>
    </row>
    <row r="183" spans="1:39" ht="15" outlineLevel="1">
      <c r="B183" s="341"/>
      <c r="C183" s="339"/>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443"/>
      <c r="Z183" s="444"/>
      <c r="AA183" s="443"/>
      <c r="AB183" s="443"/>
      <c r="AC183" s="443"/>
      <c r="AD183" s="443"/>
      <c r="AE183" s="443"/>
      <c r="AF183" s="443"/>
      <c r="AG183" s="443"/>
      <c r="AH183" s="443"/>
      <c r="AI183" s="443"/>
      <c r="AJ183" s="443"/>
      <c r="AK183" s="443"/>
      <c r="AL183" s="443"/>
      <c r="AM183" s="340"/>
    </row>
    <row r="184" spans="1:39" ht="15" outlineLevel="1">
      <c r="A184" s="545">
        <v>12</v>
      </c>
      <c r="B184" s="341" t="s">
        <v>23</v>
      </c>
      <c r="C184" s="318" t="s">
        <v>25</v>
      </c>
      <c r="D184" s="322"/>
      <c r="E184" s="322"/>
      <c r="F184" s="322"/>
      <c r="G184" s="322"/>
      <c r="H184" s="322"/>
      <c r="I184" s="322"/>
      <c r="J184" s="322"/>
      <c r="K184" s="322"/>
      <c r="L184" s="322"/>
      <c r="M184" s="322"/>
      <c r="N184" s="322">
        <v>3</v>
      </c>
      <c r="O184" s="322"/>
      <c r="P184" s="322"/>
      <c r="Q184" s="322"/>
      <c r="R184" s="322"/>
      <c r="S184" s="322"/>
      <c r="T184" s="322"/>
      <c r="U184" s="322"/>
      <c r="V184" s="322"/>
      <c r="W184" s="322"/>
      <c r="X184" s="322"/>
      <c r="Y184" s="442"/>
      <c r="Z184" s="442"/>
      <c r="AA184" s="442"/>
      <c r="AB184" s="442"/>
      <c r="AC184" s="442"/>
      <c r="AD184" s="442"/>
      <c r="AE184" s="442"/>
      <c r="AF184" s="442"/>
      <c r="AG184" s="442"/>
      <c r="AH184" s="442"/>
      <c r="AI184" s="442"/>
      <c r="AJ184" s="442"/>
      <c r="AK184" s="442"/>
      <c r="AL184" s="442"/>
      <c r="AM184" s="323">
        <f>SUM(Y184:AL184)</f>
        <v>0</v>
      </c>
    </row>
    <row r="185" spans="1:39" ht="15" outlineLevel="1">
      <c r="B185" s="321" t="s">
        <v>247</v>
      </c>
      <c r="C185" s="318" t="s">
        <v>164</v>
      </c>
      <c r="D185" s="322"/>
      <c r="E185" s="322"/>
      <c r="F185" s="322"/>
      <c r="G185" s="322"/>
      <c r="H185" s="322"/>
      <c r="I185" s="322"/>
      <c r="J185" s="322"/>
      <c r="K185" s="322"/>
      <c r="L185" s="322"/>
      <c r="M185" s="322"/>
      <c r="N185" s="322">
        <f>N184</f>
        <v>3</v>
      </c>
      <c r="O185" s="322"/>
      <c r="P185" s="322"/>
      <c r="Q185" s="322"/>
      <c r="R185" s="322"/>
      <c r="S185" s="322"/>
      <c r="T185" s="322"/>
      <c r="U185" s="322"/>
      <c r="V185" s="322"/>
      <c r="W185" s="322"/>
      <c r="X185" s="322"/>
      <c r="Y185" s="438">
        <f>Y184</f>
        <v>0</v>
      </c>
      <c r="Z185" s="438">
        <f>Z184</f>
        <v>0</v>
      </c>
      <c r="AA185" s="438">
        <f t="shared" ref="AA185:AL185" si="50">AA184</f>
        <v>0</v>
      </c>
      <c r="AB185" s="438">
        <f t="shared" si="50"/>
        <v>0</v>
      </c>
      <c r="AC185" s="438">
        <f t="shared" si="50"/>
        <v>0</v>
      </c>
      <c r="AD185" s="438">
        <f t="shared" si="50"/>
        <v>0</v>
      </c>
      <c r="AE185" s="438">
        <f t="shared" si="50"/>
        <v>0</v>
      </c>
      <c r="AF185" s="438">
        <f t="shared" si="50"/>
        <v>0</v>
      </c>
      <c r="AG185" s="438">
        <f t="shared" si="50"/>
        <v>0</v>
      </c>
      <c r="AH185" s="438">
        <f t="shared" si="50"/>
        <v>0</v>
      </c>
      <c r="AI185" s="438">
        <f t="shared" si="50"/>
        <v>0</v>
      </c>
      <c r="AJ185" s="438">
        <f t="shared" si="50"/>
        <v>0</v>
      </c>
      <c r="AK185" s="438">
        <f t="shared" si="50"/>
        <v>0</v>
      </c>
      <c r="AL185" s="438">
        <f t="shared" si="50"/>
        <v>0</v>
      </c>
      <c r="AM185" s="541"/>
    </row>
    <row r="186" spans="1:39" ht="15" outlineLevel="1">
      <c r="B186" s="341"/>
      <c r="C186" s="339"/>
      <c r="D186" s="343"/>
      <c r="E186" s="343"/>
      <c r="F186" s="343"/>
      <c r="G186" s="343"/>
      <c r="H186" s="343"/>
      <c r="I186" s="343"/>
      <c r="J186" s="343"/>
      <c r="K186" s="343"/>
      <c r="L186" s="343"/>
      <c r="M186" s="343"/>
      <c r="N186" s="318"/>
      <c r="O186" s="343"/>
      <c r="P186" s="343"/>
      <c r="Q186" s="343"/>
      <c r="R186" s="343"/>
      <c r="S186" s="343"/>
      <c r="T186" s="343"/>
      <c r="U186" s="343"/>
      <c r="V186" s="343"/>
      <c r="W186" s="343"/>
      <c r="X186" s="343"/>
      <c r="Y186" s="443"/>
      <c r="Z186" s="444"/>
      <c r="AA186" s="443"/>
      <c r="AB186" s="443"/>
      <c r="AC186" s="443"/>
      <c r="AD186" s="443"/>
      <c r="AE186" s="443"/>
      <c r="AF186" s="443"/>
      <c r="AG186" s="443"/>
      <c r="AH186" s="443"/>
      <c r="AI186" s="443"/>
      <c r="AJ186" s="443"/>
      <c r="AK186" s="443"/>
      <c r="AL186" s="443"/>
      <c r="AM186" s="340"/>
    </row>
    <row r="187" spans="1:39" ht="15" outlineLevel="1">
      <c r="A187" s="545">
        <v>13</v>
      </c>
      <c r="B187" s="341" t="s">
        <v>24</v>
      </c>
      <c r="C187" s="318" t="s">
        <v>25</v>
      </c>
      <c r="D187" s="322">
        <v>1331</v>
      </c>
      <c r="E187" s="322">
        <f>+'7-b.  2012'!AY27</f>
        <v>1330.84</v>
      </c>
      <c r="F187" s="322">
        <f>+'7-b.  2012'!AZ27</f>
        <v>1330.84</v>
      </c>
      <c r="G187" s="322">
        <f>+'7-b.  2012'!BA27</f>
        <v>1330.84</v>
      </c>
      <c r="H187" s="322">
        <f>+'7-b.  2012'!BB27</f>
        <v>1330.84</v>
      </c>
      <c r="I187" s="322">
        <f>+'7-b.  2012'!BC27</f>
        <v>1330.84</v>
      </c>
      <c r="J187" s="322">
        <f>+'7-b.  2012'!BD27</f>
        <v>1330.84</v>
      </c>
      <c r="K187" s="322">
        <f>+'7-b.  2012'!BE27</f>
        <v>1330.84</v>
      </c>
      <c r="L187" s="322">
        <f>+'7-b.  2012'!BF27</f>
        <v>1330.84</v>
      </c>
      <c r="M187" s="322">
        <f>+'7-b.  2012'!BG27</f>
        <v>1330.84</v>
      </c>
      <c r="N187" s="322">
        <v>12</v>
      </c>
      <c r="O187" s="322"/>
      <c r="P187" s="322">
        <f>+'7-b.  2012'!T27</f>
        <v>0.18522</v>
      </c>
      <c r="Q187" s="322">
        <f>+'7-b.  2012'!U27</f>
        <v>0.18522</v>
      </c>
      <c r="R187" s="322">
        <f>+'7-b.  2012'!V27</f>
        <v>0.18522</v>
      </c>
      <c r="S187" s="322">
        <f>+'7-b.  2012'!W27</f>
        <v>0.18522</v>
      </c>
      <c r="T187" s="322">
        <f>+'7-b.  2012'!X27</f>
        <v>0.18522</v>
      </c>
      <c r="U187" s="322">
        <f>+'7-b.  2012'!Y27</f>
        <v>0.18522</v>
      </c>
      <c r="V187" s="322">
        <f>+'7-b.  2012'!Z27</f>
        <v>0.18522</v>
      </c>
      <c r="W187" s="322">
        <f>+'7-b.  2012'!AA27</f>
        <v>0.18522</v>
      </c>
      <c r="X187" s="322">
        <f>+'7-b.  2012'!AB27</f>
        <v>0.18522</v>
      </c>
      <c r="Y187" s="442"/>
      <c r="Z187" s="442"/>
      <c r="AA187" s="442">
        <v>1</v>
      </c>
      <c r="AB187" s="442"/>
      <c r="AC187" s="442"/>
      <c r="AD187" s="442"/>
      <c r="AE187" s="442"/>
      <c r="AF187" s="442"/>
      <c r="AG187" s="442"/>
      <c r="AH187" s="442"/>
      <c r="AI187" s="442"/>
      <c r="AJ187" s="442"/>
      <c r="AK187" s="442"/>
      <c r="AL187" s="442"/>
      <c r="AM187" s="323">
        <f>SUM(Y187:AL187)</f>
        <v>1</v>
      </c>
    </row>
    <row r="188" spans="1:39" ht="15" outlineLevel="1">
      <c r="B188" s="321" t="s">
        <v>247</v>
      </c>
      <c r="C188" s="318" t="s">
        <v>164</v>
      </c>
      <c r="D188" s="322">
        <v>224538</v>
      </c>
      <c r="E188" s="322">
        <f>+'7-d.  2014'!AY32</f>
        <v>224537.79</v>
      </c>
      <c r="F188" s="322">
        <f>+'7-d.  2014'!AZ32</f>
        <v>224537.79</v>
      </c>
      <c r="G188" s="322">
        <f>+'7-d.  2014'!BA32</f>
        <v>224537.79</v>
      </c>
      <c r="H188" s="322">
        <f>+'7-d.  2014'!BB32</f>
        <v>224537.79</v>
      </c>
      <c r="I188" s="322">
        <f>+'7-d.  2014'!BC32</f>
        <v>224388.15</v>
      </c>
      <c r="J188" s="322">
        <f>+'7-d.  2014'!BD32</f>
        <v>224388.15</v>
      </c>
      <c r="K188" s="322">
        <f>+'7-d.  2014'!BE32</f>
        <v>224388.15</v>
      </c>
      <c r="L188" s="322">
        <f>+'7-d.  2014'!BF32</f>
        <v>224388.15</v>
      </c>
      <c r="M188" s="322">
        <f>+'7-d.  2014'!BG32</f>
        <v>224388.15</v>
      </c>
      <c r="N188" s="322">
        <f>N187</f>
        <v>12</v>
      </c>
      <c r="O188" s="322">
        <v>85</v>
      </c>
      <c r="P188" s="322">
        <f>+'7-d.  2014'!T32</f>
        <v>84.95</v>
      </c>
      <c r="Q188" s="322">
        <f>+'7-d.  2014'!U32</f>
        <v>84.95</v>
      </c>
      <c r="R188" s="322">
        <f>+'7-d.  2014'!V32</f>
        <v>84.95</v>
      </c>
      <c r="S188" s="322">
        <f>+'7-d.  2014'!W32</f>
        <v>84.95</v>
      </c>
      <c r="T188" s="322">
        <f>+'7-d.  2014'!X32</f>
        <v>84.9</v>
      </c>
      <c r="U188" s="322">
        <f>+'7-d.  2014'!Y32</f>
        <v>84.9</v>
      </c>
      <c r="V188" s="322">
        <f>+'7-d.  2014'!Z32</f>
        <v>84.9</v>
      </c>
      <c r="W188" s="322">
        <f>+'7-d.  2014'!AA32</f>
        <v>84.9</v>
      </c>
      <c r="X188" s="322">
        <f>+'7-d.  2014'!AB32</f>
        <v>84.9</v>
      </c>
      <c r="Y188" s="438">
        <f>Y187</f>
        <v>0</v>
      </c>
      <c r="Z188" s="438">
        <f>Z187</f>
        <v>0</v>
      </c>
      <c r="AA188" s="438">
        <f t="shared" ref="AA188:AL188" si="51">AA187</f>
        <v>1</v>
      </c>
      <c r="AB188" s="438">
        <f t="shared" si="51"/>
        <v>0</v>
      </c>
      <c r="AC188" s="438">
        <f t="shared" si="51"/>
        <v>0</v>
      </c>
      <c r="AD188" s="438">
        <f t="shared" si="51"/>
        <v>0</v>
      </c>
      <c r="AE188" s="438">
        <f t="shared" si="51"/>
        <v>0</v>
      </c>
      <c r="AF188" s="438">
        <f t="shared" si="51"/>
        <v>0</v>
      </c>
      <c r="AG188" s="438">
        <f t="shared" si="51"/>
        <v>0</v>
      </c>
      <c r="AH188" s="438">
        <f t="shared" si="51"/>
        <v>0</v>
      </c>
      <c r="AI188" s="438">
        <f t="shared" si="51"/>
        <v>0</v>
      </c>
      <c r="AJ188" s="438">
        <f t="shared" si="51"/>
        <v>0</v>
      </c>
      <c r="AK188" s="438">
        <f t="shared" si="51"/>
        <v>0</v>
      </c>
      <c r="AL188" s="438">
        <f t="shared" si="51"/>
        <v>0</v>
      </c>
      <c r="AM188" s="541"/>
    </row>
    <row r="189" spans="1:39" ht="15" outlineLevel="1">
      <c r="B189" s="341"/>
      <c r="C189" s="339"/>
      <c r="D189" s="343"/>
      <c r="E189" s="343"/>
      <c r="F189" s="343"/>
      <c r="G189" s="343"/>
      <c r="H189" s="343"/>
      <c r="I189" s="343"/>
      <c r="J189" s="343"/>
      <c r="K189" s="343"/>
      <c r="L189" s="343"/>
      <c r="M189" s="343"/>
      <c r="N189" s="318"/>
      <c r="O189" s="343"/>
      <c r="P189" s="343"/>
      <c r="Q189" s="343"/>
      <c r="R189" s="343"/>
      <c r="S189" s="343"/>
      <c r="T189" s="343"/>
      <c r="U189" s="343"/>
      <c r="V189" s="343"/>
      <c r="W189" s="343"/>
      <c r="X189" s="343"/>
      <c r="Y189" s="443"/>
      <c r="Z189" s="443"/>
      <c r="AA189" s="443"/>
      <c r="AB189" s="443"/>
      <c r="AC189" s="443"/>
      <c r="AD189" s="443"/>
      <c r="AE189" s="443"/>
      <c r="AF189" s="443"/>
      <c r="AG189" s="443"/>
      <c r="AH189" s="443"/>
      <c r="AI189" s="443"/>
      <c r="AJ189" s="443"/>
      <c r="AK189" s="443"/>
      <c r="AL189" s="443"/>
      <c r="AM189" s="340"/>
    </row>
    <row r="190" spans="1:39" ht="15" outlineLevel="1">
      <c r="A190" s="545">
        <v>14</v>
      </c>
      <c r="B190" s="341" t="s">
        <v>20</v>
      </c>
      <c r="C190" s="318" t="s">
        <v>25</v>
      </c>
      <c r="D190" s="322">
        <v>75529</v>
      </c>
      <c r="E190" s="322">
        <f>+'7-b.  2012'!AY26</f>
        <v>75528.763389999993</v>
      </c>
      <c r="F190" s="322">
        <f>+'7-b.  2012'!AZ26</f>
        <v>75528.763389999993</v>
      </c>
      <c r="G190" s="322">
        <f>+'7-b.  2012'!BA26</f>
        <v>75528.763389999993</v>
      </c>
      <c r="H190" s="322">
        <f>+'7-b.  2012'!BB26</f>
        <v>0</v>
      </c>
      <c r="I190" s="322">
        <f>+'7-b.  2012'!BC26</f>
        <v>0</v>
      </c>
      <c r="J190" s="322">
        <f>+'7-b.  2012'!BD26</f>
        <v>0</v>
      </c>
      <c r="K190" s="322">
        <f>+'7-b.  2012'!BE26</f>
        <v>0</v>
      </c>
      <c r="L190" s="322">
        <f>+'7-b.  2012'!BF26</f>
        <v>0</v>
      </c>
      <c r="M190" s="322">
        <f>+'7-b.  2012'!BG26</f>
        <v>0</v>
      </c>
      <c r="N190" s="322">
        <v>12</v>
      </c>
      <c r="O190" s="322">
        <v>16</v>
      </c>
      <c r="P190" s="322">
        <f>+'7-b.  2012'!T26</f>
        <v>15.531523999999999</v>
      </c>
      <c r="Q190" s="322">
        <f>+'7-b.  2012'!U26</f>
        <v>15.531523999999999</v>
      </c>
      <c r="R190" s="322">
        <f>+'7-b.  2012'!V26</f>
        <v>15.531523999999999</v>
      </c>
      <c r="S190" s="322">
        <f>+'7-b.  2012'!W26</f>
        <v>0</v>
      </c>
      <c r="T190" s="322">
        <f>+'7-b.  2012'!X26</f>
        <v>0</v>
      </c>
      <c r="U190" s="322">
        <f>+'7-b.  2012'!Y26</f>
        <v>0</v>
      </c>
      <c r="V190" s="322">
        <f>+'7-b.  2012'!Z26</f>
        <v>0</v>
      </c>
      <c r="W190" s="322">
        <f>+'7-b.  2012'!AA26</f>
        <v>0</v>
      </c>
      <c r="X190" s="322">
        <f>+'7-b.  2012'!AB26</f>
        <v>0</v>
      </c>
      <c r="Y190" s="442"/>
      <c r="Z190" s="442"/>
      <c r="AA190" s="442">
        <v>1</v>
      </c>
      <c r="AB190" s="442"/>
      <c r="AC190" s="442"/>
      <c r="AD190" s="442"/>
      <c r="AE190" s="442"/>
      <c r="AF190" s="442"/>
      <c r="AG190" s="442"/>
      <c r="AH190" s="442"/>
      <c r="AI190" s="442"/>
      <c r="AJ190" s="442"/>
      <c r="AK190" s="442"/>
      <c r="AL190" s="442"/>
      <c r="AM190" s="323">
        <f>SUM(Y190:AL190)</f>
        <v>1</v>
      </c>
    </row>
    <row r="191" spans="1:39" ht="15" outlineLevel="1">
      <c r="B191" s="321" t="s">
        <v>247</v>
      </c>
      <c r="C191" s="318" t="s">
        <v>164</v>
      </c>
      <c r="D191" s="322">
        <v>28592</v>
      </c>
      <c r="E191" s="322">
        <f>+IFERROR('7-c.  2013'!AY24+'7-d.  2014'!AY27+'7-d.  2014'!AY28,0)</f>
        <v>28592.49</v>
      </c>
      <c r="F191" s="322">
        <f>+IFERROR('7-c.  2013'!AZ24+'7-d.  2014'!AZ27+'7-d.  2014'!AZ28,0)</f>
        <v>28592.49</v>
      </c>
      <c r="G191" s="322">
        <f>+IFERROR('7-c.  2013'!BA24+'7-d.  2014'!BA27+'7-d.  2014'!BA28,0)</f>
        <v>28592.49</v>
      </c>
      <c r="H191" s="322">
        <f>+IFERROR('7-c.  2013'!BB24+'7-d.  2014'!BB27+'7-d.  2014'!BB28,0)</f>
        <v>0</v>
      </c>
      <c r="I191" s="322">
        <f>+IFERROR('7-c.  2013'!BC24+'7-d.  2014'!BC27+'7-d.  2014'!BC28,0)</f>
        <v>0</v>
      </c>
      <c r="J191" s="322">
        <f>+IFERROR('7-c.  2013'!BD24+'7-d.  2014'!BD27+'7-d.  2014'!BD28,0)</f>
        <v>0</v>
      </c>
      <c r="K191" s="322">
        <f>+IFERROR('7-c.  2013'!BE24+'7-d.  2014'!BE27+'7-d.  2014'!BE28,0)</f>
        <v>0</v>
      </c>
      <c r="L191" s="322">
        <f>+IFERROR('7-c.  2013'!BF24+'7-d.  2014'!BF27+'7-d.  2014'!BF28,0)</f>
        <v>0</v>
      </c>
      <c r="M191" s="322">
        <f>+IFERROR('7-c.  2013'!BG24+'7-d.  2014'!BG27+'7-d.  2014'!BG28,0)</f>
        <v>0</v>
      </c>
      <c r="N191" s="322">
        <f>N190</f>
        <v>12</v>
      </c>
      <c r="O191" s="322">
        <v>6</v>
      </c>
      <c r="P191" s="322">
        <f>+IFERROR('7-c.  2013'!T24+'7-d.  2014'!T27+'7-d.  2014'!T28,0)</f>
        <v>5.8699999999999992</v>
      </c>
      <c r="Q191" s="322">
        <f>+IFERROR('7-c.  2013'!U24+'7-d.  2014'!U27+'7-d.  2014'!U28,0)</f>
        <v>5.8699999999999992</v>
      </c>
      <c r="R191" s="322">
        <f>+IFERROR('7-c.  2013'!V24+'7-d.  2014'!V27+'7-d.  2014'!V28,0)</f>
        <v>5.8699999999999992</v>
      </c>
      <c r="S191" s="322">
        <f>+IFERROR('7-c.  2013'!W24+'7-d.  2014'!W27+'7-d.  2014'!W28,0)</f>
        <v>0</v>
      </c>
      <c r="T191" s="322">
        <f>+IFERROR('7-c.  2013'!X24+'7-d.  2014'!X27+'7-d.  2014'!X28,0)</f>
        <v>0</v>
      </c>
      <c r="U191" s="322">
        <f>+IFERROR('7-c.  2013'!Y24+'7-d.  2014'!Y27+'7-d.  2014'!Y28,0)</f>
        <v>0</v>
      </c>
      <c r="V191" s="322">
        <f>+IFERROR('7-c.  2013'!Z24+'7-d.  2014'!Z27+'7-d.  2014'!Z28,0)</f>
        <v>0</v>
      </c>
      <c r="W191" s="322">
        <f>+IFERROR('7-c.  2013'!AA24+'7-d.  2014'!AA27+'7-d.  2014'!AA28,0)</f>
        <v>0</v>
      </c>
      <c r="X191" s="322">
        <f>+IFERROR('7-c.  2013'!AB24+'7-d.  2014'!AB27+'7-d.  2014'!AB28,0)</f>
        <v>0</v>
      </c>
      <c r="Y191" s="438">
        <f>Y190</f>
        <v>0</v>
      </c>
      <c r="Z191" s="438">
        <f>Z190</f>
        <v>0</v>
      </c>
      <c r="AA191" s="438">
        <f t="shared" ref="AA191:AL191" si="52">AA190</f>
        <v>1</v>
      </c>
      <c r="AB191" s="438">
        <f t="shared" si="52"/>
        <v>0</v>
      </c>
      <c r="AC191" s="438">
        <f t="shared" si="52"/>
        <v>0</v>
      </c>
      <c r="AD191" s="438">
        <f t="shared" si="52"/>
        <v>0</v>
      </c>
      <c r="AE191" s="438">
        <f t="shared" si="52"/>
        <v>0</v>
      </c>
      <c r="AF191" s="438">
        <f t="shared" si="52"/>
        <v>0</v>
      </c>
      <c r="AG191" s="438">
        <f t="shared" si="52"/>
        <v>0</v>
      </c>
      <c r="AH191" s="438">
        <f t="shared" si="52"/>
        <v>0</v>
      </c>
      <c r="AI191" s="438">
        <f t="shared" si="52"/>
        <v>0</v>
      </c>
      <c r="AJ191" s="438">
        <f t="shared" si="52"/>
        <v>0</v>
      </c>
      <c r="AK191" s="438">
        <f t="shared" si="52"/>
        <v>0</v>
      </c>
      <c r="AL191" s="438">
        <f t="shared" si="52"/>
        <v>0</v>
      </c>
      <c r="AM191" s="541"/>
    </row>
    <row r="192" spans="1:39" ht="15" outlineLevel="1">
      <c r="B192" s="341"/>
      <c r="C192" s="339"/>
      <c r="D192" s="343"/>
      <c r="E192" s="343"/>
      <c r="F192" s="343"/>
      <c r="G192" s="343"/>
      <c r="H192" s="343"/>
      <c r="I192" s="343"/>
      <c r="J192" s="343"/>
      <c r="K192" s="343"/>
      <c r="L192" s="343"/>
      <c r="M192" s="343"/>
      <c r="N192" s="318"/>
      <c r="O192" s="343"/>
      <c r="P192" s="343"/>
      <c r="Q192" s="343"/>
      <c r="R192" s="343"/>
      <c r="S192" s="343"/>
      <c r="T192" s="343"/>
      <c r="U192" s="343"/>
      <c r="V192" s="343"/>
      <c r="W192" s="343"/>
      <c r="X192" s="343"/>
      <c r="Y192" s="443"/>
      <c r="Z192" s="444"/>
      <c r="AA192" s="443"/>
      <c r="AB192" s="443"/>
      <c r="AC192" s="443"/>
      <c r="AD192" s="443"/>
      <c r="AE192" s="443"/>
      <c r="AF192" s="443"/>
      <c r="AG192" s="443"/>
      <c r="AH192" s="443"/>
      <c r="AI192" s="443"/>
      <c r="AJ192" s="443"/>
      <c r="AK192" s="443"/>
      <c r="AL192" s="443"/>
      <c r="AM192" s="340"/>
    </row>
    <row r="193" spans="1:39" s="310" customFormat="1" ht="15" outlineLevel="1">
      <c r="A193" s="545">
        <v>15</v>
      </c>
      <c r="B193" s="341" t="s">
        <v>499</v>
      </c>
      <c r="C193" s="318" t="s">
        <v>25</v>
      </c>
      <c r="D193" s="322">
        <v>33</v>
      </c>
      <c r="E193" s="322">
        <f>+'7-b.  2012'!AY39</f>
        <v>0</v>
      </c>
      <c r="F193" s="322">
        <f>+'7-b.  2012'!AZ39</f>
        <v>0</v>
      </c>
      <c r="G193" s="322">
        <f>+'7-b.  2012'!BA39</f>
        <v>0</v>
      </c>
      <c r="H193" s="322">
        <f>+'7-b.  2012'!BB39</f>
        <v>0</v>
      </c>
      <c r="I193" s="322">
        <f>+'7-b.  2012'!BC39</f>
        <v>0</v>
      </c>
      <c r="J193" s="322">
        <f>+'7-b.  2012'!BD39</f>
        <v>0</v>
      </c>
      <c r="K193" s="322">
        <f>+'7-b.  2012'!BE39</f>
        <v>0</v>
      </c>
      <c r="L193" s="322">
        <f>+'7-b.  2012'!BF39</f>
        <v>0</v>
      </c>
      <c r="M193" s="322">
        <f>+'7-b.  2012'!BG39</f>
        <v>0</v>
      </c>
      <c r="N193" s="318"/>
      <c r="O193" s="322">
        <v>6</v>
      </c>
      <c r="P193" s="322">
        <f>+'7-b.  2012'!T33</f>
        <v>0</v>
      </c>
      <c r="Q193" s="322">
        <f>+'7-b.  2012'!U33</f>
        <v>0</v>
      </c>
      <c r="R193" s="322">
        <f>+'7-b.  2012'!V33</f>
        <v>0</v>
      </c>
      <c r="S193" s="322">
        <f>+'7-b.  2012'!W33</f>
        <v>0</v>
      </c>
      <c r="T193" s="322">
        <f>+'7-b.  2012'!X33</f>
        <v>0</v>
      </c>
      <c r="U193" s="322">
        <f>+'7-b.  2012'!Y33</f>
        <v>0</v>
      </c>
      <c r="V193" s="322">
        <f>+'7-b.  2012'!Z33</f>
        <v>0</v>
      </c>
      <c r="W193" s="322">
        <f>+'7-b.  2012'!AA33</f>
        <v>0</v>
      </c>
      <c r="X193" s="322">
        <f>+'7-b.  2012'!AB33</f>
        <v>0</v>
      </c>
      <c r="Y193" s="442"/>
      <c r="Z193" s="442"/>
      <c r="AA193" s="442"/>
      <c r="AB193" s="442"/>
      <c r="AC193" s="442"/>
      <c r="AD193" s="442"/>
      <c r="AE193" s="442"/>
      <c r="AF193" s="442"/>
      <c r="AG193" s="442"/>
      <c r="AH193" s="442"/>
      <c r="AI193" s="442"/>
      <c r="AJ193" s="442"/>
      <c r="AK193" s="442"/>
      <c r="AL193" s="442"/>
      <c r="AM193" s="323">
        <f>SUM(Y193:AL193)</f>
        <v>0</v>
      </c>
    </row>
    <row r="194" spans="1:39" s="310" customFormat="1" ht="15" outlineLevel="1">
      <c r="A194" s="545"/>
      <c r="B194" s="342" t="s">
        <v>247</v>
      </c>
      <c r="C194" s="318" t="s">
        <v>164</v>
      </c>
      <c r="D194" s="322"/>
      <c r="E194" s="322"/>
      <c r="F194" s="322"/>
      <c r="G194" s="322"/>
      <c r="H194" s="322"/>
      <c r="I194" s="322"/>
      <c r="J194" s="322"/>
      <c r="K194" s="322"/>
      <c r="L194" s="322"/>
      <c r="M194" s="322"/>
      <c r="N194" s="318"/>
      <c r="O194" s="322"/>
      <c r="P194" s="322"/>
      <c r="Q194" s="322"/>
      <c r="R194" s="322"/>
      <c r="S194" s="322"/>
      <c r="T194" s="322"/>
      <c r="U194" s="322"/>
      <c r="V194" s="322"/>
      <c r="W194" s="322"/>
      <c r="X194" s="322"/>
      <c r="Y194" s="438">
        <f>Y193</f>
        <v>0</v>
      </c>
      <c r="Z194" s="438">
        <f>Z193</f>
        <v>0</v>
      </c>
      <c r="AA194" s="438">
        <f t="shared" ref="AA194:AL194" si="53">AA193</f>
        <v>0</v>
      </c>
      <c r="AB194" s="438">
        <f t="shared" si="53"/>
        <v>0</v>
      </c>
      <c r="AC194" s="438">
        <f t="shared" si="53"/>
        <v>0</v>
      </c>
      <c r="AD194" s="438">
        <f t="shared" si="53"/>
        <v>0</v>
      </c>
      <c r="AE194" s="438">
        <f t="shared" si="53"/>
        <v>0</v>
      </c>
      <c r="AF194" s="438">
        <f t="shared" si="53"/>
        <v>0</v>
      </c>
      <c r="AG194" s="438">
        <f t="shared" si="53"/>
        <v>0</v>
      </c>
      <c r="AH194" s="438">
        <f t="shared" si="53"/>
        <v>0</v>
      </c>
      <c r="AI194" s="438">
        <f t="shared" si="53"/>
        <v>0</v>
      </c>
      <c r="AJ194" s="438">
        <f t="shared" si="53"/>
        <v>0</v>
      </c>
      <c r="AK194" s="438">
        <f t="shared" si="53"/>
        <v>0</v>
      </c>
      <c r="AL194" s="438">
        <f t="shared" si="53"/>
        <v>0</v>
      </c>
      <c r="AM194" s="541"/>
    </row>
    <row r="195" spans="1:39" s="310" customFormat="1" ht="15" outlineLevel="1">
      <c r="A195" s="545"/>
      <c r="B195" s="341"/>
      <c r="C195" s="339"/>
      <c r="D195" s="343"/>
      <c r="E195" s="343"/>
      <c r="F195" s="343"/>
      <c r="G195" s="343"/>
      <c r="H195" s="343"/>
      <c r="I195" s="343"/>
      <c r="J195" s="343"/>
      <c r="K195" s="343"/>
      <c r="L195" s="343"/>
      <c r="M195" s="343"/>
      <c r="N195" s="318"/>
      <c r="O195" s="343"/>
      <c r="P195" s="343"/>
      <c r="Q195" s="343"/>
      <c r="R195" s="343"/>
      <c r="S195" s="343"/>
      <c r="T195" s="343"/>
      <c r="U195" s="343"/>
      <c r="V195" s="343"/>
      <c r="W195" s="343"/>
      <c r="X195" s="343"/>
      <c r="Y195" s="445"/>
      <c r="Z195" s="443"/>
      <c r="AA195" s="443"/>
      <c r="AB195" s="443"/>
      <c r="AC195" s="443"/>
      <c r="AD195" s="443"/>
      <c r="AE195" s="443"/>
      <c r="AF195" s="443"/>
      <c r="AG195" s="443"/>
      <c r="AH195" s="443"/>
      <c r="AI195" s="443"/>
      <c r="AJ195" s="443"/>
      <c r="AK195" s="443"/>
      <c r="AL195" s="443"/>
      <c r="AM195" s="340"/>
    </row>
    <row r="196" spans="1:39" s="310" customFormat="1" ht="30" outlineLevel="1">
      <c r="A196" s="545">
        <v>16</v>
      </c>
      <c r="B196" s="341" t="s">
        <v>500</v>
      </c>
      <c r="C196" s="318" t="s">
        <v>25</v>
      </c>
      <c r="D196" s="322"/>
      <c r="E196" s="322"/>
      <c r="F196" s="322"/>
      <c r="G196" s="322"/>
      <c r="H196" s="322"/>
      <c r="I196" s="322"/>
      <c r="J196" s="322"/>
      <c r="K196" s="322"/>
      <c r="L196" s="322"/>
      <c r="M196" s="322"/>
      <c r="N196" s="318"/>
      <c r="O196" s="322"/>
      <c r="P196" s="322"/>
      <c r="Q196" s="322"/>
      <c r="R196" s="322"/>
      <c r="S196" s="322"/>
      <c r="T196" s="322"/>
      <c r="U196" s="322"/>
      <c r="V196" s="322"/>
      <c r="W196" s="322"/>
      <c r="X196" s="322"/>
      <c r="Y196" s="442"/>
      <c r="Z196" s="442"/>
      <c r="AA196" s="442"/>
      <c r="AB196" s="442"/>
      <c r="AC196" s="442"/>
      <c r="AD196" s="442"/>
      <c r="AE196" s="442"/>
      <c r="AF196" s="442"/>
      <c r="AG196" s="442"/>
      <c r="AH196" s="442"/>
      <c r="AI196" s="442"/>
      <c r="AJ196" s="442"/>
      <c r="AK196" s="442"/>
      <c r="AL196" s="442"/>
      <c r="AM196" s="323">
        <f>SUM(Y196:AL196)</f>
        <v>0</v>
      </c>
    </row>
    <row r="197" spans="1:39" s="310" customFormat="1" ht="15" outlineLevel="1">
      <c r="A197" s="545"/>
      <c r="B197" s="342" t="s">
        <v>247</v>
      </c>
      <c r="C197" s="318" t="s">
        <v>164</v>
      </c>
      <c r="D197" s="322"/>
      <c r="E197" s="322"/>
      <c r="F197" s="322"/>
      <c r="G197" s="322"/>
      <c r="H197" s="322"/>
      <c r="I197" s="322"/>
      <c r="J197" s="322"/>
      <c r="K197" s="322"/>
      <c r="L197" s="322"/>
      <c r="M197" s="322"/>
      <c r="N197" s="318"/>
      <c r="O197" s="322"/>
      <c r="P197" s="322"/>
      <c r="Q197" s="322"/>
      <c r="R197" s="322"/>
      <c r="S197" s="322"/>
      <c r="T197" s="322"/>
      <c r="U197" s="322"/>
      <c r="V197" s="322"/>
      <c r="W197" s="322"/>
      <c r="X197" s="322"/>
      <c r="Y197" s="438">
        <f>Y196</f>
        <v>0</v>
      </c>
      <c r="Z197" s="438">
        <f>Z196</f>
        <v>0</v>
      </c>
      <c r="AA197" s="438">
        <f t="shared" ref="AA197:AL197" si="54">AA196</f>
        <v>0</v>
      </c>
      <c r="AB197" s="438">
        <f t="shared" si="54"/>
        <v>0</v>
      </c>
      <c r="AC197" s="438">
        <f t="shared" si="54"/>
        <v>0</v>
      </c>
      <c r="AD197" s="438">
        <f t="shared" si="54"/>
        <v>0</v>
      </c>
      <c r="AE197" s="438">
        <f t="shared" si="54"/>
        <v>0</v>
      </c>
      <c r="AF197" s="438">
        <f t="shared" si="54"/>
        <v>0</v>
      </c>
      <c r="AG197" s="438">
        <f t="shared" si="54"/>
        <v>0</v>
      </c>
      <c r="AH197" s="438">
        <f t="shared" si="54"/>
        <v>0</v>
      </c>
      <c r="AI197" s="438">
        <f t="shared" si="54"/>
        <v>0</v>
      </c>
      <c r="AJ197" s="438">
        <f t="shared" si="54"/>
        <v>0</v>
      </c>
      <c r="AK197" s="438">
        <f t="shared" si="54"/>
        <v>0</v>
      </c>
      <c r="AL197" s="438">
        <f t="shared" si="54"/>
        <v>0</v>
      </c>
      <c r="AM197" s="541"/>
    </row>
    <row r="198" spans="1:39" s="310" customFormat="1" ht="15" outlineLevel="1">
      <c r="A198" s="545"/>
      <c r="B198" s="341"/>
      <c r="C198" s="339"/>
      <c r="D198" s="343"/>
      <c r="E198" s="343"/>
      <c r="F198" s="343"/>
      <c r="G198" s="343"/>
      <c r="H198" s="343"/>
      <c r="I198" s="343"/>
      <c r="J198" s="343"/>
      <c r="K198" s="343"/>
      <c r="L198" s="343"/>
      <c r="M198" s="343"/>
      <c r="N198" s="318"/>
      <c r="O198" s="343"/>
      <c r="P198" s="343"/>
      <c r="Q198" s="343"/>
      <c r="R198" s="343"/>
      <c r="S198" s="343"/>
      <c r="T198" s="343"/>
      <c r="U198" s="343"/>
      <c r="V198" s="343"/>
      <c r="W198" s="343"/>
      <c r="X198" s="343"/>
      <c r="Y198" s="445"/>
      <c r="Z198" s="443"/>
      <c r="AA198" s="443"/>
      <c r="AB198" s="443"/>
      <c r="AC198" s="443"/>
      <c r="AD198" s="443"/>
      <c r="AE198" s="443"/>
      <c r="AF198" s="443"/>
      <c r="AG198" s="443"/>
      <c r="AH198" s="443"/>
      <c r="AI198" s="443"/>
      <c r="AJ198" s="443"/>
      <c r="AK198" s="443"/>
      <c r="AL198" s="443"/>
      <c r="AM198" s="340"/>
    </row>
    <row r="199" spans="1:39" ht="15" outlineLevel="1">
      <c r="A199" s="545">
        <v>17</v>
      </c>
      <c r="B199" s="341" t="s">
        <v>9</v>
      </c>
      <c r="C199" s="318" t="s">
        <v>25</v>
      </c>
      <c r="D199" s="322">
        <v>7718</v>
      </c>
      <c r="E199" s="322">
        <f>+'7-b.  2012'!AY37</f>
        <v>0</v>
      </c>
      <c r="F199" s="322">
        <f>+'7-b.  2012'!AZ37</f>
        <v>0</v>
      </c>
      <c r="G199" s="322">
        <f>+'7-b.  2012'!BA37</f>
        <v>0</v>
      </c>
      <c r="H199" s="322">
        <f>+'7-b.  2012'!BB37</f>
        <v>0</v>
      </c>
      <c r="I199" s="322">
        <f>+'7-b.  2012'!BC37</f>
        <v>0</v>
      </c>
      <c r="J199" s="322">
        <f>+'7-b.  2012'!BD37</f>
        <v>0</v>
      </c>
      <c r="K199" s="322">
        <f>+'7-b.  2012'!BE37</f>
        <v>0</v>
      </c>
      <c r="L199" s="322">
        <f>+'7-b.  2012'!BF37</f>
        <v>0</v>
      </c>
      <c r="M199" s="322">
        <f>+'7-b.  2012'!BG37</f>
        <v>0</v>
      </c>
      <c r="N199" s="318"/>
      <c r="O199" s="322">
        <v>531</v>
      </c>
      <c r="P199" s="322">
        <f>+'7-b.  2012'!T37</f>
        <v>0</v>
      </c>
      <c r="Q199" s="322">
        <f>+'7-b.  2012'!U37</f>
        <v>0</v>
      </c>
      <c r="R199" s="322">
        <f>+'7-b.  2012'!V37</f>
        <v>0</v>
      </c>
      <c r="S199" s="322">
        <f>+'7-b.  2012'!W37</f>
        <v>0</v>
      </c>
      <c r="T199" s="322">
        <f>+'7-b.  2012'!X37</f>
        <v>0</v>
      </c>
      <c r="U199" s="322">
        <f>+'7-b.  2012'!Y37</f>
        <v>0</v>
      </c>
      <c r="V199" s="322">
        <f>+'7-b.  2012'!Z37</f>
        <v>0</v>
      </c>
      <c r="W199" s="322">
        <f>+'7-b.  2012'!AA37</f>
        <v>0</v>
      </c>
      <c r="X199" s="322">
        <f>+'7-b.  2012'!AB37</f>
        <v>0</v>
      </c>
      <c r="Y199" s="442"/>
      <c r="Z199" s="442"/>
      <c r="AA199" s="442"/>
      <c r="AB199" s="442"/>
      <c r="AC199" s="442"/>
      <c r="AD199" s="442"/>
      <c r="AE199" s="442"/>
      <c r="AF199" s="442"/>
      <c r="AG199" s="442"/>
      <c r="AH199" s="442"/>
      <c r="AI199" s="442"/>
      <c r="AJ199" s="442"/>
      <c r="AK199" s="442"/>
      <c r="AL199" s="442"/>
      <c r="AM199" s="323">
        <f>SUM(Y199:AL199)</f>
        <v>0</v>
      </c>
    </row>
    <row r="200" spans="1:39" ht="15" outlineLevel="1">
      <c r="B200" s="321" t="s">
        <v>247</v>
      </c>
      <c r="C200" s="318" t="s">
        <v>164</v>
      </c>
      <c r="D200" s="322"/>
      <c r="E200" s="322"/>
      <c r="F200" s="322"/>
      <c r="G200" s="322"/>
      <c r="H200" s="322"/>
      <c r="I200" s="322"/>
      <c r="J200" s="322"/>
      <c r="K200" s="322"/>
      <c r="L200" s="322"/>
      <c r="M200" s="322"/>
      <c r="N200" s="318"/>
      <c r="O200" s="322"/>
      <c r="P200" s="322"/>
      <c r="Q200" s="322"/>
      <c r="R200" s="322"/>
      <c r="S200" s="322"/>
      <c r="T200" s="322"/>
      <c r="U200" s="322"/>
      <c r="V200" s="322"/>
      <c r="W200" s="322"/>
      <c r="X200" s="322"/>
      <c r="Y200" s="438">
        <f>Y199</f>
        <v>0</v>
      </c>
      <c r="Z200" s="438">
        <f>Z199</f>
        <v>0</v>
      </c>
      <c r="AA200" s="438">
        <f t="shared" ref="AA200:AL200" si="55">AA199</f>
        <v>0</v>
      </c>
      <c r="AB200" s="438">
        <f t="shared" si="55"/>
        <v>0</v>
      </c>
      <c r="AC200" s="438">
        <f t="shared" si="55"/>
        <v>0</v>
      </c>
      <c r="AD200" s="438">
        <f t="shared" si="55"/>
        <v>0</v>
      </c>
      <c r="AE200" s="438">
        <f t="shared" si="55"/>
        <v>0</v>
      </c>
      <c r="AF200" s="438">
        <f t="shared" si="55"/>
        <v>0</v>
      </c>
      <c r="AG200" s="438">
        <f t="shared" si="55"/>
        <v>0</v>
      </c>
      <c r="AH200" s="438">
        <f t="shared" si="55"/>
        <v>0</v>
      </c>
      <c r="AI200" s="438">
        <f t="shared" si="55"/>
        <v>0</v>
      </c>
      <c r="AJ200" s="438">
        <f t="shared" si="55"/>
        <v>0</v>
      </c>
      <c r="AK200" s="438">
        <f t="shared" si="55"/>
        <v>0</v>
      </c>
      <c r="AL200" s="438">
        <f t="shared" si="55"/>
        <v>0</v>
      </c>
      <c r="AM200" s="541"/>
    </row>
    <row r="201" spans="1:39" ht="15" outlineLevel="1">
      <c r="B201" s="342"/>
      <c r="C201" s="332"/>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446"/>
      <c r="Z201" s="447"/>
      <c r="AA201" s="447"/>
      <c r="AB201" s="447"/>
      <c r="AC201" s="447"/>
      <c r="AD201" s="447"/>
      <c r="AE201" s="447"/>
      <c r="AF201" s="447"/>
      <c r="AG201" s="447"/>
      <c r="AH201" s="447"/>
      <c r="AI201" s="447"/>
      <c r="AJ201" s="447"/>
      <c r="AK201" s="447"/>
      <c r="AL201" s="447"/>
      <c r="AM201" s="344"/>
    </row>
    <row r="202" spans="1:39" ht="15.75" outlineLevel="1">
      <c r="A202" s="546"/>
      <c r="B202" s="315" t="s">
        <v>10</v>
      </c>
      <c r="C202" s="316"/>
      <c r="D202" s="316"/>
      <c r="E202" s="316"/>
      <c r="F202" s="316"/>
      <c r="G202" s="316"/>
      <c r="H202" s="316"/>
      <c r="I202" s="316"/>
      <c r="J202" s="316"/>
      <c r="K202" s="316"/>
      <c r="L202" s="316"/>
      <c r="M202" s="316"/>
      <c r="N202" s="317"/>
      <c r="O202" s="316"/>
      <c r="P202" s="316"/>
      <c r="Q202" s="316"/>
      <c r="R202" s="316"/>
      <c r="S202" s="316"/>
      <c r="T202" s="316"/>
      <c r="U202" s="316"/>
      <c r="V202" s="316"/>
      <c r="W202" s="316"/>
      <c r="X202" s="316"/>
      <c r="Y202" s="441"/>
      <c r="Z202" s="441"/>
      <c r="AA202" s="441"/>
      <c r="AB202" s="441"/>
      <c r="AC202" s="441"/>
      <c r="AD202" s="441"/>
      <c r="AE202" s="441"/>
      <c r="AF202" s="441"/>
      <c r="AG202" s="441"/>
      <c r="AH202" s="441"/>
      <c r="AI202" s="441"/>
      <c r="AJ202" s="441"/>
      <c r="AK202" s="441"/>
      <c r="AL202" s="441"/>
      <c r="AM202" s="319"/>
    </row>
    <row r="203" spans="1:39" ht="15" outlineLevel="1">
      <c r="A203" s="545">
        <v>18</v>
      </c>
      <c r="B203" s="342" t="s">
        <v>11</v>
      </c>
      <c r="C203" s="318" t="s">
        <v>25</v>
      </c>
      <c r="D203" s="322"/>
      <c r="E203" s="322"/>
      <c r="F203" s="322"/>
      <c r="G203" s="322"/>
      <c r="H203" s="322"/>
      <c r="I203" s="322"/>
      <c r="J203" s="322"/>
      <c r="K203" s="322"/>
      <c r="L203" s="322"/>
      <c r="M203" s="322"/>
      <c r="N203" s="322">
        <v>12</v>
      </c>
      <c r="O203" s="322"/>
      <c r="P203" s="322"/>
      <c r="Q203" s="322"/>
      <c r="R203" s="322"/>
      <c r="S203" s="322"/>
      <c r="T203" s="322"/>
      <c r="U203" s="322"/>
      <c r="V203" s="322"/>
      <c r="W203" s="322"/>
      <c r="X203" s="322"/>
      <c r="Y203" s="453"/>
      <c r="Z203" s="442"/>
      <c r="AA203" s="442"/>
      <c r="AB203" s="442"/>
      <c r="AC203" s="442"/>
      <c r="AD203" s="442"/>
      <c r="AE203" s="442"/>
      <c r="AF203" s="442"/>
      <c r="AG203" s="442"/>
      <c r="AH203" s="442"/>
      <c r="AI203" s="442"/>
      <c r="AJ203" s="442"/>
      <c r="AK203" s="442"/>
      <c r="AL203" s="442"/>
      <c r="AM203" s="323">
        <f>SUM(Y203:AL203)</f>
        <v>0</v>
      </c>
    </row>
    <row r="204" spans="1:39" ht="15" outlineLevel="1">
      <c r="B204" s="321" t="s">
        <v>247</v>
      </c>
      <c r="C204" s="318" t="s">
        <v>164</v>
      </c>
      <c r="D204" s="322"/>
      <c r="E204" s="322"/>
      <c r="F204" s="322"/>
      <c r="G204" s="322"/>
      <c r="H204" s="322"/>
      <c r="I204" s="322"/>
      <c r="J204" s="322"/>
      <c r="K204" s="322"/>
      <c r="L204" s="322"/>
      <c r="M204" s="322"/>
      <c r="N204" s="322">
        <f>N203</f>
        <v>12</v>
      </c>
      <c r="O204" s="322"/>
      <c r="P204" s="322"/>
      <c r="Q204" s="322"/>
      <c r="R204" s="322"/>
      <c r="S204" s="322"/>
      <c r="T204" s="322"/>
      <c r="U204" s="322"/>
      <c r="V204" s="322"/>
      <c r="W204" s="322"/>
      <c r="X204" s="322"/>
      <c r="Y204" s="438">
        <f>Y203</f>
        <v>0</v>
      </c>
      <c r="Z204" s="438">
        <f>Z203</f>
        <v>0</v>
      </c>
      <c r="AA204" s="438">
        <f t="shared" ref="AA204:AL204" si="56">AA203</f>
        <v>0</v>
      </c>
      <c r="AB204" s="438">
        <f t="shared" si="56"/>
        <v>0</v>
      </c>
      <c r="AC204" s="438">
        <f t="shared" si="56"/>
        <v>0</v>
      </c>
      <c r="AD204" s="438">
        <f t="shared" si="56"/>
        <v>0</v>
      </c>
      <c r="AE204" s="438">
        <f t="shared" si="56"/>
        <v>0</v>
      </c>
      <c r="AF204" s="438">
        <f t="shared" si="56"/>
        <v>0</v>
      </c>
      <c r="AG204" s="438">
        <f t="shared" si="56"/>
        <v>0</v>
      </c>
      <c r="AH204" s="438">
        <f t="shared" si="56"/>
        <v>0</v>
      </c>
      <c r="AI204" s="438">
        <f t="shared" si="56"/>
        <v>0</v>
      </c>
      <c r="AJ204" s="438">
        <f t="shared" si="56"/>
        <v>0</v>
      </c>
      <c r="AK204" s="438">
        <f t="shared" si="56"/>
        <v>0</v>
      </c>
      <c r="AL204" s="438">
        <f t="shared" si="56"/>
        <v>0</v>
      </c>
      <c r="AM204" s="541"/>
    </row>
    <row r="205" spans="1:39" ht="15" outlineLevel="1">
      <c r="A205" s="548"/>
      <c r="B205" s="342"/>
      <c r="C205" s="332"/>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439"/>
      <c r="Z205" s="448"/>
      <c r="AA205" s="448"/>
      <c r="AB205" s="448"/>
      <c r="AC205" s="448"/>
      <c r="AD205" s="448"/>
      <c r="AE205" s="448"/>
      <c r="AF205" s="448"/>
      <c r="AG205" s="448"/>
      <c r="AH205" s="448"/>
      <c r="AI205" s="448"/>
      <c r="AJ205" s="448"/>
      <c r="AK205" s="448"/>
      <c r="AL205" s="448"/>
      <c r="AM205" s="333"/>
    </row>
    <row r="206" spans="1:39" ht="15" outlineLevel="1">
      <c r="A206" s="545">
        <v>19</v>
      </c>
      <c r="B206" s="342" t="s">
        <v>12</v>
      </c>
      <c r="C206" s="318" t="s">
        <v>25</v>
      </c>
      <c r="D206" s="322"/>
      <c r="E206" s="322"/>
      <c r="F206" s="322"/>
      <c r="G206" s="322"/>
      <c r="H206" s="322"/>
      <c r="I206" s="322"/>
      <c r="J206" s="322"/>
      <c r="K206" s="322"/>
      <c r="L206" s="322"/>
      <c r="M206" s="322"/>
      <c r="N206" s="322">
        <v>12</v>
      </c>
      <c r="O206" s="322"/>
      <c r="P206" s="322"/>
      <c r="Q206" s="322"/>
      <c r="R206" s="322"/>
      <c r="S206" s="322"/>
      <c r="T206" s="322"/>
      <c r="U206" s="322"/>
      <c r="V206" s="322"/>
      <c r="W206" s="322"/>
      <c r="X206" s="322"/>
      <c r="Y206" s="437"/>
      <c r="Z206" s="442"/>
      <c r="AA206" s="442"/>
      <c r="AB206" s="442"/>
      <c r="AC206" s="442"/>
      <c r="AD206" s="442"/>
      <c r="AE206" s="442"/>
      <c r="AF206" s="442"/>
      <c r="AG206" s="442"/>
      <c r="AH206" s="442"/>
      <c r="AI206" s="442"/>
      <c r="AJ206" s="442"/>
      <c r="AK206" s="442"/>
      <c r="AL206" s="442"/>
      <c r="AM206" s="323">
        <f>SUM(Y206:AL206)</f>
        <v>0</v>
      </c>
    </row>
    <row r="207" spans="1:39" ht="15" outlineLevel="1">
      <c r="B207" s="321" t="s">
        <v>247</v>
      </c>
      <c r="C207" s="318" t="s">
        <v>164</v>
      </c>
      <c r="D207" s="322"/>
      <c r="E207" s="322"/>
      <c r="F207" s="322"/>
      <c r="G207" s="322"/>
      <c r="H207" s="322"/>
      <c r="I207" s="322"/>
      <c r="J207" s="322"/>
      <c r="K207" s="322"/>
      <c r="L207" s="322"/>
      <c r="M207" s="322"/>
      <c r="N207" s="322">
        <f>N206</f>
        <v>12</v>
      </c>
      <c r="O207" s="322"/>
      <c r="P207" s="322"/>
      <c r="Q207" s="322"/>
      <c r="R207" s="322"/>
      <c r="S207" s="322"/>
      <c r="T207" s="322"/>
      <c r="U207" s="322"/>
      <c r="V207" s="322"/>
      <c r="W207" s="322"/>
      <c r="X207" s="322"/>
      <c r="Y207" s="438">
        <f>Y206</f>
        <v>0</v>
      </c>
      <c r="Z207" s="438">
        <f>Z206</f>
        <v>0</v>
      </c>
      <c r="AA207" s="438">
        <f t="shared" ref="AA207:AL207" si="57">AA206</f>
        <v>0</v>
      </c>
      <c r="AB207" s="438">
        <f t="shared" si="57"/>
        <v>0</v>
      </c>
      <c r="AC207" s="438">
        <f t="shared" si="57"/>
        <v>0</v>
      </c>
      <c r="AD207" s="438">
        <f t="shared" si="57"/>
        <v>0</v>
      </c>
      <c r="AE207" s="438">
        <f t="shared" si="57"/>
        <v>0</v>
      </c>
      <c r="AF207" s="438">
        <f t="shared" si="57"/>
        <v>0</v>
      </c>
      <c r="AG207" s="438">
        <f t="shared" si="57"/>
        <v>0</v>
      </c>
      <c r="AH207" s="438">
        <f t="shared" si="57"/>
        <v>0</v>
      </c>
      <c r="AI207" s="438">
        <f t="shared" si="57"/>
        <v>0</v>
      </c>
      <c r="AJ207" s="438">
        <f t="shared" si="57"/>
        <v>0</v>
      </c>
      <c r="AK207" s="438">
        <f t="shared" si="57"/>
        <v>0</v>
      </c>
      <c r="AL207" s="438">
        <f t="shared" si="57"/>
        <v>0</v>
      </c>
      <c r="AM207" s="541"/>
    </row>
    <row r="208" spans="1:39" ht="15" outlineLevel="1">
      <c r="B208" s="342"/>
      <c r="C208" s="332"/>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449"/>
      <c r="Z208" s="449"/>
      <c r="AA208" s="439"/>
      <c r="AB208" s="439"/>
      <c r="AC208" s="439"/>
      <c r="AD208" s="439"/>
      <c r="AE208" s="439"/>
      <c r="AF208" s="439"/>
      <c r="AG208" s="439"/>
      <c r="AH208" s="439"/>
      <c r="AI208" s="439"/>
      <c r="AJ208" s="439"/>
      <c r="AK208" s="439"/>
      <c r="AL208" s="439"/>
      <c r="AM208" s="333"/>
    </row>
    <row r="209" spans="1:39" ht="15" outlineLevel="1">
      <c r="A209" s="545">
        <v>20</v>
      </c>
      <c r="B209" s="342" t="s">
        <v>13</v>
      </c>
      <c r="C209" s="318" t="s">
        <v>25</v>
      </c>
      <c r="D209" s="322">
        <v>479921</v>
      </c>
      <c r="E209" s="322">
        <f>+'7-b.  2012'!AY38</f>
        <v>479921.39049999998</v>
      </c>
      <c r="F209" s="322">
        <f>+'7-b.  2012'!AZ38</f>
        <v>479921.39049999998</v>
      </c>
      <c r="G209" s="322">
        <f>+'7-b.  2012'!BA38</f>
        <v>479921.39049999998</v>
      </c>
      <c r="H209" s="322">
        <f>+'7-b.  2012'!BB38</f>
        <v>479921.39049999998</v>
      </c>
      <c r="I209" s="322">
        <f>+'7-b.  2012'!BC38</f>
        <v>479921.39049999998</v>
      </c>
      <c r="J209" s="322">
        <f>+'7-b.  2012'!BD38</f>
        <v>479921.39049999998</v>
      </c>
      <c r="K209" s="322">
        <f>+'7-b.  2012'!BE38</f>
        <v>479921.39049999998</v>
      </c>
      <c r="L209" s="322">
        <f>+'7-b.  2012'!BF38</f>
        <v>479921.39049999998</v>
      </c>
      <c r="M209" s="322">
        <f>+'7-b.  2012'!BG38</f>
        <v>479921.39049999998</v>
      </c>
      <c r="N209" s="322">
        <v>12</v>
      </c>
      <c r="O209" s="322">
        <v>60</v>
      </c>
      <c r="P209" s="322">
        <f>+'7-b.  2012'!T38</f>
        <v>60.261147999999999</v>
      </c>
      <c r="Q209" s="322">
        <f>+'7-b.  2012'!U38</f>
        <v>60.261147999999999</v>
      </c>
      <c r="R209" s="322">
        <f>+'7-b.  2012'!V38</f>
        <v>60.261147999999999</v>
      </c>
      <c r="S209" s="322">
        <f>+'7-b.  2012'!W38</f>
        <v>60.261147999999999</v>
      </c>
      <c r="T209" s="322">
        <f>+'7-b.  2012'!X38</f>
        <v>60.261147999999999</v>
      </c>
      <c r="U209" s="322">
        <f>+'7-b.  2012'!Y38</f>
        <v>60.261147999999999</v>
      </c>
      <c r="V209" s="322">
        <f>+'7-b.  2012'!Z38</f>
        <v>60.261147999999999</v>
      </c>
      <c r="W209" s="322">
        <f>+'7-b.  2012'!AA38</f>
        <v>60.261147999999999</v>
      </c>
      <c r="X209" s="322">
        <f>+'7-b.  2012'!AB38</f>
        <v>60.261147999999999</v>
      </c>
      <c r="Y209" s="437"/>
      <c r="Z209" s="442"/>
      <c r="AA209" s="442">
        <v>1</v>
      </c>
      <c r="AB209" s="442"/>
      <c r="AC209" s="442"/>
      <c r="AD209" s="442"/>
      <c r="AE209" s="442"/>
      <c r="AF209" s="442"/>
      <c r="AG209" s="442"/>
      <c r="AH209" s="442"/>
      <c r="AI209" s="442"/>
      <c r="AJ209" s="442"/>
      <c r="AK209" s="442"/>
      <c r="AL209" s="442"/>
      <c r="AM209" s="323">
        <f>SUM(Y209:AL209)</f>
        <v>1</v>
      </c>
    </row>
    <row r="210" spans="1:39" ht="15" outlineLevel="1">
      <c r="B210" s="321" t="s">
        <v>247</v>
      </c>
      <c r="C210" s="318" t="s">
        <v>164</v>
      </c>
      <c r="D210" s="322">
        <v>5452</v>
      </c>
      <c r="E210" s="322">
        <f>+'7-d.  2014'!AY80</f>
        <v>3877.82</v>
      </c>
      <c r="F210" s="322">
        <f>+'7-d.  2014'!AZ80</f>
        <v>3877.82</v>
      </c>
      <c r="G210" s="322">
        <f>+'7-d.  2014'!BA80</f>
        <v>3877.82</v>
      </c>
      <c r="H210" s="322">
        <f>+'7-d.  2014'!BB80</f>
        <v>3877.82</v>
      </c>
      <c r="I210" s="322">
        <f>+'7-d.  2014'!BC80</f>
        <v>3877.82</v>
      </c>
      <c r="J210" s="322">
        <f>+'7-d.  2014'!BD80</f>
        <v>5452.46</v>
      </c>
      <c r="K210" s="322">
        <f>+'7-d.  2014'!BE80</f>
        <v>5452.46</v>
      </c>
      <c r="L210" s="322">
        <f>+'7-d.  2014'!BF80</f>
        <v>5452.46</v>
      </c>
      <c r="M210" s="322">
        <f>+'7-d.  2014'!BG80</f>
        <v>5452.46</v>
      </c>
      <c r="N210" s="322">
        <f>N209</f>
        <v>12</v>
      </c>
      <c r="O210" s="322">
        <v>7</v>
      </c>
      <c r="P210" s="322">
        <f>+'7-d.  2014'!T80</f>
        <v>5.87</v>
      </c>
      <c r="Q210" s="322">
        <f>+'7-d.  2014'!U80</f>
        <v>5.87</v>
      </c>
      <c r="R210" s="322">
        <f>+'7-d.  2014'!V80</f>
        <v>5.87</v>
      </c>
      <c r="S210" s="322">
        <f>+'7-d.  2014'!W80</f>
        <v>5.87</v>
      </c>
      <c r="T210" s="322">
        <f>+'7-d.  2014'!X80</f>
        <v>5.87</v>
      </c>
      <c r="U210" s="322">
        <f>+'7-d.  2014'!Y80</f>
        <v>6.65</v>
      </c>
      <c r="V210" s="322">
        <f>+'7-d.  2014'!Z80</f>
        <v>6.65</v>
      </c>
      <c r="W210" s="322">
        <f>+'7-d.  2014'!AA80</f>
        <v>6.65</v>
      </c>
      <c r="X210" s="322">
        <f>+'7-d.  2014'!AB80</f>
        <v>6.65</v>
      </c>
      <c r="Y210" s="438">
        <f>Y209</f>
        <v>0</v>
      </c>
      <c r="Z210" s="438">
        <f>Z209</f>
        <v>0</v>
      </c>
      <c r="AA210" s="438">
        <f t="shared" ref="AA210:AL210" si="58">AA209</f>
        <v>1</v>
      </c>
      <c r="AB210" s="438">
        <f t="shared" si="58"/>
        <v>0</v>
      </c>
      <c r="AC210" s="438">
        <f t="shared" si="58"/>
        <v>0</v>
      </c>
      <c r="AD210" s="438">
        <f t="shared" si="58"/>
        <v>0</v>
      </c>
      <c r="AE210" s="438">
        <f t="shared" si="58"/>
        <v>0</v>
      </c>
      <c r="AF210" s="438">
        <f t="shared" si="58"/>
        <v>0</v>
      </c>
      <c r="AG210" s="438">
        <f t="shared" si="58"/>
        <v>0</v>
      </c>
      <c r="AH210" s="438">
        <f t="shared" si="58"/>
        <v>0</v>
      </c>
      <c r="AI210" s="438">
        <f t="shared" si="58"/>
        <v>0</v>
      </c>
      <c r="AJ210" s="438">
        <f t="shared" si="58"/>
        <v>0</v>
      </c>
      <c r="AK210" s="438">
        <f t="shared" si="58"/>
        <v>0</v>
      </c>
      <c r="AL210" s="438">
        <f t="shared" si="58"/>
        <v>0</v>
      </c>
      <c r="AM210" s="541"/>
    </row>
    <row r="211" spans="1:39" ht="15" outlineLevel="1">
      <c r="B211" s="342"/>
      <c r="C211" s="332"/>
      <c r="D211" s="318"/>
      <c r="E211" s="318"/>
      <c r="F211" s="318"/>
      <c r="G211" s="318"/>
      <c r="H211" s="318"/>
      <c r="I211" s="318"/>
      <c r="J211" s="318"/>
      <c r="K211" s="318"/>
      <c r="L211" s="318"/>
      <c r="M211" s="318"/>
      <c r="N211" s="345"/>
      <c r="O211" s="318"/>
      <c r="P211" s="318"/>
      <c r="Q211" s="318"/>
      <c r="R211" s="318"/>
      <c r="S211" s="318"/>
      <c r="T211" s="318"/>
      <c r="U211" s="318"/>
      <c r="V211" s="318"/>
      <c r="W211" s="318"/>
      <c r="X211" s="318"/>
      <c r="Y211" s="439"/>
      <c r="Z211" s="439"/>
      <c r="AA211" s="439"/>
      <c r="AB211" s="439"/>
      <c r="AC211" s="439"/>
      <c r="AD211" s="439"/>
      <c r="AE211" s="439"/>
      <c r="AF211" s="439"/>
      <c r="AG211" s="439"/>
      <c r="AH211" s="439"/>
      <c r="AI211" s="439"/>
      <c r="AJ211" s="439"/>
      <c r="AK211" s="439"/>
      <c r="AL211" s="439"/>
      <c r="AM211" s="333"/>
    </row>
    <row r="212" spans="1:39" ht="15" outlineLevel="1">
      <c r="A212" s="545">
        <v>21</v>
      </c>
      <c r="B212" s="342" t="s">
        <v>22</v>
      </c>
      <c r="C212" s="318" t="s">
        <v>25</v>
      </c>
      <c r="D212" s="322"/>
      <c r="E212" s="322"/>
      <c r="F212" s="322"/>
      <c r="G212" s="322"/>
      <c r="H212" s="322"/>
      <c r="I212" s="322"/>
      <c r="J212" s="322"/>
      <c r="K212" s="322"/>
      <c r="L212" s="322"/>
      <c r="M212" s="322"/>
      <c r="N212" s="322">
        <v>12</v>
      </c>
      <c r="O212" s="322"/>
      <c r="P212" s="322"/>
      <c r="Q212" s="322"/>
      <c r="R212" s="322"/>
      <c r="S212" s="322"/>
      <c r="T212" s="322"/>
      <c r="U212" s="322"/>
      <c r="V212" s="322"/>
      <c r="W212" s="322"/>
      <c r="X212" s="322"/>
      <c r="Y212" s="437"/>
      <c r="Z212" s="442"/>
      <c r="AA212" s="442"/>
      <c r="AB212" s="442"/>
      <c r="AC212" s="442"/>
      <c r="AD212" s="442"/>
      <c r="AE212" s="442"/>
      <c r="AF212" s="442"/>
      <c r="AG212" s="442"/>
      <c r="AH212" s="442"/>
      <c r="AI212" s="442"/>
      <c r="AJ212" s="442"/>
      <c r="AK212" s="442"/>
      <c r="AL212" s="442"/>
      <c r="AM212" s="323">
        <f>SUM(Y212:AL212)</f>
        <v>0</v>
      </c>
    </row>
    <row r="213" spans="1:39" ht="15" outlineLevel="1">
      <c r="B213" s="321" t="s">
        <v>247</v>
      </c>
      <c r="C213" s="318" t="s">
        <v>164</v>
      </c>
      <c r="D213" s="322"/>
      <c r="E213" s="322"/>
      <c r="F213" s="322"/>
      <c r="G213" s="322"/>
      <c r="H213" s="322"/>
      <c r="I213" s="322"/>
      <c r="J213" s="322"/>
      <c r="K213" s="322"/>
      <c r="L213" s="322"/>
      <c r="M213" s="322"/>
      <c r="N213" s="322">
        <f>N212</f>
        <v>12</v>
      </c>
      <c r="O213" s="322"/>
      <c r="P213" s="322"/>
      <c r="Q213" s="322"/>
      <c r="R213" s="322"/>
      <c r="S213" s="322"/>
      <c r="T213" s="322"/>
      <c r="U213" s="322"/>
      <c r="V213" s="322"/>
      <c r="W213" s="322"/>
      <c r="X213" s="322"/>
      <c r="Y213" s="438">
        <f>Y212</f>
        <v>0</v>
      </c>
      <c r="Z213" s="438">
        <f>Z212</f>
        <v>0</v>
      </c>
      <c r="AA213" s="438">
        <f t="shared" ref="AA213:AL213" si="59">AA212</f>
        <v>0</v>
      </c>
      <c r="AB213" s="438">
        <f t="shared" si="59"/>
        <v>0</v>
      </c>
      <c r="AC213" s="438">
        <f t="shared" si="59"/>
        <v>0</v>
      </c>
      <c r="AD213" s="438">
        <f t="shared" si="59"/>
        <v>0</v>
      </c>
      <c r="AE213" s="438">
        <f t="shared" si="59"/>
        <v>0</v>
      </c>
      <c r="AF213" s="438">
        <f t="shared" si="59"/>
        <v>0</v>
      </c>
      <c r="AG213" s="438">
        <f t="shared" si="59"/>
        <v>0</v>
      </c>
      <c r="AH213" s="438">
        <f t="shared" si="59"/>
        <v>0</v>
      </c>
      <c r="AI213" s="438">
        <f t="shared" si="59"/>
        <v>0</v>
      </c>
      <c r="AJ213" s="438">
        <f t="shared" si="59"/>
        <v>0</v>
      </c>
      <c r="AK213" s="438">
        <f t="shared" si="59"/>
        <v>0</v>
      </c>
      <c r="AL213" s="438">
        <f t="shared" si="59"/>
        <v>0</v>
      </c>
      <c r="AM213" s="541"/>
    </row>
    <row r="214" spans="1:39" ht="15" outlineLevel="1">
      <c r="B214" s="342"/>
      <c r="C214" s="332"/>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449"/>
      <c r="Z214" s="439"/>
      <c r="AA214" s="439"/>
      <c r="AB214" s="439"/>
      <c r="AC214" s="439"/>
      <c r="AD214" s="439"/>
      <c r="AE214" s="439"/>
      <c r="AF214" s="439"/>
      <c r="AG214" s="439"/>
      <c r="AH214" s="439"/>
      <c r="AI214" s="439"/>
      <c r="AJ214" s="439"/>
      <c r="AK214" s="439"/>
      <c r="AL214" s="439"/>
      <c r="AM214" s="333"/>
    </row>
    <row r="215" spans="1:39" ht="15" outlineLevel="1">
      <c r="A215" s="545">
        <v>22</v>
      </c>
      <c r="B215" s="342" t="s">
        <v>9</v>
      </c>
      <c r="C215" s="318" t="s">
        <v>25</v>
      </c>
      <c r="D215" s="322">
        <v>155311</v>
      </c>
      <c r="E215" s="322">
        <f>+'7-b.  2012'!AY35</f>
        <v>0</v>
      </c>
      <c r="F215" s="322">
        <f>+'7-b.  2012'!AZ35</f>
        <v>0</v>
      </c>
      <c r="G215" s="322">
        <f>+'7-b.  2012'!BA35</f>
        <v>0</v>
      </c>
      <c r="H215" s="322">
        <f>+'7-b.  2012'!BB35</f>
        <v>0</v>
      </c>
      <c r="I215" s="322">
        <f>+'7-b.  2012'!BC35</f>
        <v>0</v>
      </c>
      <c r="J215" s="322">
        <f>+'7-b.  2012'!BD35</f>
        <v>0</v>
      </c>
      <c r="K215" s="322">
        <f>+'7-b.  2012'!BE35</f>
        <v>0</v>
      </c>
      <c r="L215" s="322">
        <f>+'7-b.  2012'!BF35</f>
        <v>0</v>
      </c>
      <c r="M215" s="322">
        <f>+'7-b.  2012'!BG35</f>
        <v>0</v>
      </c>
      <c r="N215" s="318"/>
      <c r="O215" s="322">
        <v>6445</v>
      </c>
      <c r="P215" s="322">
        <f>+'7-b.  2012'!T35</f>
        <v>0</v>
      </c>
      <c r="Q215" s="322">
        <f>+'7-b.  2012'!U35</f>
        <v>0</v>
      </c>
      <c r="R215" s="322">
        <f>+'7-b.  2012'!V35</f>
        <v>0</v>
      </c>
      <c r="S215" s="322">
        <f>+'7-b.  2012'!W35</f>
        <v>0</v>
      </c>
      <c r="T215" s="322">
        <f>+'7-b.  2012'!X35</f>
        <v>0</v>
      </c>
      <c r="U215" s="322">
        <f>+'7-b.  2012'!Y35</f>
        <v>0</v>
      </c>
      <c r="V215" s="322">
        <f>+'7-b.  2012'!Z35</f>
        <v>0</v>
      </c>
      <c r="W215" s="322">
        <f>+'7-b.  2012'!AA35</f>
        <v>0</v>
      </c>
      <c r="X215" s="322">
        <f>+'7-b.  2012'!AB35</f>
        <v>0</v>
      </c>
      <c r="Y215" s="437"/>
      <c r="Z215" s="442"/>
      <c r="AA215" s="442"/>
      <c r="AB215" s="442"/>
      <c r="AC215" s="442"/>
      <c r="AD215" s="442"/>
      <c r="AE215" s="442"/>
      <c r="AF215" s="442"/>
      <c r="AG215" s="442"/>
      <c r="AH215" s="442"/>
      <c r="AI215" s="442"/>
      <c r="AJ215" s="442"/>
      <c r="AK215" s="442"/>
      <c r="AL215" s="442"/>
      <c r="AM215" s="323">
        <f>SUM(Y215:AL215)</f>
        <v>0</v>
      </c>
    </row>
    <row r="216" spans="1:39" ht="15" outlineLevel="1">
      <c r="B216" s="321" t="s">
        <v>247</v>
      </c>
      <c r="C216" s="318" t="s">
        <v>164</v>
      </c>
      <c r="D216" s="322"/>
      <c r="E216" s="322"/>
      <c r="F216" s="322"/>
      <c r="G216" s="322"/>
      <c r="H216" s="322"/>
      <c r="I216" s="322"/>
      <c r="J216" s="322"/>
      <c r="K216" s="322"/>
      <c r="L216" s="322"/>
      <c r="M216" s="322"/>
      <c r="N216" s="318"/>
      <c r="O216" s="322"/>
      <c r="P216" s="322"/>
      <c r="Q216" s="322"/>
      <c r="R216" s="322"/>
      <c r="S216" s="322"/>
      <c r="T216" s="322"/>
      <c r="U216" s="322"/>
      <c r="V216" s="322"/>
      <c r="W216" s="322"/>
      <c r="X216" s="322"/>
      <c r="Y216" s="438">
        <f>Y215</f>
        <v>0</v>
      </c>
      <c r="Z216" s="438">
        <f>Z215</f>
        <v>0</v>
      </c>
      <c r="AA216" s="438">
        <f t="shared" ref="AA216:AL216" si="60">AA215</f>
        <v>0</v>
      </c>
      <c r="AB216" s="438">
        <f t="shared" si="60"/>
        <v>0</v>
      </c>
      <c r="AC216" s="438">
        <f t="shared" si="60"/>
        <v>0</v>
      </c>
      <c r="AD216" s="438">
        <f t="shared" si="60"/>
        <v>0</v>
      </c>
      <c r="AE216" s="438">
        <f t="shared" si="60"/>
        <v>0</v>
      </c>
      <c r="AF216" s="438">
        <f t="shared" si="60"/>
        <v>0</v>
      </c>
      <c r="AG216" s="438">
        <f t="shared" si="60"/>
        <v>0</v>
      </c>
      <c r="AH216" s="438">
        <f t="shared" si="60"/>
        <v>0</v>
      </c>
      <c r="AI216" s="438">
        <f t="shared" si="60"/>
        <v>0</v>
      </c>
      <c r="AJ216" s="438">
        <f t="shared" si="60"/>
        <v>0</v>
      </c>
      <c r="AK216" s="438">
        <f t="shared" si="60"/>
        <v>0</v>
      </c>
      <c r="AL216" s="438">
        <f t="shared" si="60"/>
        <v>0</v>
      </c>
      <c r="AM216" s="541"/>
    </row>
    <row r="217" spans="1:39" ht="15" outlineLevel="1">
      <c r="B217" s="342"/>
      <c r="C217" s="332"/>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439"/>
      <c r="Z217" s="439"/>
      <c r="AA217" s="439"/>
      <c r="AB217" s="439"/>
      <c r="AC217" s="439"/>
      <c r="AD217" s="439"/>
      <c r="AE217" s="439"/>
      <c r="AF217" s="439"/>
      <c r="AG217" s="439"/>
      <c r="AH217" s="439"/>
      <c r="AI217" s="439"/>
      <c r="AJ217" s="439"/>
      <c r="AK217" s="439"/>
      <c r="AL217" s="439"/>
      <c r="AM217" s="333"/>
    </row>
    <row r="218" spans="1:39" ht="15.75" outlineLevel="1">
      <c r="A218" s="546"/>
      <c r="B218" s="315" t="s">
        <v>14</v>
      </c>
      <c r="C218" s="316"/>
      <c r="D218" s="317"/>
      <c r="E218" s="317"/>
      <c r="F218" s="317"/>
      <c r="G218" s="317"/>
      <c r="H218" s="317"/>
      <c r="I218" s="317"/>
      <c r="J218" s="317"/>
      <c r="K218" s="317"/>
      <c r="L218" s="317"/>
      <c r="M218" s="317"/>
      <c r="N218" s="317"/>
      <c r="O218" s="317"/>
      <c r="P218" s="316"/>
      <c r="Q218" s="316"/>
      <c r="R218" s="316"/>
      <c r="S218" s="316"/>
      <c r="T218" s="316"/>
      <c r="U218" s="316"/>
      <c r="V218" s="316"/>
      <c r="W218" s="316"/>
      <c r="X218" s="316"/>
      <c r="Y218" s="441"/>
      <c r="Z218" s="441"/>
      <c r="AA218" s="441"/>
      <c r="AB218" s="441"/>
      <c r="AC218" s="441"/>
      <c r="AD218" s="441"/>
      <c r="AE218" s="441"/>
      <c r="AF218" s="441"/>
      <c r="AG218" s="441"/>
      <c r="AH218" s="441"/>
      <c r="AI218" s="441"/>
      <c r="AJ218" s="441"/>
      <c r="AK218" s="441"/>
      <c r="AL218" s="441"/>
      <c r="AM218" s="319"/>
    </row>
    <row r="219" spans="1:39" ht="15" outlineLevel="1">
      <c r="A219" s="545">
        <v>23</v>
      </c>
      <c r="B219" s="342" t="s">
        <v>14</v>
      </c>
      <c r="C219" s="318" t="s">
        <v>25</v>
      </c>
      <c r="D219" s="322">
        <v>286839</v>
      </c>
      <c r="E219" s="322">
        <f>+'7-b.  2012'!AY34</f>
        <v>286838.78860000003</v>
      </c>
      <c r="F219" s="322">
        <f>+'7-b.  2012'!AZ34</f>
        <v>286838.78860000003</v>
      </c>
      <c r="G219" s="322">
        <f>+'7-b.  2012'!BA34</f>
        <v>286838.78889999999</v>
      </c>
      <c r="H219" s="322">
        <f>+'7-b.  2012'!BB34</f>
        <v>281079.78889999999</v>
      </c>
      <c r="I219" s="322">
        <f>+'7-b.  2012'!BC34</f>
        <v>281079.78889999999</v>
      </c>
      <c r="J219" s="322">
        <f>+'7-b.  2012'!BD34</f>
        <v>265687.24239999999</v>
      </c>
      <c r="K219" s="322">
        <f>+'7-b.  2012'!BE34</f>
        <v>259543.41620000001</v>
      </c>
      <c r="L219" s="322">
        <f>+'7-b.  2012'!BF34</f>
        <v>71679.416200000007</v>
      </c>
      <c r="M219" s="322">
        <f>+'7-b.  2012'!BG34</f>
        <v>69194.416200000007</v>
      </c>
      <c r="N219" s="318"/>
      <c r="O219" s="322">
        <v>24</v>
      </c>
      <c r="P219" s="322">
        <f>+'7-b.  2012'!T34</f>
        <v>23.966944999999999</v>
      </c>
      <c r="Q219" s="322">
        <f>+'7-b.  2012'!U34</f>
        <v>23.966944999999999</v>
      </c>
      <c r="R219" s="322">
        <f>+'7-b.  2012'!V34</f>
        <v>23.966944999999999</v>
      </c>
      <c r="S219" s="322">
        <f>+'7-b.  2012'!W34</f>
        <v>23.945958999999998</v>
      </c>
      <c r="T219" s="322">
        <f>+'7-b.  2012'!X34</f>
        <v>23.945958999999998</v>
      </c>
      <c r="U219" s="322">
        <f>+'7-b.  2012'!Y34</f>
        <v>23.146373000000001</v>
      </c>
      <c r="V219" s="322">
        <f>+'7-b.  2012'!Z34</f>
        <v>23.146373000000001</v>
      </c>
      <c r="W219" s="322">
        <f>+'7-b.  2012'!AA34</f>
        <v>13.387536000000001</v>
      </c>
      <c r="X219" s="322">
        <f>+'7-b.  2012'!AB34</f>
        <v>10.726761</v>
      </c>
      <c r="Y219" s="497">
        <v>1</v>
      </c>
      <c r="Z219" s="437"/>
      <c r="AA219" s="437"/>
      <c r="AB219" s="437"/>
      <c r="AC219" s="437"/>
      <c r="AD219" s="437"/>
      <c r="AE219" s="437"/>
      <c r="AF219" s="437"/>
      <c r="AG219" s="437"/>
      <c r="AH219" s="437"/>
      <c r="AI219" s="437"/>
      <c r="AJ219" s="437"/>
      <c r="AK219" s="437"/>
      <c r="AL219" s="437"/>
      <c r="AM219" s="323">
        <f>SUM(Y219:AL219)</f>
        <v>1</v>
      </c>
    </row>
    <row r="220" spans="1:39" ht="15" outlineLevel="1">
      <c r="B220" s="321" t="s">
        <v>247</v>
      </c>
      <c r="C220" s="318" t="s">
        <v>164</v>
      </c>
      <c r="D220" s="322">
        <v>13531</v>
      </c>
      <c r="E220" s="322">
        <f>+'7-d.  2014'!AY46</f>
        <v>13531</v>
      </c>
      <c r="F220" s="322">
        <f>+'7-d.  2014'!AZ46</f>
        <v>13099.8</v>
      </c>
      <c r="G220" s="322">
        <f>+'7-d.  2014'!BA46</f>
        <v>12931</v>
      </c>
      <c r="H220" s="322">
        <f>+'7-d.  2014'!BB46</f>
        <v>11245.62</v>
      </c>
      <c r="I220" s="322">
        <f>+'7-d.  2014'!BC46</f>
        <v>10319.93</v>
      </c>
      <c r="J220" s="322">
        <f>+'7-d.  2014'!BD46</f>
        <v>9650.23</v>
      </c>
      <c r="K220" s="322">
        <f>+'7-d.  2014'!BE46</f>
        <v>9180.23</v>
      </c>
      <c r="L220" s="322">
        <f>+'7-d.  2014'!BF46</f>
        <v>8958.23</v>
      </c>
      <c r="M220" s="322">
        <f>+'7-d.  2014'!BG46</f>
        <v>2619</v>
      </c>
      <c r="N220" s="495"/>
      <c r="O220" s="322">
        <v>1</v>
      </c>
      <c r="P220" s="322">
        <f>+'7-d.  2014'!T46</f>
        <v>0.83</v>
      </c>
      <c r="Q220" s="322">
        <f>+'7-d.  2014'!U46</f>
        <v>0.81</v>
      </c>
      <c r="R220" s="322">
        <f>+'7-d.  2014'!V46</f>
        <v>0.8</v>
      </c>
      <c r="S220" s="322">
        <f>+'7-d.  2014'!W46</f>
        <v>0.72</v>
      </c>
      <c r="T220" s="322">
        <f>+'7-d.  2014'!X46</f>
        <v>0.67</v>
      </c>
      <c r="U220" s="322">
        <f>+'7-d.  2014'!Y46</f>
        <v>0.63</v>
      </c>
      <c r="V220" s="322">
        <f>+'7-d.  2014'!Z46</f>
        <v>0.61</v>
      </c>
      <c r="W220" s="322">
        <f>+'7-d.  2014'!AA46</f>
        <v>0.61</v>
      </c>
      <c r="X220" s="322">
        <f>+'7-d.  2014'!AB46</f>
        <v>0.28000000000000003</v>
      </c>
      <c r="Y220" s="438">
        <f>Y219</f>
        <v>1</v>
      </c>
      <c r="Z220" s="438">
        <f>Z219</f>
        <v>0</v>
      </c>
      <c r="AA220" s="438">
        <f t="shared" ref="AA220:AL220" si="61">AA219</f>
        <v>0</v>
      </c>
      <c r="AB220" s="438">
        <f t="shared" si="61"/>
        <v>0</v>
      </c>
      <c r="AC220" s="438">
        <f t="shared" si="61"/>
        <v>0</v>
      </c>
      <c r="AD220" s="438">
        <f t="shared" si="61"/>
        <v>0</v>
      </c>
      <c r="AE220" s="438">
        <f t="shared" si="61"/>
        <v>0</v>
      </c>
      <c r="AF220" s="438">
        <f t="shared" si="61"/>
        <v>0</v>
      </c>
      <c r="AG220" s="438">
        <f t="shared" si="61"/>
        <v>0</v>
      </c>
      <c r="AH220" s="438">
        <f t="shared" si="61"/>
        <v>0</v>
      </c>
      <c r="AI220" s="438">
        <f t="shared" si="61"/>
        <v>0</v>
      </c>
      <c r="AJ220" s="438">
        <f t="shared" si="61"/>
        <v>0</v>
      </c>
      <c r="AK220" s="438">
        <f t="shared" si="61"/>
        <v>0</v>
      </c>
      <c r="AL220" s="438">
        <f t="shared" si="61"/>
        <v>0</v>
      </c>
      <c r="AM220" s="541"/>
    </row>
    <row r="221" spans="1:39" ht="15" outlineLevel="1">
      <c r="B221" s="342"/>
      <c r="C221" s="332"/>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439"/>
      <c r="Z221" s="439"/>
      <c r="AA221" s="439"/>
      <c r="AB221" s="439"/>
      <c r="AC221" s="439"/>
      <c r="AD221" s="439"/>
      <c r="AE221" s="439"/>
      <c r="AF221" s="439"/>
      <c r="AG221" s="439"/>
      <c r="AH221" s="439"/>
      <c r="AI221" s="439"/>
      <c r="AJ221" s="439"/>
      <c r="AK221" s="439"/>
      <c r="AL221" s="439"/>
      <c r="AM221" s="333"/>
    </row>
    <row r="222" spans="1:39" s="320" customFormat="1" ht="15.75" outlineLevel="1">
      <c r="A222" s="546"/>
      <c r="B222" s="315" t="s">
        <v>501</v>
      </c>
      <c r="C222" s="316"/>
      <c r="D222" s="317"/>
      <c r="E222" s="317"/>
      <c r="F222" s="317"/>
      <c r="G222" s="317"/>
      <c r="H222" s="317"/>
      <c r="I222" s="317"/>
      <c r="J222" s="317"/>
      <c r="K222" s="317"/>
      <c r="L222" s="317"/>
      <c r="M222" s="317"/>
      <c r="N222" s="317"/>
      <c r="O222" s="317"/>
      <c r="P222" s="316"/>
      <c r="Q222" s="316"/>
      <c r="R222" s="316"/>
      <c r="S222" s="316"/>
      <c r="T222" s="316"/>
      <c r="U222" s="316"/>
      <c r="V222" s="316"/>
      <c r="W222" s="316"/>
      <c r="X222" s="316"/>
      <c r="Y222" s="441"/>
      <c r="Z222" s="441"/>
      <c r="AA222" s="441"/>
      <c r="AB222" s="441"/>
      <c r="AC222" s="441"/>
      <c r="AD222" s="441"/>
      <c r="AE222" s="441"/>
      <c r="AF222" s="441"/>
      <c r="AG222" s="441"/>
      <c r="AH222" s="441"/>
      <c r="AI222" s="441"/>
      <c r="AJ222" s="441"/>
      <c r="AK222" s="441"/>
      <c r="AL222" s="441"/>
      <c r="AM222" s="319"/>
    </row>
    <row r="223" spans="1:39" s="310" customFormat="1" ht="15" outlineLevel="1">
      <c r="A223" s="545">
        <v>24</v>
      </c>
      <c r="B223" s="342" t="s">
        <v>14</v>
      </c>
      <c r="C223" s="318" t="s">
        <v>25</v>
      </c>
      <c r="D223" s="322"/>
      <c r="E223" s="322"/>
      <c r="F223" s="322"/>
      <c r="G223" s="322"/>
      <c r="H223" s="322"/>
      <c r="I223" s="322"/>
      <c r="J223" s="322"/>
      <c r="K223" s="322"/>
      <c r="L223" s="322"/>
      <c r="M223" s="322"/>
      <c r="N223" s="318"/>
      <c r="O223" s="322"/>
      <c r="P223" s="322"/>
      <c r="Q223" s="322"/>
      <c r="R223" s="322"/>
      <c r="S223" s="322"/>
      <c r="T223" s="322"/>
      <c r="U223" s="322"/>
      <c r="V223" s="322"/>
      <c r="W223" s="322"/>
      <c r="X223" s="322"/>
      <c r="Y223" s="437"/>
      <c r="Z223" s="437"/>
      <c r="AA223" s="437"/>
      <c r="AB223" s="437"/>
      <c r="AC223" s="437"/>
      <c r="AD223" s="437"/>
      <c r="AE223" s="437"/>
      <c r="AF223" s="437"/>
      <c r="AG223" s="437"/>
      <c r="AH223" s="437"/>
      <c r="AI223" s="437"/>
      <c r="AJ223" s="437"/>
      <c r="AK223" s="437"/>
      <c r="AL223" s="437"/>
      <c r="AM223" s="323">
        <f>SUM(Y223:AL223)</f>
        <v>0</v>
      </c>
    </row>
    <row r="224" spans="1:39" s="310" customFormat="1" ht="15" outlineLevel="1">
      <c r="A224" s="545"/>
      <c r="B224" s="342" t="s">
        <v>247</v>
      </c>
      <c r="C224" s="318" t="s">
        <v>164</v>
      </c>
      <c r="D224" s="322"/>
      <c r="E224" s="322"/>
      <c r="F224" s="322"/>
      <c r="G224" s="322"/>
      <c r="H224" s="322"/>
      <c r="I224" s="322"/>
      <c r="J224" s="322"/>
      <c r="K224" s="322"/>
      <c r="L224" s="322"/>
      <c r="M224" s="322"/>
      <c r="N224" s="495"/>
      <c r="O224" s="322"/>
      <c r="P224" s="322"/>
      <c r="Q224" s="322"/>
      <c r="R224" s="322"/>
      <c r="S224" s="322"/>
      <c r="T224" s="322"/>
      <c r="U224" s="322"/>
      <c r="V224" s="322"/>
      <c r="W224" s="322"/>
      <c r="X224" s="322"/>
      <c r="Y224" s="438">
        <f>Y223</f>
        <v>0</v>
      </c>
      <c r="Z224" s="438">
        <f>Z223</f>
        <v>0</v>
      </c>
      <c r="AA224" s="438">
        <f t="shared" ref="AA224:AL224" si="62">AA223</f>
        <v>0</v>
      </c>
      <c r="AB224" s="438">
        <f t="shared" si="62"/>
        <v>0</v>
      </c>
      <c r="AC224" s="438">
        <f t="shared" si="62"/>
        <v>0</v>
      </c>
      <c r="AD224" s="438">
        <f t="shared" si="62"/>
        <v>0</v>
      </c>
      <c r="AE224" s="438">
        <f t="shared" si="62"/>
        <v>0</v>
      </c>
      <c r="AF224" s="438">
        <f t="shared" si="62"/>
        <v>0</v>
      </c>
      <c r="AG224" s="438">
        <f t="shared" si="62"/>
        <v>0</v>
      </c>
      <c r="AH224" s="438">
        <f t="shared" si="62"/>
        <v>0</v>
      </c>
      <c r="AI224" s="438">
        <f t="shared" si="62"/>
        <v>0</v>
      </c>
      <c r="AJ224" s="438">
        <f t="shared" si="62"/>
        <v>0</v>
      </c>
      <c r="AK224" s="438">
        <f t="shared" si="62"/>
        <v>0</v>
      </c>
      <c r="AL224" s="438">
        <f t="shared" si="62"/>
        <v>0</v>
      </c>
      <c r="AM224" s="541"/>
    </row>
    <row r="225" spans="1:39" s="310" customFormat="1" ht="15" outlineLevel="1">
      <c r="A225" s="545"/>
      <c r="B225" s="342"/>
      <c r="C225" s="332"/>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439"/>
      <c r="Z225" s="439"/>
      <c r="AA225" s="439"/>
      <c r="AB225" s="439"/>
      <c r="AC225" s="439"/>
      <c r="AD225" s="439"/>
      <c r="AE225" s="439"/>
      <c r="AF225" s="439"/>
      <c r="AG225" s="439"/>
      <c r="AH225" s="439"/>
      <c r="AI225" s="439"/>
      <c r="AJ225" s="439"/>
      <c r="AK225" s="439"/>
      <c r="AL225" s="439"/>
      <c r="AM225" s="333"/>
    </row>
    <row r="226" spans="1:39" s="310" customFormat="1" ht="15" outlineLevel="1">
      <c r="A226" s="545">
        <v>25</v>
      </c>
      <c r="B226" s="341" t="s">
        <v>21</v>
      </c>
      <c r="C226" s="318" t="s">
        <v>25</v>
      </c>
      <c r="D226" s="322"/>
      <c r="E226" s="322"/>
      <c r="F226" s="322"/>
      <c r="G226" s="322"/>
      <c r="H226" s="322"/>
      <c r="I226" s="322"/>
      <c r="J226" s="322"/>
      <c r="K226" s="322"/>
      <c r="L226" s="322"/>
      <c r="M226" s="322"/>
      <c r="N226" s="322">
        <v>0</v>
      </c>
      <c r="O226" s="322"/>
      <c r="P226" s="322"/>
      <c r="Q226" s="322"/>
      <c r="R226" s="322"/>
      <c r="S226" s="322"/>
      <c r="T226" s="322"/>
      <c r="U226" s="322"/>
      <c r="V226" s="322"/>
      <c r="W226" s="322"/>
      <c r="X226" s="322"/>
      <c r="Y226" s="442"/>
      <c r="Z226" s="442"/>
      <c r="AA226" s="442"/>
      <c r="AB226" s="442"/>
      <c r="AC226" s="442"/>
      <c r="AD226" s="442"/>
      <c r="AE226" s="442"/>
      <c r="AF226" s="442"/>
      <c r="AG226" s="442"/>
      <c r="AH226" s="442"/>
      <c r="AI226" s="442"/>
      <c r="AJ226" s="442"/>
      <c r="AK226" s="442"/>
      <c r="AL226" s="442"/>
      <c r="AM226" s="323">
        <f>SUM(Y226:AL226)</f>
        <v>0</v>
      </c>
    </row>
    <row r="227" spans="1:39" s="310" customFormat="1" ht="15" outlineLevel="1">
      <c r="A227" s="545"/>
      <c r="B227" s="342" t="s">
        <v>247</v>
      </c>
      <c r="C227" s="318" t="s">
        <v>164</v>
      </c>
      <c r="D227" s="322"/>
      <c r="E227" s="322"/>
      <c r="F227" s="322"/>
      <c r="G227" s="322"/>
      <c r="H227" s="322"/>
      <c r="I227" s="322"/>
      <c r="J227" s="322"/>
      <c r="K227" s="322"/>
      <c r="L227" s="322"/>
      <c r="M227" s="322"/>
      <c r="N227" s="322">
        <f>N226</f>
        <v>0</v>
      </c>
      <c r="O227" s="322"/>
      <c r="P227" s="322"/>
      <c r="Q227" s="322"/>
      <c r="R227" s="322"/>
      <c r="S227" s="322"/>
      <c r="T227" s="322"/>
      <c r="U227" s="322"/>
      <c r="V227" s="322"/>
      <c r="W227" s="322"/>
      <c r="X227" s="322"/>
      <c r="Y227" s="438">
        <f>Y226</f>
        <v>0</v>
      </c>
      <c r="Z227" s="438">
        <f>Z226</f>
        <v>0</v>
      </c>
      <c r="AA227" s="438">
        <f t="shared" ref="AA227:AL227" si="63">AA226</f>
        <v>0</v>
      </c>
      <c r="AB227" s="438">
        <f t="shared" si="63"/>
        <v>0</v>
      </c>
      <c r="AC227" s="438">
        <f t="shared" si="63"/>
        <v>0</v>
      </c>
      <c r="AD227" s="438">
        <f t="shared" si="63"/>
        <v>0</v>
      </c>
      <c r="AE227" s="438">
        <f t="shared" si="63"/>
        <v>0</v>
      </c>
      <c r="AF227" s="438">
        <f t="shared" si="63"/>
        <v>0</v>
      </c>
      <c r="AG227" s="438">
        <f t="shared" si="63"/>
        <v>0</v>
      </c>
      <c r="AH227" s="438">
        <f t="shared" si="63"/>
        <v>0</v>
      </c>
      <c r="AI227" s="438">
        <f t="shared" si="63"/>
        <v>0</v>
      </c>
      <c r="AJ227" s="438">
        <f t="shared" si="63"/>
        <v>0</v>
      </c>
      <c r="AK227" s="438">
        <f t="shared" si="63"/>
        <v>0</v>
      </c>
      <c r="AL227" s="438">
        <f t="shared" si="63"/>
        <v>0</v>
      </c>
      <c r="AM227" s="541"/>
    </row>
    <row r="228" spans="1:39" s="310" customFormat="1" ht="15" outlineLevel="1">
      <c r="A228" s="545"/>
      <c r="B228" s="341"/>
      <c r="C228" s="339"/>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443"/>
      <c r="Z228" s="444"/>
      <c r="AA228" s="443"/>
      <c r="AB228" s="443"/>
      <c r="AC228" s="443"/>
      <c r="AD228" s="443"/>
      <c r="AE228" s="443"/>
      <c r="AF228" s="443"/>
      <c r="AG228" s="443"/>
      <c r="AH228" s="443"/>
      <c r="AI228" s="443"/>
      <c r="AJ228" s="443"/>
      <c r="AK228" s="443"/>
      <c r="AL228" s="443"/>
      <c r="AM228" s="340"/>
    </row>
    <row r="229" spans="1:39" ht="15.75" outlineLevel="1">
      <c r="A229" s="546"/>
      <c r="B229" s="315" t="s">
        <v>15</v>
      </c>
      <c r="C229" s="347"/>
      <c r="D229" s="317"/>
      <c r="E229" s="316"/>
      <c r="F229" s="316"/>
      <c r="G229" s="316"/>
      <c r="H229" s="316"/>
      <c r="I229" s="316"/>
      <c r="J229" s="316"/>
      <c r="K229" s="316"/>
      <c r="L229" s="316"/>
      <c r="M229" s="316"/>
      <c r="N229" s="318"/>
      <c r="O229" s="316"/>
      <c r="P229" s="316"/>
      <c r="Q229" s="316"/>
      <c r="R229" s="316"/>
      <c r="S229" s="316"/>
      <c r="T229" s="316"/>
      <c r="U229" s="316"/>
      <c r="V229" s="316"/>
      <c r="W229" s="316"/>
      <c r="X229" s="316"/>
      <c r="Y229" s="441"/>
      <c r="Z229" s="441"/>
      <c r="AA229" s="441"/>
      <c r="AB229" s="441"/>
      <c r="AC229" s="441"/>
      <c r="AD229" s="441"/>
      <c r="AE229" s="441"/>
      <c r="AF229" s="441"/>
      <c r="AG229" s="441"/>
      <c r="AH229" s="441"/>
      <c r="AI229" s="441"/>
      <c r="AJ229" s="441"/>
      <c r="AK229" s="441"/>
      <c r="AL229" s="441"/>
      <c r="AM229" s="319"/>
    </row>
    <row r="230" spans="1:39" ht="15" outlineLevel="1">
      <c r="A230" s="545">
        <v>26</v>
      </c>
      <c r="B230" s="348" t="s">
        <v>16</v>
      </c>
      <c r="C230" s="318" t="s">
        <v>25</v>
      </c>
      <c r="D230" s="322"/>
      <c r="E230" s="322"/>
      <c r="F230" s="322"/>
      <c r="G230" s="322"/>
      <c r="H230" s="322"/>
      <c r="I230" s="322"/>
      <c r="J230" s="322"/>
      <c r="K230" s="322"/>
      <c r="L230" s="322"/>
      <c r="M230" s="322"/>
      <c r="N230" s="322">
        <v>12</v>
      </c>
      <c r="O230" s="322"/>
      <c r="P230" s="322"/>
      <c r="Q230" s="322"/>
      <c r="R230" s="322"/>
      <c r="S230" s="322"/>
      <c r="T230" s="322"/>
      <c r="U230" s="322"/>
      <c r="V230" s="322"/>
      <c r="W230" s="322"/>
      <c r="X230" s="322"/>
      <c r="Y230" s="453"/>
      <c r="Z230" s="442"/>
      <c r="AA230" s="496">
        <v>0.49</v>
      </c>
      <c r="AB230" s="442">
        <v>0.51</v>
      </c>
      <c r="AC230" s="442"/>
      <c r="AD230" s="442"/>
      <c r="AE230" s="442"/>
      <c r="AF230" s="442"/>
      <c r="AG230" s="442"/>
      <c r="AH230" s="442"/>
      <c r="AI230" s="442"/>
      <c r="AJ230" s="442"/>
      <c r="AK230" s="442"/>
      <c r="AL230" s="442"/>
      <c r="AM230" s="323">
        <f>SUM(Y230:AL230)</f>
        <v>1</v>
      </c>
    </row>
    <row r="231" spans="1:39" ht="15" outlineLevel="1">
      <c r="B231" s="321" t="s">
        <v>247</v>
      </c>
      <c r="C231" s="318" t="s">
        <v>164</v>
      </c>
      <c r="D231" s="322"/>
      <c r="E231" s="322"/>
      <c r="F231" s="322"/>
      <c r="G231" s="322"/>
      <c r="H231" s="322"/>
      <c r="I231" s="322"/>
      <c r="J231" s="322"/>
      <c r="K231" s="322"/>
      <c r="L231" s="322"/>
      <c r="M231" s="322"/>
      <c r="N231" s="322">
        <f>N230</f>
        <v>12</v>
      </c>
      <c r="O231" s="322"/>
      <c r="P231" s="322"/>
      <c r="Q231" s="322"/>
      <c r="R231" s="322"/>
      <c r="S231" s="322"/>
      <c r="T231" s="322"/>
      <c r="U231" s="322"/>
      <c r="V231" s="322"/>
      <c r="W231" s="322"/>
      <c r="X231" s="322"/>
      <c r="Y231" s="438">
        <f>Y230</f>
        <v>0</v>
      </c>
      <c r="Z231" s="438">
        <f>Z230</f>
        <v>0</v>
      </c>
      <c r="AA231" s="438">
        <f t="shared" ref="AA231:AL231" si="64">AA230</f>
        <v>0.49</v>
      </c>
      <c r="AB231" s="438">
        <f t="shared" si="64"/>
        <v>0.51</v>
      </c>
      <c r="AC231" s="438">
        <f t="shared" si="64"/>
        <v>0</v>
      </c>
      <c r="AD231" s="438">
        <f t="shared" si="64"/>
        <v>0</v>
      </c>
      <c r="AE231" s="438">
        <f t="shared" si="64"/>
        <v>0</v>
      </c>
      <c r="AF231" s="438">
        <f t="shared" si="64"/>
        <v>0</v>
      </c>
      <c r="AG231" s="438">
        <f t="shared" si="64"/>
        <v>0</v>
      </c>
      <c r="AH231" s="438">
        <f t="shared" si="64"/>
        <v>0</v>
      </c>
      <c r="AI231" s="438">
        <f t="shared" si="64"/>
        <v>0</v>
      </c>
      <c r="AJ231" s="438">
        <f t="shared" si="64"/>
        <v>0</v>
      </c>
      <c r="AK231" s="438">
        <f t="shared" si="64"/>
        <v>0</v>
      </c>
      <c r="AL231" s="438">
        <f t="shared" si="64"/>
        <v>0</v>
      </c>
      <c r="AM231" s="541"/>
    </row>
    <row r="232" spans="1:39" ht="15" outlineLevel="1">
      <c r="A232" s="548"/>
      <c r="B232" s="349"/>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450"/>
      <c r="Z232" s="451"/>
      <c r="AA232" s="451"/>
      <c r="AB232" s="451"/>
      <c r="AC232" s="451"/>
      <c r="AD232" s="451"/>
      <c r="AE232" s="451"/>
      <c r="AF232" s="451"/>
      <c r="AG232" s="451"/>
      <c r="AH232" s="451"/>
      <c r="AI232" s="451"/>
      <c r="AJ232" s="451"/>
      <c r="AK232" s="451"/>
      <c r="AL232" s="451"/>
      <c r="AM232" s="324"/>
    </row>
    <row r="233" spans="1:39" ht="15" outlineLevel="1">
      <c r="A233" s="545">
        <v>27</v>
      </c>
      <c r="B233" s="348" t="s">
        <v>17</v>
      </c>
      <c r="C233" s="318" t="s">
        <v>25</v>
      </c>
      <c r="D233" s="322">
        <v>582164</v>
      </c>
      <c r="E233" s="322">
        <f>+'7-b.  2012'!AY36</f>
        <v>582163.87170000002</v>
      </c>
      <c r="F233" s="322">
        <f>+'7-b.  2012'!AZ36</f>
        <v>582163.87170000002</v>
      </c>
      <c r="G233" s="322">
        <f>+'7-b.  2012'!BA36</f>
        <v>582163.87170000002</v>
      </c>
      <c r="H233" s="322">
        <f>+'7-b.  2012'!BB36</f>
        <v>582163.87170000002</v>
      </c>
      <c r="I233" s="322">
        <f>+'7-b.  2012'!BC36</f>
        <v>582163.87170000002</v>
      </c>
      <c r="J233" s="322">
        <f>+'7-b.  2012'!BD36</f>
        <v>582163.87170000002</v>
      </c>
      <c r="K233" s="322">
        <f>+'7-b.  2012'!BE36</f>
        <v>582163.87170000002</v>
      </c>
      <c r="L233" s="322">
        <f>+'7-b.  2012'!BF36</f>
        <v>582163.87170000002</v>
      </c>
      <c r="M233" s="322">
        <f>+'7-b.  2012'!BG36</f>
        <v>582163.87170000002</v>
      </c>
      <c r="N233" s="322">
        <v>12</v>
      </c>
      <c r="O233" s="322">
        <v>146</v>
      </c>
      <c r="P233" s="322">
        <f>+'7-b.  2012'!T36</f>
        <v>146.28842</v>
      </c>
      <c r="Q233" s="322">
        <f>+'7-b.  2012'!U36</f>
        <v>146.28842</v>
      </c>
      <c r="R233" s="322">
        <f>+'7-b.  2012'!V36</f>
        <v>146.28842</v>
      </c>
      <c r="S233" s="322">
        <f>+'7-b.  2012'!W36</f>
        <v>146.28842</v>
      </c>
      <c r="T233" s="322">
        <f>+'7-b.  2012'!X36</f>
        <v>146.28842</v>
      </c>
      <c r="U233" s="322">
        <f>+'7-b.  2012'!Y36</f>
        <v>146.28842</v>
      </c>
      <c r="V233" s="322">
        <f>+'7-b.  2012'!Z36</f>
        <v>146.28842</v>
      </c>
      <c r="W233" s="322">
        <f>+'7-b.  2012'!AA36</f>
        <v>146.28842</v>
      </c>
      <c r="X233" s="322">
        <f>+'7-b.  2012'!AB36</f>
        <v>146.28842</v>
      </c>
      <c r="Y233" s="453"/>
      <c r="Z233" s="442"/>
      <c r="AA233" s="442">
        <v>1</v>
      </c>
      <c r="AB233" s="442"/>
      <c r="AC233" s="442"/>
      <c r="AD233" s="442"/>
      <c r="AE233" s="442"/>
      <c r="AF233" s="442"/>
      <c r="AG233" s="442"/>
      <c r="AH233" s="442"/>
      <c r="AI233" s="442"/>
      <c r="AJ233" s="442"/>
      <c r="AK233" s="442"/>
      <c r="AL233" s="442"/>
      <c r="AM233" s="323">
        <f>SUM(Y233:AL233)</f>
        <v>1</v>
      </c>
    </row>
    <row r="234" spans="1:39" ht="15" outlineLevel="1">
      <c r="B234" s="321" t="s">
        <v>247</v>
      </c>
      <c r="C234" s="318" t="s">
        <v>164</v>
      </c>
      <c r="D234" s="322">
        <v>2639394</v>
      </c>
      <c r="E234" s="322">
        <f>+'7-d.  2014'!AY53</f>
        <v>2639393.5</v>
      </c>
      <c r="F234" s="322">
        <f>+'7-d.  2014'!AZ53</f>
        <v>2639393.5</v>
      </c>
      <c r="G234" s="322">
        <f>+'7-d.  2014'!BA53</f>
        <v>2639393.5</v>
      </c>
      <c r="H234" s="322">
        <f>+'7-d.  2014'!BB53</f>
        <v>2639393.5</v>
      </c>
      <c r="I234" s="322">
        <f>+'7-d.  2014'!BC53</f>
        <v>2639393.5</v>
      </c>
      <c r="J234" s="322">
        <f>+'7-d.  2014'!BD53</f>
        <v>2639393.5</v>
      </c>
      <c r="K234" s="322">
        <f>+'7-d.  2014'!BE53</f>
        <v>2639393.5</v>
      </c>
      <c r="L234" s="322">
        <f>+'7-d.  2014'!BF53</f>
        <v>2639393.5</v>
      </c>
      <c r="M234" s="322">
        <f>+'7-d.  2014'!BG53</f>
        <v>2639393.5</v>
      </c>
      <c r="N234" s="322">
        <f>N233</f>
        <v>12</v>
      </c>
      <c r="O234" s="322">
        <v>296</v>
      </c>
      <c r="P234" s="322">
        <f>+'7-d.  2014'!T53</f>
        <v>296</v>
      </c>
      <c r="Q234" s="322">
        <f>+'7-d.  2014'!U53</f>
        <v>296</v>
      </c>
      <c r="R234" s="322">
        <f>+'7-d.  2014'!V53</f>
        <v>296</v>
      </c>
      <c r="S234" s="322">
        <f>+'7-d.  2014'!W53</f>
        <v>296</v>
      </c>
      <c r="T234" s="322">
        <f>+'7-d.  2014'!X53</f>
        <v>296</v>
      </c>
      <c r="U234" s="322">
        <f>+'7-d.  2014'!Y53</f>
        <v>296</v>
      </c>
      <c r="V234" s="322">
        <f>+'7-d.  2014'!Z53</f>
        <v>296</v>
      </c>
      <c r="W234" s="322">
        <f>+'7-d.  2014'!AA53</f>
        <v>296</v>
      </c>
      <c r="X234" s="322">
        <f>+'7-d.  2014'!AB53</f>
        <v>296</v>
      </c>
      <c r="Y234" s="438">
        <f>Y233</f>
        <v>0</v>
      </c>
      <c r="Z234" s="438">
        <f>Z233</f>
        <v>0</v>
      </c>
      <c r="AA234" s="438">
        <f t="shared" ref="AA234:AL234" si="65">AA233</f>
        <v>1</v>
      </c>
      <c r="AB234" s="438">
        <f t="shared" si="65"/>
        <v>0</v>
      </c>
      <c r="AC234" s="438">
        <f t="shared" si="65"/>
        <v>0</v>
      </c>
      <c r="AD234" s="438">
        <f t="shared" si="65"/>
        <v>0</v>
      </c>
      <c r="AE234" s="438">
        <f t="shared" si="65"/>
        <v>0</v>
      </c>
      <c r="AF234" s="438">
        <f t="shared" si="65"/>
        <v>0</v>
      </c>
      <c r="AG234" s="438">
        <f t="shared" si="65"/>
        <v>0</v>
      </c>
      <c r="AH234" s="438">
        <f t="shared" si="65"/>
        <v>0</v>
      </c>
      <c r="AI234" s="438">
        <f t="shared" si="65"/>
        <v>0</v>
      </c>
      <c r="AJ234" s="438">
        <f t="shared" si="65"/>
        <v>0</v>
      </c>
      <c r="AK234" s="438">
        <f t="shared" si="65"/>
        <v>0</v>
      </c>
      <c r="AL234" s="438">
        <f t="shared" si="65"/>
        <v>0</v>
      </c>
      <c r="AM234" s="541"/>
    </row>
    <row r="235" spans="1:39" ht="15.75" outlineLevel="1">
      <c r="A235" s="548"/>
      <c r="B235" s="350"/>
      <c r="C235" s="327"/>
      <c r="D235" s="318"/>
      <c r="E235" s="318"/>
      <c r="F235" s="318"/>
      <c r="G235" s="318"/>
      <c r="H235" s="318"/>
      <c r="I235" s="318"/>
      <c r="J235" s="318"/>
      <c r="K235" s="318"/>
      <c r="L235" s="318"/>
      <c r="M235" s="318"/>
      <c r="N235" s="327"/>
      <c r="O235" s="318"/>
      <c r="P235" s="318"/>
      <c r="Q235" s="318"/>
      <c r="R235" s="318"/>
      <c r="S235" s="318"/>
      <c r="T235" s="318"/>
      <c r="U235" s="318"/>
      <c r="V235" s="318"/>
      <c r="W235" s="318"/>
      <c r="X235" s="318"/>
      <c r="Y235" s="439"/>
      <c r="Z235" s="439"/>
      <c r="AA235" s="439"/>
      <c r="AB235" s="439"/>
      <c r="AC235" s="439"/>
      <c r="AD235" s="439"/>
      <c r="AE235" s="439"/>
      <c r="AF235" s="439"/>
      <c r="AG235" s="439"/>
      <c r="AH235" s="439"/>
      <c r="AI235" s="439"/>
      <c r="AJ235" s="439"/>
      <c r="AK235" s="439"/>
      <c r="AL235" s="439"/>
      <c r="AM235" s="333"/>
    </row>
    <row r="236" spans="1:39" ht="15" outlineLevel="1">
      <c r="A236" s="545">
        <v>28</v>
      </c>
      <c r="B236" s="348" t="s">
        <v>18</v>
      </c>
      <c r="C236" s="318" t="s">
        <v>25</v>
      </c>
      <c r="D236" s="322"/>
      <c r="E236" s="322"/>
      <c r="F236" s="322"/>
      <c r="G236" s="322"/>
      <c r="H236" s="322"/>
      <c r="I236" s="322"/>
      <c r="J236" s="322"/>
      <c r="K236" s="322"/>
      <c r="L236" s="322"/>
      <c r="M236" s="322"/>
      <c r="N236" s="322">
        <v>0</v>
      </c>
      <c r="O236" s="322"/>
      <c r="P236" s="322"/>
      <c r="Q236" s="322"/>
      <c r="R236" s="322"/>
      <c r="S236" s="322"/>
      <c r="T236" s="322"/>
      <c r="U236" s="322"/>
      <c r="V236" s="322"/>
      <c r="W236" s="322"/>
      <c r="X236" s="322"/>
      <c r="Y236" s="453"/>
      <c r="Z236" s="442"/>
      <c r="AA236" s="442"/>
      <c r="AB236" s="442"/>
      <c r="AC236" s="442"/>
      <c r="AD236" s="442"/>
      <c r="AE236" s="442"/>
      <c r="AF236" s="442"/>
      <c r="AG236" s="442"/>
      <c r="AH236" s="442"/>
      <c r="AI236" s="442"/>
      <c r="AJ236" s="442"/>
      <c r="AK236" s="442"/>
      <c r="AL236" s="442"/>
      <c r="AM236" s="323">
        <f>SUM(Y236:AL236)</f>
        <v>0</v>
      </c>
    </row>
    <row r="237" spans="1:39" ht="15" outlineLevel="1">
      <c r="B237" s="321" t="s">
        <v>247</v>
      </c>
      <c r="C237" s="318" t="s">
        <v>164</v>
      </c>
      <c r="D237" s="322"/>
      <c r="E237" s="322"/>
      <c r="F237" s="322"/>
      <c r="G237" s="322"/>
      <c r="H237" s="322"/>
      <c r="I237" s="322"/>
      <c r="J237" s="322"/>
      <c r="K237" s="322"/>
      <c r="L237" s="322"/>
      <c r="M237" s="322"/>
      <c r="N237" s="322">
        <f>N236</f>
        <v>0</v>
      </c>
      <c r="O237" s="322"/>
      <c r="P237" s="322"/>
      <c r="Q237" s="322"/>
      <c r="R237" s="322"/>
      <c r="S237" s="322"/>
      <c r="T237" s="322"/>
      <c r="U237" s="322"/>
      <c r="V237" s="322"/>
      <c r="W237" s="322"/>
      <c r="X237" s="322"/>
      <c r="Y237" s="438">
        <f>Y236</f>
        <v>0</v>
      </c>
      <c r="Z237" s="438">
        <f>Z236</f>
        <v>0</v>
      </c>
      <c r="AA237" s="438">
        <f t="shared" ref="AA237:AL237" si="66">AA236</f>
        <v>0</v>
      </c>
      <c r="AB237" s="438">
        <f t="shared" si="66"/>
        <v>0</v>
      </c>
      <c r="AC237" s="438">
        <f t="shared" si="66"/>
        <v>0</v>
      </c>
      <c r="AD237" s="438">
        <f t="shared" si="66"/>
        <v>0</v>
      </c>
      <c r="AE237" s="438">
        <f t="shared" si="66"/>
        <v>0</v>
      </c>
      <c r="AF237" s="438">
        <f t="shared" si="66"/>
        <v>0</v>
      </c>
      <c r="AG237" s="438">
        <f t="shared" si="66"/>
        <v>0</v>
      </c>
      <c r="AH237" s="438">
        <f t="shared" si="66"/>
        <v>0</v>
      </c>
      <c r="AI237" s="438">
        <f t="shared" si="66"/>
        <v>0</v>
      </c>
      <c r="AJ237" s="438">
        <f t="shared" si="66"/>
        <v>0</v>
      </c>
      <c r="AK237" s="438">
        <f t="shared" si="66"/>
        <v>0</v>
      </c>
      <c r="AL237" s="438">
        <f t="shared" si="66"/>
        <v>0</v>
      </c>
      <c r="AM237" s="541"/>
    </row>
    <row r="238" spans="1:39" ht="15" outlineLevel="1">
      <c r="A238" s="548"/>
      <c r="B238" s="349"/>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439"/>
      <c r="Z238" s="439"/>
      <c r="AA238" s="439"/>
      <c r="AB238" s="439"/>
      <c r="AC238" s="439"/>
      <c r="AD238" s="439"/>
      <c r="AE238" s="439"/>
      <c r="AF238" s="439"/>
      <c r="AG238" s="439"/>
      <c r="AH238" s="439"/>
      <c r="AI238" s="439"/>
      <c r="AJ238" s="439"/>
      <c r="AK238" s="439"/>
      <c r="AL238" s="439"/>
      <c r="AM238" s="333"/>
    </row>
    <row r="239" spans="1:39" ht="15" outlineLevel="1">
      <c r="A239" s="545">
        <v>29</v>
      </c>
      <c r="B239" s="351" t="s">
        <v>19</v>
      </c>
      <c r="C239" s="318" t="s">
        <v>25</v>
      </c>
      <c r="D239" s="322"/>
      <c r="E239" s="322"/>
      <c r="F239" s="322"/>
      <c r="G239" s="322"/>
      <c r="H239" s="322"/>
      <c r="I239" s="322"/>
      <c r="J239" s="322"/>
      <c r="K239" s="322"/>
      <c r="L239" s="322"/>
      <c r="M239" s="322"/>
      <c r="N239" s="322">
        <v>0</v>
      </c>
      <c r="O239" s="322"/>
      <c r="P239" s="322"/>
      <c r="Q239" s="322"/>
      <c r="R239" s="322"/>
      <c r="S239" s="322"/>
      <c r="T239" s="322"/>
      <c r="U239" s="322"/>
      <c r="V239" s="322"/>
      <c r="W239" s="322"/>
      <c r="X239" s="322"/>
      <c r="Y239" s="453"/>
      <c r="Z239" s="442"/>
      <c r="AA239" s="442"/>
      <c r="AB239" s="442"/>
      <c r="AC239" s="442"/>
      <c r="AD239" s="442"/>
      <c r="AE239" s="442"/>
      <c r="AF239" s="442"/>
      <c r="AG239" s="442"/>
      <c r="AH239" s="442"/>
      <c r="AI239" s="442"/>
      <c r="AJ239" s="442"/>
      <c r="AK239" s="442"/>
      <c r="AL239" s="442"/>
      <c r="AM239" s="323">
        <f>SUM(Y239:AL239)</f>
        <v>0</v>
      </c>
    </row>
    <row r="240" spans="1:39" ht="15" outlineLevel="1">
      <c r="B240" s="351" t="s">
        <v>247</v>
      </c>
      <c r="C240" s="318" t="s">
        <v>164</v>
      </c>
      <c r="D240" s="322"/>
      <c r="E240" s="322"/>
      <c r="F240" s="322"/>
      <c r="G240" s="322"/>
      <c r="H240" s="322"/>
      <c r="I240" s="322"/>
      <c r="J240" s="322"/>
      <c r="K240" s="322"/>
      <c r="L240" s="322"/>
      <c r="M240" s="322"/>
      <c r="N240" s="322">
        <f>N239</f>
        <v>0</v>
      </c>
      <c r="O240" s="322"/>
      <c r="P240" s="322"/>
      <c r="Q240" s="322"/>
      <c r="R240" s="322"/>
      <c r="S240" s="322"/>
      <c r="T240" s="322"/>
      <c r="U240" s="322"/>
      <c r="V240" s="322"/>
      <c r="W240" s="322"/>
      <c r="X240" s="322"/>
      <c r="Y240" s="438">
        <f>Y239</f>
        <v>0</v>
      </c>
      <c r="Z240" s="438">
        <f t="shared" ref="Z240:AL240" si="67">Z239</f>
        <v>0</v>
      </c>
      <c r="AA240" s="438">
        <f t="shared" si="67"/>
        <v>0</v>
      </c>
      <c r="AB240" s="438">
        <f t="shared" si="67"/>
        <v>0</v>
      </c>
      <c r="AC240" s="438">
        <f t="shared" si="67"/>
        <v>0</v>
      </c>
      <c r="AD240" s="438">
        <f t="shared" si="67"/>
        <v>0</v>
      </c>
      <c r="AE240" s="438">
        <f t="shared" si="67"/>
        <v>0</v>
      </c>
      <c r="AF240" s="438">
        <f t="shared" si="67"/>
        <v>0</v>
      </c>
      <c r="AG240" s="438">
        <f t="shared" si="67"/>
        <v>0</v>
      </c>
      <c r="AH240" s="438">
        <f t="shared" si="67"/>
        <v>0</v>
      </c>
      <c r="AI240" s="438">
        <f t="shared" si="67"/>
        <v>0</v>
      </c>
      <c r="AJ240" s="438">
        <f t="shared" si="67"/>
        <v>0</v>
      </c>
      <c r="AK240" s="438">
        <f t="shared" si="67"/>
        <v>0</v>
      </c>
      <c r="AL240" s="438">
        <f t="shared" si="67"/>
        <v>0</v>
      </c>
      <c r="AM240" s="541"/>
    </row>
    <row r="241" spans="1:39" ht="15" outlineLevel="1">
      <c r="B241" s="351"/>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450"/>
      <c r="Z241" s="450"/>
      <c r="AA241" s="450"/>
      <c r="AB241" s="450"/>
      <c r="AC241" s="450"/>
      <c r="AD241" s="450"/>
      <c r="AE241" s="450"/>
      <c r="AF241" s="450"/>
      <c r="AG241" s="450"/>
      <c r="AH241" s="450"/>
      <c r="AI241" s="450"/>
      <c r="AJ241" s="450"/>
      <c r="AK241" s="450"/>
      <c r="AL241" s="450"/>
      <c r="AM241" s="340"/>
    </row>
    <row r="242" spans="1:39" s="310" customFormat="1" ht="15" outlineLevel="1">
      <c r="A242" s="545">
        <v>30</v>
      </c>
      <c r="B242" s="351" t="s">
        <v>502</v>
      </c>
      <c r="C242" s="318" t="s">
        <v>25</v>
      </c>
      <c r="D242" s="322"/>
      <c r="E242" s="322"/>
      <c r="F242" s="322"/>
      <c r="G242" s="322"/>
      <c r="H242" s="322"/>
      <c r="I242" s="322"/>
      <c r="J242" s="322"/>
      <c r="K242" s="322"/>
      <c r="L242" s="322"/>
      <c r="M242" s="322"/>
      <c r="N242" s="322">
        <v>0</v>
      </c>
      <c r="O242" s="322"/>
      <c r="P242" s="322"/>
      <c r="Q242" s="322"/>
      <c r="R242" s="322"/>
      <c r="S242" s="322"/>
      <c r="T242" s="322"/>
      <c r="U242" s="322"/>
      <c r="V242" s="322"/>
      <c r="W242" s="322"/>
      <c r="X242" s="322"/>
      <c r="Y242" s="437"/>
      <c r="Z242" s="437"/>
      <c r="AA242" s="437"/>
      <c r="AB242" s="437"/>
      <c r="AC242" s="437"/>
      <c r="AD242" s="437"/>
      <c r="AE242" s="437"/>
      <c r="AF242" s="437"/>
      <c r="AG242" s="437"/>
      <c r="AH242" s="437"/>
      <c r="AI242" s="437"/>
      <c r="AJ242" s="437"/>
      <c r="AK242" s="437"/>
      <c r="AL242" s="437"/>
      <c r="AM242" s="323">
        <f>SUM(Y242:AL242)</f>
        <v>0</v>
      </c>
    </row>
    <row r="243" spans="1:39" s="310" customFormat="1" ht="15" outlineLevel="1">
      <c r="A243" s="545"/>
      <c r="B243" s="351" t="s">
        <v>247</v>
      </c>
      <c r="C243" s="318" t="s">
        <v>164</v>
      </c>
      <c r="D243" s="322"/>
      <c r="E243" s="322"/>
      <c r="F243" s="322"/>
      <c r="G243" s="322"/>
      <c r="H243" s="322"/>
      <c r="I243" s="322"/>
      <c r="J243" s="322"/>
      <c r="K243" s="322"/>
      <c r="L243" s="322"/>
      <c r="M243" s="322"/>
      <c r="N243" s="322">
        <f>N242</f>
        <v>0</v>
      </c>
      <c r="O243" s="322"/>
      <c r="P243" s="322"/>
      <c r="Q243" s="322"/>
      <c r="R243" s="322"/>
      <c r="S243" s="322"/>
      <c r="T243" s="322"/>
      <c r="U243" s="322"/>
      <c r="V243" s="322"/>
      <c r="W243" s="322"/>
      <c r="X243" s="322"/>
      <c r="Y243" s="438">
        <f>Y242</f>
        <v>0</v>
      </c>
      <c r="Z243" s="438">
        <f t="shared" ref="Z243:AL243" si="68">Z242</f>
        <v>0</v>
      </c>
      <c r="AA243" s="438">
        <f t="shared" si="68"/>
        <v>0</v>
      </c>
      <c r="AB243" s="438">
        <f t="shared" si="68"/>
        <v>0</v>
      </c>
      <c r="AC243" s="438">
        <f t="shared" si="68"/>
        <v>0</v>
      </c>
      <c r="AD243" s="438">
        <f t="shared" si="68"/>
        <v>0</v>
      </c>
      <c r="AE243" s="438">
        <f t="shared" si="68"/>
        <v>0</v>
      </c>
      <c r="AF243" s="438">
        <f t="shared" si="68"/>
        <v>0</v>
      </c>
      <c r="AG243" s="438">
        <f t="shared" si="68"/>
        <v>0</v>
      </c>
      <c r="AH243" s="438">
        <f t="shared" si="68"/>
        <v>0</v>
      </c>
      <c r="AI243" s="438">
        <f t="shared" si="68"/>
        <v>0</v>
      </c>
      <c r="AJ243" s="438">
        <f t="shared" si="68"/>
        <v>0</v>
      </c>
      <c r="AK243" s="438">
        <f t="shared" si="68"/>
        <v>0</v>
      </c>
      <c r="AL243" s="438">
        <f t="shared" si="68"/>
        <v>0</v>
      </c>
      <c r="AM243" s="541"/>
    </row>
    <row r="244" spans="1:39" s="310" customFormat="1" ht="15" outlineLevel="1">
      <c r="A244" s="545"/>
      <c r="B244" s="351"/>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439"/>
      <c r="Z244" s="439"/>
      <c r="AA244" s="439"/>
      <c r="AB244" s="439"/>
      <c r="AC244" s="439"/>
      <c r="AD244" s="439"/>
      <c r="AE244" s="439"/>
      <c r="AF244" s="439"/>
      <c r="AG244" s="439"/>
      <c r="AH244" s="439"/>
      <c r="AI244" s="439"/>
      <c r="AJ244" s="439"/>
      <c r="AK244" s="439"/>
      <c r="AL244" s="439"/>
      <c r="AM244" s="340"/>
    </row>
    <row r="245" spans="1:39" s="310" customFormat="1" ht="15.75" outlineLevel="1">
      <c r="A245" s="545"/>
      <c r="B245" s="315" t="s">
        <v>503</v>
      </c>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439"/>
      <c r="Z245" s="439"/>
      <c r="AA245" s="439"/>
      <c r="AB245" s="439"/>
      <c r="AC245" s="439"/>
      <c r="AD245" s="439"/>
      <c r="AE245" s="439"/>
      <c r="AF245" s="439"/>
      <c r="AG245" s="439"/>
      <c r="AH245" s="439"/>
      <c r="AI245" s="439"/>
      <c r="AJ245" s="439"/>
      <c r="AK245" s="439"/>
      <c r="AL245" s="439"/>
      <c r="AM245" s="340"/>
    </row>
    <row r="246" spans="1:39" s="310" customFormat="1" ht="15" outlineLevel="1">
      <c r="A246" s="545">
        <v>31</v>
      </c>
      <c r="B246" s="351" t="s">
        <v>504</v>
      </c>
      <c r="C246" s="318" t="s">
        <v>25</v>
      </c>
      <c r="D246" s="322"/>
      <c r="E246" s="322"/>
      <c r="F246" s="322"/>
      <c r="G246" s="322"/>
      <c r="H246" s="322"/>
      <c r="I246" s="322"/>
      <c r="J246" s="322"/>
      <c r="K246" s="322"/>
      <c r="L246" s="322"/>
      <c r="M246" s="322"/>
      <c r="N246" s="322">
        <v>0</v>
      </c>
      <c r="O246" s="322"/>
      <c r="P246" s="322"/>
      <c r="Q246" s="322"/>
      <c r="R246" s="322"/>
      <c r="S246" s="322"/>
      <c r="T246" s="322"/>
      <c r="U246" s="322"/>
      <c r="V246" s="322"/>
      <c r="W246" s="322"/>
      <c r="X246" s="322"/>
      <c r="Y246" s="437"/>
      <c r="Z246" s="437"/>
      <c r="AA246" s="437"/>
      <c r="AB246" s="437"/>
      <c r="AC246" s="437"/>
      <c r="AD246" s="437"/>
      <c r="AE246" s="437"/>
      <c r="AF246" s="437"/>
      <c r="AG246" s="437"/>
      <c r="AH246" s="437"/>
      <c r="AI246" s="437"/>
      <c r="AJ246" s="437"/>
      <c r="AK246" s="437"/>
      <c r="AL246" s="437"/>
      <c r="AM246" s="323">
        <f>SUM(Y246:AL246)</f>
        <v>0</v>
      </c>
    </row>
    <row r="247" spans="1:39" s="310" customFormat="1" ht="15" outlineLevel="1">
      <c r="A247" s="545"/>
      <c r="B247" s="351" t="s">
        <v>247</v>
      </c>
      <c r="C247" s="318" t="s">
        <v>164</v>
      </c>
      <c r="D247" s="322"/>
      <c r="E247" s="322"/>
      <c r="F247" s="322"/>
      <c r="G247" s="322"/>
      <c r="H247" s="322"/>
      <c r="I247" s="322"/>
      <c r="J247" s="322"/>
      <c r="K247" s="322"/>
      <c r="L247" s="322"/>
      <c r="M247" s="322"/>
      <c r="N247" s="322">
        <f>N246</f>
        <v>0</v>
      </c>
      <c r="O247" s="322"/>
      <c r="P247" s="322"/>
      <c r="Q247" s="322"/>
      <c r="R247" s="322"/>
      <c r="S247" s="322"/>
      <c r="T247" s="322"/>
      <c r="U247" s="322"/>
      <c r="V247" s="322"/>
      <c r="W247" s="322"/>
      <c r="X247" s="322"/>
      <c r="Y247" s="438">
        <f>Y246</f>
        <v>0</v>
      </c>
      <c r="Z247" s="438">
        <f t="shared" ref="Z247:AL247" si="69">Z246</f>
        <v>0</v>
      </c>
      <c r="AA247" s="438">
        <f t="shared" si="69"/>
        <v>0</v>
      </c>
      <c r="AB247" s="438">
        <f t="shared" si="69"/>
        <v>0</v>
      </c>
      <c r="AC247" s="438">
        <f t="shared" si="69"/>
        <v>0</v>
      </c>
      <c r="AD247" s="438">
        <f t="shared" si="69"/>
        <v>0</v>
      </c>
      <c r="AE247" s="438">
        <f t="shared" si="69"/>
        <v>0</v>
      </c>
      <c r="AF247" s="438">
        <f t="shared" si="69"/>
        <v>0</v>
      </c>
      <c r="AG247" s="438">
        <f t="shared" si="69"/>
        <v>0</v>
      </c>
      <c r="AH247" s="438">
        <f t="shared" si="69"/>
        <v>0</v>
      </c>
      <c r="AI247" s="438">
        <f t="shared" si="69"/>
        <v>0</v>
      </c>
      <c r="AJ247" s="438">
        <f t="shared" si="69"/>
        <v>0</v>
      </c>
      <c r="AK247" s="438">
        <f t="shared" si="69"/>
        <v>0</v>
      </c>
      <c r="AL247" s="438">
        <f t="shared" si="69"/>
        <v>0</v>
      </c>
      <c r="AM247" s="541"/>
    </row>
    <row r="248" spans="1:39" s="310" customFormat="1" ht="15" outlineLevel="1">
      <c r="A248" s="545"/>
      <c r="B248" s="351"/>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439"/>
      <c r="Z248" s="439"/>
      <c r="AA248" s="439"/>
      <c r="AB248" s="439"/>
      <c r="AC248" s="439"/>
      <c r="AD248" s="439"/>
      <c r="AE248" s="439"/>
      <c r="AF248" s="439"/>
      <c r="AG248" s="439"/>
      <c r="AH248" s="439"/>
      <c r="AI248" s="439"/>
      <c r="AJ248" s="439"/>
      <c r="AK248" s="439"/>
      <c r="AL248" s="439"/>
      <c r="AM248" s="340"/>
    </row>
    <row r="249" spans="1:39" s="310" customFormat="1" ht="15" outlineLevel="1">
      <c r="A249" s="545">
        <v>32</v>
      </c>
      <c r="B249" s="351" t="s">
        <v>505</v>
      </c>
      <c r="C249" s="318" t="s">
        <v>25</v>
      </c>
      <c r="D249" s="322"/>
      <c r="E249" s="322"/>
      <c r="F249" s="322"/>
      <c r="G249" s="322"/>
      <c r="H249" s="322"/>
      <c r="I249" s="322"/>
      <c r="J249" s="322"/>
      <c r="K249" s="322"/>
      <c r="L249" s="322"/>
      <c r="M249" s="322"/>
      <c r="N249" s="322">
        <v>0</v>
      </c>
      <c r="O249" s="322"/>
      <c r="P249" s="322"/>
      <c r="Q249" s="322"/>
      <c r="R249" s="322"/>
      <c r="S249" s="322"/>
      <c r="T249" s="322"/>
      <c r="U249" s="322"/>
      <c r="V249" s="322"/>
      <c r="W249" s="322"/>
      <c r="X249" s="322"/>
      <c r="Y249" s="437"/>
      <c r="Z249" s="437"/>
      <c r="AA249" s="437"/>
      <c r="AB249" s="437"/>
      <c r="AC249" s="437"/>
      <c r="AD249" s="437"/>
      <c r="AE249" s="437"/>
      <c r="AF249" s="437"/>
      <c r="AG249" s="437"/>
      <c r="AH249" s="437"/>
      <c r="AI249" s="437"/>
      <c r="AJ249" s="437"/>
      <c r="AK249" s="437"/>
      <c r="AL249" s="437"/>
      <c r="AM249" s="323">
        <f>SUM(Y249:AL249)</f>
        <v>0</v>
      </c>
    </row>
    <row r="250" spans="1:39" s="310" customFormat="1" ht="15" outlineLevel="1">
      <c r="A250" s="545"/>
      <c r="B250" s="351" t="s">
        <v>247</v>
      </c>
      <c r="C250" s="318" t="s">
        <v>164</v>
      </c>
      <c r="D250" s="322"/>
      <c r="E250" s="322"/>
      <c r="F250" s="322"/>
      <c r="G250" s="322"/>
      <c r="H250" s="322"/>
      <c r="I250" s="322"/>
      <c r="J250" s="322"/>
      <c r="K250" s="322"/>
      <c r="L250" s="322"/>
      <c r="M250" s="322"/>
      <c r="N250" s="322">
        <f>N249</f>
        <v>0</v>
      </c>
      <c r="O250" s="322"/>
      <c r="P250" s="322"/>
      <c r="Q250" s="322"/>
      <c r="R250" s="322"/>
      <c r="S250" s="322"/>
      <c r="T250" s="322"/>
      <c r="U250" s="322"/>
      <c r="V250" s="322"/>
      <c r="W250" s="322"/>
      <c r="X250" s="322"/>
      <c r="Y250" s="438">
        <f>Y249</f>
        <v>0</v>
      </c>
      <c r="Z250" s="438">
        <f t="shared" ref="Z250:AL250" si="70">Z249</f>
        <v>0</v>
      </c>
      <c r="AA250" s="438">
        <f t="shared" si="70"/>
        <v>0</v>
      </c>
      <c r="AB250" s="438">
        <f t="shared" si="70"/>
        <v>0</v>
      </c>
      <c r="AC250" s="438">
        <f t="shared" si="70"/>
        <v>0</v>
      </c>
      <c r="AD250" s="438">
        <f t="shared" si="70"/>
        <v>0</v>
      </c>
      <c r="AE250" s="438">
        <f t="shared" si="70"/>
        <v>0</v>
      </c>
      <c r="AF250" s="438">
        <f t="shared" si="70"/>
        <v>0</v>
      </c>
      <c r="AG250" s="438">
        <f t="shared" si="70"/>
        <v>0</v>
      </c>
      <c r="AH250" s="438">
        <f t="shared" si="70"/>
        <v>0</v>
      </c>
      <c r="AI250" s="438">
        <f t="shared" si="70"/>
        <v>0</v>
      </c>
      <c r="AJ250" s="438">
        <f t="shared" si="70"/>
        <v>0</v>
      </c>
      <c r="AK250" s="438">
        <f t="shared" si="70"/>
        <v>0</v>
      </c>
      <c r="AL250" s="438">
        <f t="shared" si="70"/>
        <v>0</v>
      </c>
      <c r="AM250" s="541"/>
    </row>
    <row r="251" spans="1:39" s="310" customFormat="1" ht="15" outlineLevel="1">
      <c r="A251" s="545"/>
      <c r="B251" s="351"/>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439"/>
      <c r="Z251" s="439"/>
      <c r="AA251" s="439"/>
      <c r="AB251" s="439"/>
      <c r="AC251" s="439"/>
      <c r="AD251" s="439"/>
      <c r="AE251" s="439"/>
      <c r="AF251" s="439"/>
      <c r="AG251" s="439"/>
      <c r="AH251" s="439"/>
      <c r="AI251" s="439"/>
      <c r="AJ251" s="439"/>
      <c r="AK251" s="439"/>
      <c r="AL251" s="439"/>
      <c r="AM251" s="340"/>
    </row>
    <row r="252" spans="1:39" s="310" customFormat="1" ht="15" outlineLevel="1">
      <c r="A252" s="545">
        <v>33</v>
      </c>
      <c r="B252" s="351" t="s">
        <v>506</v>
      </c>
      <c r="C252" s="318" t="s">
        <v>25</v>
      </c>
      <c r="D252" s="322"/>
      <c r="E252" s="322"/>
      <c r="F252" s="322"/>
      <c r="G252" s="322"/>
      <c r="H252" s="322"/>
      <c r="I252" s="322"/>
      <c r="J252" s="322"/>
      <c r="K252" s="322"/>
      <c r="L252" s="322"/>
      <c r="M252" s="322"/>
      <c r="N252" s="322">
        <v>0</v>
      </c>
      <c r="O252" s="322"/>
      <c r="P252" s="322"/>
      <c r="Q252" s="322"/>
      <c r="R252" s="322"/>
      <c r="S252" s="322"/>
      <c r="T252" s="322"/>
      <c r="U252" s="322"/>
      <c r="V252" s="322"/>
      <c r="W252" s="322"/>
      <c r="X252" s="322"/>
      <c r="Y252" s="437"/>
      <c r="Z252" s="437"/>
      <c r="AA252" s="437"/>
      <c r="AB252" s="437"/>
      <c r="AC252" s="437"/>
      <c r="AD252" s="437"/>
      <c r="AE252" s="437"/>
      <c r="AF252" s="437"/>
      <c r="AG252" s="437"/>
      <c r="AH252" s="437"/>
      <c r="AI252" s="437"/>
      <c r="AJ252" s="437"/>
      <c r="AK252" s="437"/>
      <c r="AL252" s="437"/>
      <c r="AM252" s="323">
        <f>SUM(Y252:AL252)</f>
        <v>0</v>
      </c>
    </row>
    <row r="253" spans="1:39" s="310" customFormat="1" ht="15" outlineLevel="1">
      <c r="A253" s="545"/>
      <c r="B253" s="351" t="s">
        <v>247</v>
      </c>
      <c r="C253" s="318" t="s">
        <v>164</v>
      </c>
      <c r="D253" s="322"/>
      <c r="E253" s="322"/>
      <c r="F253" s="322"/>
      <c r="G253" s="322"/>
      <c r="H253" s="322"/>
      <c r="I253" s="322"/>
      <c r="J253" s="322"/>
      <c r="K253" s="322"/>
      <c r="L253" s="322"/>
      <c r="M253" s="322"/>
      <c r="N253" s="322">
        <f>N252</f>
        <v>0</v>
      </c>
      <c r="O253" s="322"/>
      <c r="P253" s="322"/>
      <c r="Q253" s="322"/>
      <c r="R253" s="322"/>
      <c r="S253" s="322"/>
      <c r="T253" s="322"/>
      <c r="U253" s="322"/>
      <c r="V253" s="322"/>
      <c r="W253" s="322"/>
      <c r="X253" s="322"/>
      <c r="Y253" s="438">
        <f>Y252</f>
        <v>0</v>
      </c>
      <c r="Z253" s="438">
        <f t="shared" ref="Z253:AL253" si="71">Z252</f>
        <v>0</v>
      </c>
      <c r="AA253" s="438">
        <f t="shared" si="71"/>
        <v>0</v>
      </c>
      <c r="AB253" s="438">
        <f t="shared" si="71"/>
        <v>0</v>
      </c>
      <c r="AC253" s="438">
        <f t="shared" si="71"/>
        <v>0</v>
      </c>
      <c r="AD253" s="438">
        <f t="shared" si="71"/>
        <v>0</v>
      </c>
      <c r="AE253" s="438">
        <f t="shared" si="71"/>
        <v>0</v>
      </c>
      <c r="AF253" s="438">
        <f t="shared" si="71"/>
        <v>0</v>
      </c>
      <c r="AG253" s="438">
        <f t="shared" si="71"/>
        <v>0</v>
      </c>
      <c r="AH253" s="438">
        <f t="shared" si="71"/>
        <v>0</v>
      </c>
      <c r="AI253" s="438">
        <f t="shared" si="71"/>
        <v>0</v>
      </c>
      <c r="AJ253" s="438">
        <f t="shared" si="71"/>
        <v>0</v>
      </c>
      <c r="AK253" s="438">
        <f t="shared" si="71"/>
        <v>0</v>
      </c>
      <c r="AL253" s="438">
        <f t="shared" si="71"/>
        <v>0</v>
      </c>
      <c r="AM253" s="541"/>
    </row>
    <row r="254" spans="1:39" ht="15" outlineLevel="1">
      <c r="B254" s="342"/>
      <c r="C254" s="352"/>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28"/>
      <c r="Z254" s="328"/>
      <c r="AA254" s="328"/>
      <c r="AB254" s="328"/>
      <c r="AC254" s="328"/>
      <c r="AD254" s="328"/>
      <c r="AE254" s="328"/>
      <c r="AF254" s="328"/>
      <c r="AG254" s="328"/>
      <c r="AH254" s="328"/>
      <c r="AI254" s="328"/>
      <c r="AJ254" s="328"/>
      <c r="AK254" s="328"/>
      <c r="AL254" s="328"/>
      <c r="AM254" s="333"/>
    </row>
    <row r="255" spans="1:39" ht="15.75">
      <c r="B255" s="354" t="s">
        <v>248</v>
      </c>
      <c r="C255" s="356"/>
      <c r="D255" s="356">
        <f>SUM(D150:D253)</f>
        <v>21556239</v>
      </c>
      <c r="E255" s="356">
        <f t="shared" ref="E255:M255" si="72">SUM(E150:E253)</f>
        <v>21310016.380000003</v>
      </c>
      <c r="F255" s="356">
        <f t="shared" si="72"/>
        <v>21078982.627000004</v>
      </c>
      <c r="G255" s="356">
        <f t="shared" si="72"/>
        <v>20722425.612459999</v>
      </c>
      <c r="H255" s="356">
        <f t="shared" si="72"/>
        <v>20176420.087469999</v>
      </c>
      <c r="I255" s="356">
        <f t="shared" si="72"/>
        <v>18011473.58687</v>
      </c>
      <c r="J255" s="356">
        <f t="shared" si="72"/>
        <v>17485735.819660001</v>
      </c>
      <c r="K255" s="356">
        <f t="shared" si="72"/>
        <v>17446848.019990001</v>
      </c>
      <c r="L255" s="356">
        <f t="shared" si="72"/>
        <v>16998833.463990003</v>
      </c>
      <c r="M255" s="356">
        <f t="shared" si="72"/>
        <v>14571251.171890002</v>
      </c>
      <c r="N255" s="356"/>
      <c r="O255" s="356">
        <f>SUM(O150:O253)</f>
        <v>14097</v>
      </c>
      <c r="P255" s="356">
        <f t="shared" ref="P255:X255" si="73">SUM(P150:P253)</f>
        <v>4396.4495889</v>
      </c>
      <c r="Q255" s="356">
        <f t="shared" si="73"/>
        <v>4327.2417388999993</v>
      </c>
      <c r="R255" s="356">
        <f t="shared" si="73"/>
        <v>4229.0490848999998</v>
      </c>
      <c r="S255" s="356">
        <f t="shared" si="73"/>
        <v>4139.2169928000003</v>
      </c>
      <c r="T255" s="356">
        <f t="shared" si="73"/>
        <v>3583.8485717999997</v>
      </c>
      <c r="U255" s="356">
        <f t="shared" si="73"/>
        <v>3540.7959716</v>
      </c>
      <c r="V255" s="356">
        <f t="shared" si="73"/>
        <v>3535.6425111999997</v>
      </c>
      <c r="W255" s="356">
        <f t="shared" si="73"/>
        <v>3462.9510742000002</v>
      </c>
      <c r="X255" s="356">
        <f t="shared" si="73"/>
        <v>3104.8242791999996</v>
      </c>
      <c r="Y255" s="356">
        <f>IF(Y149="kWh",SUMPRODUCT(D150:D253,Y150:Y253))</f>
        <v>4033893</v>
      </c>
      <c r="Z255" s="356">
        <f>IF(Z149="kWh",SUMPRODUCT(D150:D253,Z150:Z253))</f>
        <v>1875038</v>
      </c>
      <c r="AA255" s="356">
        <f>IF(AA149="kW",SUMPRODUCT(N150:N253,O150:O253,AA150:AA253),SUMPRODUCT(D150:D253,AA150:AA253))</f>
        <v>18752.16</v>
      </c>
      <c r="AB255" s="356">
        <f>IF(AB149="kW",SUMPRODUCT(N150:N253,O150:O253,AB150:AB253),SUMPRODUCT(D150:D253,AB150:AB253))</f>
        <v>11823.84</v>
      </c>
      <c r="AC255" s="356">
        <f>IF(AC149="kW",SUMPRODUCT(N150:N253,O150:O253,AC150:AC253),SUMPRODUCT(D150:D253,AC150:AC253))</f>
        <v>0</v>
      </c>
      <c r="AD255" s="356">
        <f>IF(AD149="kW",SUMPRODUCT(N150:N253,O150:O253,AD150:AD253),SUMPRODUCT(D150:D253,AD150:AD253))</f>
        <v>0</v>
      </c>
      <c r="AE255" s="356">
        <f>IF(AE149="kW",SUMPRODUCT(N150:N253,O150:O253,AE150:AE253),SUMPRODUCT(D150:D253,AE150:AE253))</f>
        <v>0</v>
      </c>
      <c r="AF255" s="356">
        <f>IF(AF149="kW",SUMPRODUCT(N150:N253,O150:O253,AF150:AF253),SUMPRODUCT(D150:D253,AF150:AF253))</f>
        <v>0</v>
      </c>
      <c r="AG255" s="356">
        <f>IF(AG149="kW",SUMPRODUCT(N150:N253,O150:O253,AG150:AG253),SUMPRODUCT(D150:D253,AG150:AG253))</f>
        <v>0</v>
      </c>
      <c r="AH255" s="356">
        <f>IF(AH149="kW",SUMPRODUCT(N150:N253,O150:O253,AH150:AH253),SUMPRODUCT(D150:D253,AH150:AH253))</f>
        <v>0</v>
      </c>
      <c r="AI255" s="356">
        <f>IF(AI149="kW",SUMPRODUCT(N150:N253,O150:O253,AI150:AI253),SUMPRODUCT(D150:D253,AI150:AI253))</f>
        <v>0</v>
      </c>
      <c r="AJ255" s="356">
        <f>IF(AJ149="kW",SUMPRODUCT(N150:N253,O150:O253,AJ150:AJ253),SUMPRODUCT(D150:D253,AJ150:AJ253))</f>
        <v>0</v>
      </c>
      <c r="AK255" s="356">
        <f>IF(AK149="kW",SUMPRODUCT(N150:N253,O150:O253,AK150:AK253),SUMPRODUCT(D150:D253,AK150:AK253))</f>
        <v>0</v>
      </c>
      <c r="AL255" s="356">
        <f>IF(AL149="kW",SUMPRODUCT(N150:N253,O150:O253,AL150:AL253),SUMPRODUCT(D150:D253,AL150:AL253))</f>
        <v>0</v>
      </c>
      <c r="AM255" s="357"/>
    </row>
    <row r="256" spans="1:39" ht="15.75">
      <c r="B256" s="358" t="s">
        <v>249</v>
      </c>
      <c r="C256" s="355"/>
      <c r="D256" s="355"/>
      <c r="E256" s="355"/>
      <c r="F256" s="355"/>
      <c r="G256" s="355"/>
      <c r="H256" s="355"/>
      <c r="I256" s="355"/>
      <c r="J256" s="355"/>
      <c r="K256" s="355"/>
      <c r="L256" s="355"/>
      <c r="M256" s="355"/>
      <c r="N256" s="355"/>
      <c r="O256" s="355"/>
      <c r="P256" s="355"/>
      <c r="Q256" s="355"/>
      <c r="R256" s="355"/>
      <c r="S256" s="355"/>
      <c r="T256" s="355"/>
      <c r="U256" s="355"/>
      <c r="V256" s="355"/>
      <c r="W256" s="355"/>
      <c r="X256" s="355"/>
      <c r="Y256" s="355">
        <f>HLOOKUP(Y148,'2. LRAMVA Threshold'!$B$42:$Q$53,4,FALSE)</f>
        <v>0</v>
      </c>
      <c r="Z256" s="355">
        <f>HLOOKUP(Z148,'2. LRAMVA Threshold'!$B$42:$Q$53,4,FALSE)</f>
        <v>0</v>
      </c>
      <c r="AA256" s="355">
        <f>HLOOKUP(AA148,'2. LRAMVA Threshold'!$B$42:$Q$53,4,FALSE)</f>
        <v>0</v>
      </c>
      <c r="AB256" s="355">
        <f>HLOOKUP(AB148,'2. LRAMVA Threshold'!$B$42:$Q$53,4,FALSE)</f>
        <v>0</v>
      </c>
      <c r="AC256" s="355">
        <f>HLOOKUP(AC148,'2. LRAMVA Threshold'!$B$42:$Q$53,4,FALSE)</f>
        <v>0</v>
      </c>
      <c r="AD256" s="355">
        <f>HLOOKUP(AD148,'2. LRAMVA Threshold'!$B$42:$Q$53,4,FALSE)</f>
        <v>0</v>
      </c>
      <c r="AE256" s="355">
        <f>HLOOKUP(AE148,'2. LRAMVA Threshold'!$B$42:$Q$53,4,FALSE)</f>
        <v>0</v>
      </c>
      <c r="AF256" s="355">
        <f>HLOOKUP(AF148,'2. LRAMVA Threshold'!$B$42:$Q$53,4,FALSE)</f>
        <v>0</v>
      </c>
      <c r="AG256" s="355">
        <f>HLOOKUP(AG148,'2. LRAMVA Threshold'!$B$42:$Q$53,4,FALSE)</f>
        <v>0</v>
      </c>
      <c r="AH256" s="355">
        <f>HLOOKUP(AH148,'2. LRAMVA Threshold'!$B$42:$Q$53,4,FALSE)</f>
        <v>0</v>
      </c>
      <c r="AI256" s="355">
        <f>HLOOKUP(AI148,'2. LRAMVA Threshold'!$B$42:$Q$53,4,FALSE)</f>
        <v>0</v>
      </c>
      <c r="AJ256" s="355">
        <f>HLOOKUP(AJ148,'2. LRAMVA Threshold'!$B$42:$Q$53,4,FALSE)</f>
        <v>0</v>
      </c>
      <c r="AK256" s="355">
        <f>HLOOKUP(AK148,'2. LRAMVA Threshold'!$B$42:$Q$53,4,FALSE)</f>
        <v>0</v>
      </c>
      <c r="AL256" s="355">
        <f>HLOOKUP(AL148,'2. LRAMVA Threshold'!$B$42:$Q$53,4,FALSE)</f>
        <v>0</v>
      </c>
      <c r="AM256" s="359"/>
    </row>
    <row r="257" spans="1:41" ht="15">
      <c r="B257" s="351"/>
      <c r="C257" s="360"/>
      <c r="D257" s="361"/>
      <c r="E257" s="361"/>
      <c r="F257" s="361"/>
      <c r="G257" s="361"/>
      <c r="H257" s="361"/>
      <c r="I257" s="361"/>
      <c r="J257" s="361"/>
      <c r="K257" s="361"/>
      <c r="L257" s="361"/>
      <c r="M257" s="361"/>
      <c r="N257" s="361"/>
      <c r="O257" s="362"/>
      <c r="P257" s="361"/>
      <c r="Q257" s="361"/>
      <c r="R257" s="361"/>
      <c r="S257" s="363"/>
      <c r="T257" s="363"/>
      <c r="U257" s="363"/>
      <c r="V257" s="363"/>
      <c r="W257" s="361"/>
      <c r="X257" s="361"/>
      <c r="Y257" s="327"/>
      <c r="Z257" s="327"/>
      <c r="AA257" s="327"/>
      <c r="AB257" s="327"/>
      <c r="AC257" s="327"/>
      <c r="AD257" s="327"/>
      <c r="AE257" s="327"/>
      <c r="AF257" s="327"/>
      <c r="AG257" s="327"/>
      <c r="AH257" s="327"/>
      <c r="AI257" s="327"/>
      <c r="AJ257" s="327"/>
      <c r="AK257" s="327"/>
      <c r="AL257" s="327"/>
      <c r="AM257" s="364"/>
    </row>
    <row r="258" spans="1:41" ht="15">
      <c r="B258" s="351" t="s">
        <v>166</v>
      </c>
      <c r="C258" s="365"/>
      <c r="D258" s="365"/>
      <c r="E258" s="403"/>
      <c r="F258" s="403"/>
      <c r="G258" s="403"/>
      <c r="H258" s="403"/>
      <c r="I258" s="403"/>
      <c r="J258" s="403"/>
      <c r="K258" s="403"/>
      <c r="L258" s="403"/>
      <c r="M258" s="403"/>
      <c r="N258" s="403"/>
      <c r="O258" s="318"/>
      <c r="P258" s="367"/>
      <c r="Q258" s="367"/>
      <c r="R258" s="367"/>
      <c r="S258" s="366"/>
      <c r="T258" s="366"/>
      <c r="U258" s="366"/>
      <c r="V258" s="366"/>
      <c r="W258" s="367"/>
      <c r="X258" s="367"/>
      <c r="Y258" s="368">
        <f>HLOOKUP(Y$20,'3.  Distribution Rates'!$C$122:$P$133,4,FALSE)</f>
        <v>1.4200000000000001E-2</v>
      </c>
      <c r="Z258" s="368">
        <f>HLOOKUP(Z$20,'3.  Distribution Rates'!$C$122:$P$133,4,FALSE)</f>
        <v>8.3000000000000001E-3</v>
      </c>
      <c r="AA258" s="368">
        <f>HLOOKUP(AA$20,'3.  Distribution Rates'!$C$122:$P$133,4,FALSE)</f>
        <v>2.0329000000000002</v>
      </c>
      <c r="AB258" s="368">
        <f>HLOOKUP(AB$20,'3.  Distribution Rates'!$C$122:$P$133,4,FALSE)</f>
        <v>1.3344</v>
      </c>
      <c r="AC258" s="368">
        <f>HLOOKUP(AC$20,'3.  Distribution Rates'!$C$122:$P$133,4,FALSE)</f>
        <v>1.3344</v>
      </c>
      <c r="AD258" s="368">
        <f>HLOOKUP(AD$20,'3.  Distribution Rates'!$C$122:$P$133,4,FALSE)</f>
        <v>6.1288999999999998</v>
      </c>
      <c r="AE258" s="368">
        <f>HLOOKUP(AE$20,'3.  Distribution Rates'!$C$122:$P$133,4,FALSE)</f>
        <v>0</v>
      </c>
      <c r="AF258" s="368">
        <f>HLOOKUP(AF$20,'3.  Distribution Rates'!$C$122:$P$133,4,FALSE)</f>
        <v>0</v>
      </c>
      <c r="AG258" s="368">
        <f>HLOOKUP(AG$20,'3.  Distribution Rates'!$C$122:$P$133,4,FALSE)</f>
        <v>0</v>
      </c>
      <c r="AH258" s="368">
        <f>HLOOKUP(AH$20,'3.  Distribution Rates'!$C$122:$P$133,4,FALSE)</f>
        <v>0</v>
      </c>
      <c r="AI258" s="368">
        <f>HLOOKUP(AI$20,'3.  Distribution Rates'!$C$122:$P$133,4,FALSE)</f>
        <v>0</v>
      </c>
      <c r="AJ258" s="368">
        <f>HLOOKUP(AJ$20,'3.  Distribution Rates'!$C$122:$P$133,4,FALSE)</f>
        <v>0</v>
      </c>
      <c r="AK258" s="368">
        <f>HLOOKUP(AK$20,'3.  Distribution Rates'!$C$122:$P$133,4,FALSE)</f>
        <v>0</v>
      </c>
      <c r="AL258" s="368">
        <f>HLOOKUP(AL$20,'3.  Distribution Rates'!$C$122:$P$133,4,FALSE)</f>
        <v>0</v>
      </c>
      <c r="AM258" s="404"/>
    </row>
    <row r="259" spans="1:41" ht="15">
      <c r="B259" s="321" t="s">
        <v>155</v>
      </c>
      <c r="C259" s="372"/>
      <c r="D259" s="336"/>
      <c r="E259" s="306"/>
      <c r="F259" s="306"/>
      <c r="G259" s="306"/>
      <c r="H259" s="306"/>
      <c r="I259" s="306"/>
      <c r="J259" s="306"/>
      <c r="K259" s="306"/>
      <c r="L259" s="306"/>
      <c r="M259" s="306"/>
      <c r="N259" s="306"/>
      <c r="O259" s="318"/>
      <c r="P259" s="306"/>
      <c r="Q259" s="306"/>
      <c r="R259" s="306"/>
      <c r="S259" s="336"/>
      <c r="T259" s="336"/>
      <c r="U259" s="336"/>
      <c r="V259" s="336"/>
      <c r="W259" s="306"/>
      <c r="X259" s="306"/>
      <c r="Y259" s="405">
        <f t="shared" ref="Y259:AL259" si="74">Y135*Y258</f>
        <v>0</v>
      </c>
      <c r="Z259" s="405">
        <f t="shared" si="74"/>
        <v>0</v>
      </c>
      <c r="AA259" s="405">
        <f t="shared" si="74"/>
        <v>0</v>
      </c>
      <c r="AB259" s="405">
        <f t="shared" si="74"/>
        <v>0</v>
      </c>
      <c r="AC259" s="405">
        <f t="shared" si="74"/>
        <v>0</v>
      </c>
      <c r="AD259" s="405">
        <f t="shared" si="74"/>
        <v>0</v>
      </c>
      <c r="AE259" s="405">
        <f t="shared" si="74"/>
        <v>0</v>
      </c>
      <c r="AF259" s="405">
        <f t="shared" si="74"/>
        <v>0</v>
      </c>
      <c r="AG259" s="405">
        <f t="shared" si="74"/>
        <v>0</v>
      </c>
      <c r="AH259" s="405">
        <f t="shared" si="74"/>
        <v>0</v>
      </c>
      <c r="AI259" s="405">
        <f t="shared" si="74"/>
        <v>0</v>
      </c>
      <c r="AJ259" s="405">
        <f t="shared" si="74"/>
        <v>0</v>
      </c>
      <c r="AK259" s="405">
        <f t="shared" si="74"/>
        <v>0</v>
      </c>
      <c r="AL259" s="405">
        <f t="shared" si="74"/>
        <v>0</v>
      </c>
      <c r="AM259" s="404">
        <f>SUM(Y259:AL259)</f>
        <v>0</v>
      </c>
    </row>
    <row r="260" spans="1:41" ht="15">
      <c r="B260" s="321" t="s">
        <v>156</v>
      </c>
      <c r="C260" s="372"/>
      <c r="D260" s="336"/>
      <c r="E260" s="306"/>
      <c r="F260" s="306"/>
      <c r="G260" s="306"/>
      <c r="H260" s="306"/>
      <c r="I260" s="306"/>
      <c r="J260" s="306"/>
      <c r="K260" s="306"/>
      <c r="L260" s="306"/>
      <c r="M260" s="306"/>
      <c r="N260" s="306"/>
      <c r="O260" s="318"/>
      <c r="P260" s="306"/>
      <c r="Q260" s="306"/>
      <c r="R260" s="306"/>
      <c r="S260" s="336"/>
      <c r="T260" s="336"/>
      <c r="U260" s="336"/>
      <c r="V260" s="336"/>
      <c r="W260" s="306"/>
      <c r="X260" s="306"/>
      <c r="Y260" s="405">
        <f>Y255*Y258*0</f>
        <v>0</v>
      </c>
      <c r="Z260" s="405">
        <f>Z255*Z258*0</f>
        <v>0</v>
      </c>
      <c r="AA260" s="406">
        <f>AA255*AA258*0</f>
        <v>0</v>
      </c>
      <c r="AB260" s="406">
        <f>AB255*AB258*0</f>
        <v>0</v>
      </c>
      <c r="AC260" s="406">
        <f t="shared" ref="AC260:AE260" si="75">AC255*AC258</f>
        <v>0</v>
      </c>
      <c r="AD260" s="406">
        <f t="shared" si="75"/>
        <v>0</v>
      </c>
      <c r="AE260" s="406">
        <f t="shared" si="75"/>
        <v>0</v>
      </c>
      <c r="AF260" s="406">
        <f t="shared" ref="AF260:AL260" si="76">AF255*AF258</f>
        <v>0</v>
      </c>
      <c r="AG260" s="406">
        <f t="shared" si="76"/>
        <v>0</v>
      </c>
      <c r="AH260" s="406">
        <f t="shared" si="76"/>
        <v>0</v>
      </c>
      <c r="AI260" s="406">
        <f t="shared" si="76"/>
        <v>0</v>
      </c>
      <c r="AJ260" s="406">
        <f t="shared" si="76"/>
        <v>0</v>
      </c>
      <c r="AK260" s="406">
        <f t="shared" si="76"/>
        <v>0</v>
      </c>
      <c r="AL260" s="406">
        <f t="shared" si="76"/>
        <v>0</v>
      </c>
      <c r="AM260" s="404">
        <f>SUM(Y260:AL260)</f>
        <v>0</v>
      </c>
    </row>
    <row r="261" spans="1:41" s="407" customFormat="1" ht="15.75">
      <c r="A261" s="547"/>
      <c r="B261" s="376" t="s">
        <v>257</v>
      </c>
      <c r="C261" s="372"/>
      <c r="D261" s="363"/>
      <c r="E261" s="361"/>
      <c r="F261" s="361"/>
      <c r="G261" s="361"/>
      <c r="H261" s="361"/>
      <c r="I261" s="361"/>
      <c r="J261" s="361"/>
      <c r="K261" s="361"/>
      <c r="L261" s="361"/>
      <c r="M261" s="361"/>
      <c r="N261" s="361"/>
      <c r="O261" s="327"/>
      <c r="P261" s="361"/>
      <c r="Q261" s="361"/>
      <c r="R261" s="361"/>
      <c r="S261" s="363"/>
      <c r="T261" s="363"/>
      <c r="U261" s="363"/>
      <c r="V261" s="363"/>
      <c r="W261" s="361"/>
      <c r="X261" s="361"/>
      <c r="Y261" s="373">
        <f>SUM(Y259:Y260)</f>
        <v>0</v>
      </c>
      <c r="Z261" s="373">
        <f t="shared" ref="Z261:AE261" si="77">SUM(Z259:Z260)</f>
        <v>0</v>
      </c>
      <c r="AA261" s="373">
        <f t="shared" si="77"/>
        <v>0</v>
      </c>
      <c r="AB261" s="373">
        <f t="shared" si="77"/>
        <v>0</v>
      </c>
      <c r="AC261" s="373">
        <f t="shared" si="77"/>
        <v>0</v>
      </c>
      <c r="AD261" s="373">
        <f t="shared" si="77"/>
        <v>0</v>
      </c>
      <c r="AE261" s="373">
        <f t="shared" si="77"/>
        <v>0</v>
      </c>
      <c r="AF261" s="373">
        <f t="shared" ref="AF261:AL261" si="78">SUM(AF259:AF260)</f>
        <v>0</v>
      </c>
      <c r="AG261" s="373">
        <f t="shared" si="78"/>
        <v>0</v>
      </c>
      <c r="AH261" s="373">
        <f t="shared" si="78"/>
        <v>0</v>
      </c>
      <c r="AI261" s="373">
        <f t="shared" si="78"/>
        <v>0</v>
      </c>
      <c r="AJ261" s="373">
        <f t="shared" si="78"/>
        <v>0</v>
      </c>
      <c r="AK261" s="373">
        <f t="shared" si="78"/>
        <v>0</v>
      </c>
      <c r="AL261" s="373">
        <f t="shared" si="78"/>
        <v>0</v>
      </c>
      <c r="AM261" s="375">
        <f>SUM(AM259:AM260)</f>
        <v>0</v>
      </c>
    </row>
    <row r="262" spans="1:41" s="407" customFormat="1" ht="15.75">
      <c r="A262" s="547"/>
      <c r="B262" s="376" t="s">
        <v>250</v>
      </c>
      <c r="C262" s="372"/>
      <c r="D262" s="377"/>
      <c r="E262" s="361"/>
      <c r="F262" s="361"/>
      <c r="G262" s="361"/>
      <c r="H262" s="361"/>
      <c r="I262" s="361"/>
      <c r="J262" s="361"/>
      <c r="K262" s="361"/>
      <c r="L262" s="361"/>
      <c r="M262" s="361"/>
      <c r="N262" s="361"/>
      <c r="O262" s="327"/>
      <c r="P262" s="361"/>
      <c r="Q262" s="361"/>
      <c r="R262" s="361"/>
      <c r="S262" s="363"/>
      <c r="T262" s="363"/>
      <c r="U262" s="363"/>
      <c r="V262" s="363"/>
      <c r="W262" s="361"/>
      <c r="X262" s="361"/>
      <c r="Y262" s="374">
        <f>Y256*Y258</f>
        <v>0</v>
      </c>
      <c r="Z262" s="374">
        <f t="shared" ref="Z262:AE262" si="79">Z256*Z258</f>
        <v>0</v>
      </c>
      <c r="AA262" s="374">
        <f>AA256*AA258</f>
        <v>0</v>
      </c>
      <c r="AB262" s="374">
        <f t="shared" si="79"/>
        <v>0</v>
      </c>
      <c r="AC262" s="374">
        <f t="shared" si="79"/>
        <v>0</v>
      </c>
      <c r="AD262" s="374">
        <f t="shared" si="79"/>
        <v>0</v>
      </c>
      <c r="AE262" s="374">
        <f t="shared" si="79"/>
        <v>0</v>
      </c>
      <c r="AF262" s="374">
        <f t="shared" ref="AF262:AL262" si="80">AF256*AF258</f>
        <v>0</v>
      </c>
      <c r="AG262" s="374">
        <f t="shared" si="80"/>
        <v>0</v>
      </c>
      <c r="AH262" s="374">
        <f t="shared" si="80"/>
        <v>0</v>
      </c>
      <c r="AI262" s="374">
        <f t="shared" si="80"/>
        <v>0</v>
      </c>
      <c r="AJ262" s="374">
        <f t="shared" si="80"/>
        <v>0</v>
      </c>
      <c r="AK262" s="374">
        <f t="shared" si="80"/>
        <v>0</v>
      </c>
      <c r="AL262" s="374">
        <f t="shared" si="80"/>
        <v>0</v>
      </c>
      <c r="AM262" s="375">
        <f>SUM(Y262:AL262)</f>
        <v>0</v>
      </c>
    </row>
    <row r="263" spans="1:41" s="407" customFormat="1" ht="15.75">
      <c r="A263" s="547"/>
      <c r="B263" s="376" t="s">
        <v>258</v>
      </c>
      <c r="C263" s="372"/>
      <c r="D263" s="377"/>
      <c r="E263" s="361"/>
      <c r="F263" s="361"/>
      <c r="G263" s="361"/>
      <c r="H263" s="361"/>
      <c r="I263" s="361"/>
      <c r="J263" s="361"/>
      <c r="K263" s="361"/>
      <c r="L263" s="361"/>
      <c r="M263" s="361"/>
      <c r="N263" s="361"/>
      <c r="O263" s="327"/>
      <c r="P263" s="361"/>
      <c r="Q263" s="361"/>
      <c r="R263" s="361"/>
      <c r="S263" s="377"/>
      <c r="T263" s="377"/>
      <c r="U263" s="377"/>
      <c r="V263" s="377"/>
      <c r="W263" s="361"/>
      <c r="X263" s="361"/>
      <c r="AM263" s="375">
        <f>AM261-AM262</f>
        <v>0</v>
      </c>
    </row>
    <row r="264" spans="1:41" ht="15">
      <c r="B264" s="351"/>
      <c r="C264" s="377"/>
      <c r="D264" s="377"/>
      <c r="E264" s="361"/>
      <c r="F264" s="361"/>
      <c r="G264" s="361"/>
      <c r="H264" s="361"/>
      <c r="I264" s="361"/>
      <c r="J264" s="361"/>
      <c r="K264" s="361"/>
      <c r="L264" s="361"/>
      <c r="M264" s="361"/>
      <c r="N264" s="361"/>
      <c r="O264" s="327"/>
      <c r="P264" s="361"/>
      <c r="Q264" s="361"/>
      <c r="R264" s="361"/>
      <c r="S264" s="377"/>
      <c r="T264" s="372"/>
      <c r="U264" s="377"/>
      <c r="V264" s="377"/>
      <c r="W264" s="361"/>
      <c r="X264" s="361"/>
      <c r="AM264" s="375"/>
    </row>
    <row r="265" spans="1:41" ht="15">
      <c r="B265" s="321" t="s">
        <v>70</v>
      </c>
      <c r="C265" s="383"/>
      <c r="D265" s="306"/>
      <c r="E265" s="306"/>
      <c r="F265" s="306"/>
      <c r="G265" s="306"/>
      <c r="H265" s="306"/>
      <c r="I265" s="306"/>
      <c r="J265" s="306"/>
      <c r="K265" s="306"/>
      <c r="L265" s="306"/>
      <c r="M265" s="306"/>
      <c r="N265" s="306"/>
      <c r="O265" s="384"/>
      <c r="P265" s="306"/>
      <c r="Q265" s="306"/>
      <c r="R265" s="306"/>
      <c r="S265" s="331"/>
      <c r="T265" s="336"/>
      <c r="U265" s="336"/>
      <c r="V265" s="306"/>
      <c r="W265" s="306"/>
      <c r="X265" s="336"/>
      <c r="Y265" s="318">
        <f>SUMPRODUCT(E150:E253,Y150:Y253)</f>
        <v>4020243.1924100001</v>
      </c>
      <c r="Z265" s="318">
        <f>SUMPRODUCT(E150:E253,Z150:Z253)</f>
        <v>1875038.3049999999</v>
      </c>
      <c r="AA265" s="318">
        <f>IF(AA149="kW",SUMPRODUCT(N150:N253,P150:P253,AA150:AA253),SUMPRODUCT(E150:E253,AA150:AA253))</f>
        <v>18632.204028</v>
      </c>
      <c r="AB265" s="318">
        <f>IF(AB149="kW",SUMPRODUCT(N150:N253,P150:P253,AB150:AB253),SUMPRODUCT(E150:E253,AB150:AB253))</f>
        <v>11712.023315999999</v>
      </c>
      <c r="AC265" s="318">
        <f>IF(AC149="kW",SUMPRODUCT(N150:N253,P150:P253,AC150:AC253),SUMPRODUCT(E150:E253,AC150:AC253))</f>
        <v>0</v>
      </c>
      <c r="AD265" s="318">
        <f>IF(AD149="kW",SUMPRODUCT(N150:N253,P150:P253,AD150:AD253),SUMPRODUCT(E150:E253, AD150:AD253))</f>
        <v>0</v>
      </c>
      <c r="AE265" s="318">
        <f>IF(AE149="kW",SUMPRODUCT(N150:N253,P150:P253,AE150:AE253),SUMPRODUCT(E150:E253,AE150:AE253))</f>
        <v>0</v>
      </c>
      <c r="AF265" s="318">
        <f>IF(AF149="kW",SUMPRODUCT(N150:N253,P150:P253,AF150:AF253),SUMPRODUCT(E150:E253,AF150:AF253))</f>
        <v>0</v>
      </c>
      <c r="AG265" s="318">
        <f>IF(AG149="kW",SUMPRODUCT(N150:N253,P150:P253,AG150:AG253),SUMPRODUCT(E150:E253,AG150:AG253))</f>
        <v>0</v>
      </c>
      <c r="AH265" s="318">
        <f>IF(AH149="kW",SUMPRODUCT(N150:N253,P150:P253,AH150:AH253),SUMPRODUCT(E150:E253,AH150:AH253))</f>
        <v>0</v>
      </c>
      <c r="AI265" s="318">
        <f>IF(AI149="kW",SUMPRODUCT(N150:N253,P150:P253,AI150:AI253),SUMPRODUCT(E150:E253,AI150:AI253))</f>
        <v>0</v>
      </c>
      <c r="AJ265" s="318">
        <f>IF(AJ149="kW",SUMPRODUCT(N150:N253,P150:P253,AJ150:AJ253),SUMPRODUCT(E150:E253,AJ150:AJ253))</f>
        <v>0</v>
      </c>
      <c r="AK265" s="318">
        <f>IF(AK149="kW",SUMPRODUCT(N150:N253,P150:P253,AK150:AK253),SUMPRODUCT(E150:E253,AK150:AK253))</f>
        <v>0</v>
      </c>
      <c r="AL265" s="318">
        <f>IF(AL149="kW",SUMPRODUCT(N150:N253,P150:P253,AL150:AL253),SUMPRODUCT(E150:E253,AL150:AL253))</f>
        <v>0</v>
      </c>
      <c r="AM265" s="375"/>
      <c r="AO265" s="310"/>
    </row>
    <row r="266" spans="1:41" ht="15">
      <c r="B266" s="321" t="s">
        <v>71</v>
      </c>
      <c r="C266" s="383"/>
      <c r="D266" s="306"/>
      <c r="E266" s="306"/>
      <c r="F266" s="306"/>
      <c r="G266" s="306"/>
      <c r="H266" s="306"/>
      <c r="I266" s="306"/>
      <c r="J266" s="306"/>
      <c r="K266" s="306"/>
      <c r="L266" s="306"/>
      <c r="M266" s="306"/>
      <c r="N266" s="306"/>
      <c r="O266" s="384"/>
      <c r="P266" s="306"/>
      <c r="Q266" s="306"/>
      <c r="R266" s="306"/>
      <c r="S266" s="331"/>
      <c r="T266" s="336"/>
      <c r="U266" s="336"/>
      <c r="V266" s="306"/>
      <c r="W266" s="306"/>
      <c r="X266" s="336"/>
      <c r="Y266" s="318">
        <f>SUMPRODUCT(F150:F253,Y150:Y253)</f>
        <v>4019811.9924099999</v>
      </c>
      <c r="Z266" s="318">
        <f>SUMPRODUCT(F150:F253,Z150:Z253)</f>
        <v>1817431.689</v>
      </c>
      <c r="AA266" s="318">
        <f>IF(AA149="kW",SUMPRODUCT(N150:N253,Q150:Q253,AA150:AA253),SUMPRODUCT(F150:F253,AA150:AA253))</f>
        <v>18319.842552000002</v>
      </c>
      <c r="AB266" s="318">
        <f>IF(AB149="kW",SUMPRODUCT(N150:N253,Q150:Q253,AB150:AB253),SUMPRODUCT(F150:F253,AB150:AB253))</f>
        <v>11386.912391999998</v>
      </c>
      <c r="AC266" s="318">
        <f>IF(AC149="kW",SUMPRODUCT(N150:N253,Q150:Q253,AC150:AC253),SUMPRODUCT(F150:F253, AC150:AC253))</f>
        <v>0</v>
      </c>
      <c r="AD266" s="318">
        <f>IF(AD149="kW",SUMPRODUCT(N150:N253,Q150:Q253,AD150:AD253),SUMPRODUCT(F150:F253, AD150:AD253))</f>
        <v>0</v>
      </c>
      <c r="AE266" s="318">
        <f>IF(AE149="kW",SUMPRODUCT(N150:N253,Q150:Q253,AE150:AE253),SUMPRODUCT(F150:F253,AE150:AE253))</f>
        <v>0</v>
      </c>
      <c r="AF266" s="318">
        <f>IF(AF149="kW",SUMPRODUCT(N150:N253,Q150:Q253,AF150:AF253),SUMPRODUCT(F150:F253,AF150:AF253))</f>
        <v>0</v>
      </c>
      <c r="AG266" s="318">
        <f>IF(AG149="kW",SUMPRODUCT(N150:N253,Q150:Q253,AG150:AG253),SUMPRODUCT(F150:F253,AG150:AG253))</f>
        <v>0</v>
      </c>
      <c r="AH266" s="318">
        <f>IF(AH149="kW",SUMPRODUCT(N150:N253,Q150:Q253,AH150:AH253),SUMPRODUCT(F150:F253,AH150:AH253))</f>
        <v>0</v>
      </c>
      <c r="AI266" s="318">
        <f>IF(AI149="kW",SUMPRODUCT(N150:N253,Q150:Q253,AI150:AI253),SUMPRODUCT(F150:F253,AI150:AI253))</f>
        <v>0</v>
      </c>
      <c r="AJ266" s="318">
        <f>IF(AJ149="kW",SUMPRODUCT(N150:N253,Q150:Q253,AJ150:AJ253),SUMPRODUCT(F150:F253,AJ150:AJ253))</f>
        <v>0</v>
      </c>
      <c r="AK266" s="318">
        <f>IF(AK149="kW",SUMPRODUCT(N150:N253,Q150:Q253,AK150:AK253),SUMPRODUCT(F150:F253,AK150:AK253))</f>
        <v>0</v>
      </c>
      <c r="AL266" s="318">
        <f>IF(AL149="kW",SUMPRODUCT(N150:N253,Q150:Q253,AL150:AL253),SUMPRODUCT(F150:F253,AL150:AL253))</f>
        <v>0</v>
      </c>
      <c r="AM266" s="364"/>
    </row>
    <row r="267" spans="1:41" ht="15">
      <c r="B267" s="351" t="s">
        <v>190</v>
      </c>
      <c r="C267" s="383"/>
      <c r="D267" s="306"/>
      <c r="E267" s="306"/>
      <c r="F267" s="306"/>
      <c r="G267" s="306"/>
      <c r="H267" s="306"/>
      <c r="I267" s="306"/>
      <c r="J267" s="306"/>
      <c r="K267" s="306"/>
      <c r="L267" s="306"/>
      <c r="M267" s="306"/>
      <c r="N267" s="306"/>
      <c r="O267" s="384"/>
      <c r="P267" s="306"/>
      <c r="Q267" s="306"/>
      <c r="R267" s="306"/>
      <c r="S267" s="331"/>
      <c r="T267" s="336"/>
      <c r="U267" s="336"/>
      <c r="V267" s="306"/>
      <c r="W267" s="306"/>
      <c r="X267" s="336"/>
      <c r="Y267" s="318">
        <f>SUMPRODUCT(G150:G253,Y150:Y253)</f>
        <v>4016981.0468699997</v>
      </c>
      <c r="Z267" s="318">
        <f>SUMPRODUCT(G150:G253,Z150:Z253)</f>
        <v>1557886.906</v>
      </c>
      <c r="AA267" s="318">
        <f>IF(AA149="kW",SUMPRODUCT(N150:N253,R150:R253,AA150:AA253),SUMPRODUCT(G150:G253,AA150:AA253))</f>
        <v>18150.2022</v>
      </c>
      <c r="AB267" s="318">
        <f>IF(AB149="kW",SUMPRODUCT(N150:N253,R150:R253,AB150:AB253),SUMPRODUCT(G150:G253,AB150:AB253))</f>
        <v>11210.347943999999</v>
      </c>
      <c r="AC267" s="318">
        <f>IF(AC149="kW",SUMPRODUCT(N150:N253,R150:R253,AC150:AC253),SUMPRODUCT(G150:G253, AC150:AC253))</f>
        <v>0</v>
      </c>
      <c r="AD267" s="318">
        <f>IF(AD149="kW",SUMPRODUCT(N150:N253,R150:R253,AD150:AD253),SUMPRODUCT(G150:G253, AD150:AD253))</f>
        <v>0</v>
      </c>
      <c r="AE267" s="318">
        <f>IF(AE149="kW",SUMPRODUCT(N150:N253,R150:R253,AE150:AE253),SUMPRODUCT(G150:G253,AE150:AE253))</f>
        <v>0</v>
      </c>
      <c r="AF267" s="318">
        <f>IF(AF149="kW",SUMPRODUCT(N150:N253,R150:R253,AF150:AF253),SUMPRODUCT(G150:G253,AF150:AF253))</f>
        <v>0</v>
      </c>
      <c r="AG267" s="318">
        <f>IF(AG149="kW",SUMPRODUCT(N150:N253,R150:R253,AG150:AG253),SUMPRODUCT(G150:G253,AG150:AG253))</f>
        <v>0</v>
      </c>
      <c r="AH267" s="318">
        <f>IF(AH149="kW",SUMPRODUCT(N150:N253,R150:R253,AH150:AH253),SUMPRODUCT(G150:G253,AH150:AH253))</f>
        <v>0</v>
      </c>
      <c r="AI267" s="318">
        <f>IF(AI149="kW",SUMPRODUCT(N150:N253,R150:R253,AI150:AI253),SUMPRODUCT(G150:G253,AI150:AI253))</f>
        <v>0</v>
      </c>
      <c r="AJ267" s="318">
        <f>IF(AJ149="kW",SUMPRODUCT(N150:N253,R150:R253,AJ150:AJ253),SUMPRODUCT(G150:G253,AJ150:AJ253))</f>
        <v>0</v>
      </c>
      <c r="AK267" s="318">
        <f>IF(AK149="kW",SUMPRODUCT(N150:N253,R150:R253,AK150:AK253),SUMPRODUCT(G150:G253,AK150:AK253))</f>
        <v>0</v>
      </c>
      <c r="AL267" s="318">
        <f>IF(AL149="kW",SUMPRODUCT(N150:N253,R150:R253,AL150:AL253),SUMPRODUCT(G150:G253,AL150:AL253))</f>
        <v>0</v>
      </c>
      <c r="AM267" s="364"/>
    </row>
    <row r="268" spans="1:41" ht="15">
      <c r="B268" s="351" t="s">
        <v>191</v>
      </c>
      <c r="C268" s="383"/>
      <c r="D268" s="306"/>
      <c r="E268" s="306"/>
      <c r="F268" s="306"/>
      <c r="G268" s="306"/>
      <c r="H268" s="306"/>
      <c r="I268" s="306"/>
      <c r="J268" s="306"/>
      <c r="K268" s="306"/>
      <c r="L268" s="306"/>
      <c r="M268" s="306"/>
      <c r="N268" s="306"/>
      <c r="O268" s="384"/>
      <c r="P268" s="306"/>
      <c r="Q268" s="306"/>
      <c r="R268" s="306"/>
      <c r="S268" s="331"/>
      <c r="T268" s="336"/>
      <c r="U268" s="336"/>
      <c r="V268" s="306"/>
      <c r="W268" s="306"/>
      <c r="X268" s="336"/>
      <c r="Y268" s="318">
        <f>SUMPRODUCT(H150:H253,Y150:Y253)</f>
        <v>3587867.8782700002</v>
      </c>
      <c r="Z268" s="318">
        <f>SUMPRODUCT(H150:H253,Z150:Z253)</f>
        <v>1557886.906</v>
      </c>
      <c r="AA268" s="318">
        <f>IF(AA149="kW",SUMPRODUCT(N150:N253,S150:S253,AA150:AA253),SUMPRODUCT(H150:H253,AA150:AA253))</f>
        <v>17877.557892000001</v>
      </c>
      <c r="AB268" s="318">
        <f>IF(AB149="kW",SUMPRODUCT(N150:N253,S150:S253,AB150:AB253),SUMPRODUCT(H150:H253,AB150:AB253))</f>
        <v>11193.875963999999</v>
      </c>
      <c r="AC268" s="318">
        <f>IF(AC149="kW",SUMPRODUCT(N150:N253,S150:S253,AC150:AC253),SUMPRODUCT(H150:H253, AC150:AC253))</f>
        <v>0</v>
      </c>
      <c r="AD268" s="318">
        <f>IF(AD149="kW",SUMPRODUCT(N150:N253,S150:S253,AD150:AD253),SUMPRODUCT(H150:H253, AD150:AD253))</f>
        <v>0</v>
      </c>
      <c r="AE268" s="318">
        <f>IF(AE149="kW",SUMPRODUCT(N150:N253,S150:S253,AE150:AE253),SUMPRODUCT(H150:H253,AE150:AE253))</f>
        <v>0</v>
      </c>
      <c r="AF268" s="318">
        <f>IF(AF149="kW",SUMPRODUCT(N150:N253,S150:S253,AF150:AF253),SUMPRODUCT(H150:H253,AF150:AF253))</f>
        <v>0</v>
      </c>
      <c r="AG268" s="318">
        <f>IF(AG149="kW",SUMPRODUCT(N150:N253,S150:S253,AG150:AG253),SUMPRODUCT(H150:H253,AG150:AG253))</f>
        <v>0</v>
      </c>
      <c r="AH268" s="318">
        <f>IF(AH149="kW",SUMPRODUCT(N150:N253,S150:S253,AH150:AH253),SUMPRODUCT(H150:H253,AH150:AH253))</f>
        <v>0</v>
      </c>
      <c r="AI268" s="318">
        <f>IF(AI149="kW",SUMPRODUCT(N150:N253,S150:S253,AI150:AI253),SUMPRODUCT(H150:H253,AI150:AI253))</f>
        <v>0</v>
      </c>
      <c r="AJ268" s="318">
        <f>IF(AJ149="kW",SUMPRODUCT(N150:N253,S150:S253,AJ150:AJ253),SUMPRODUCT(H150:H253,AJ150:AJ253))</f>
        <v>0</v>
      </c>
      <c r="AK268" s="318">
        <f>IF(AK149="kW",SUMPRODUCT(N150:N253,S150:S253,AK150:AK253),SUMPRODUCT(H150:H253,AK150:AK253))</f>
        <v>0</v>
      </c>
      <c r="AL268" s="318">
        <f>IF(AL149="kW",SUMPRODUCT(N150:N253,S150:S253,AL150:AL253),SUMPRODUCT(H150:H253,AL150:AL253))</f>
        <v>0</v>
      </c>
      <c r="AM268" s="364"/>
    </row>
    <row r="269" spans="1:41" ht="15">
      <c r="B269" s="351" t="s">
        <v>192</v>
      </c>
      <c r="C269" s="383"/>
      <c r="D269" s="306"/>
      <c r="E269" s="306"/>
      <c r="F269" s="306"/>
      <c r="G269" s="306"/>
      <c r="H269" s="306"/>
      <c r="I269" s="306"/>
      <c r="J269" s="306"/>
      <c r="K269" s="306"/>
      <c r="L269" s="306"/>
      <c r="M269" s="306"/>
      <c r="N269" s="306"/>
      <c r="O269" s="384"/>
      <c r="P269" s="306"/>
      <c r="Q269" s="306"/>
      <c r="R269" s="306"/>
      <c r="S269" s="331"/>
      <c r="T269" s="336"/>
      <c r="U269" s="336"/>
      <c r="V269" s="306"/>
      <c r="W269" s="306"/>
      <c r="X269" s="336"/>
      <c r="Y269" s="318">
        <f>SUMPRODUCT(I150:I253,Y150:Y253)</f>
        <v>3015536.2214700002</v>
      </c>
      <c r="Z269" s="318">
        <f>SUMPRODUCT(I150:I253,Z150:Z253)</f>
        <v>508602.15519999998</v>
      </c>
      <c r="AA269" s="318">
        <f>IF(AA149="kW",SUMPRODUCT(N150:N253,T150:T253,AA150:AA253),SUMPRODUCT(I150:I253,AA150:AA253))</f>
        <v>16912.286855999999</v>
      </c>
      <c r="AB269" s="318">
        <f>IF(AB149="kW",SUMPRODUCT(N150:N253,T150:T253,AB150:AB253),SUMPRODUCT(I150:I253,AB150:AB253))</f>
        <v>10189.830600000001</v>
      </c>
      <c r="AC269" s="318">
        <f>IF(AC149="kW",SUMPRODUCT(N150:N253,T150:T253,AC150:AC253),SUMPRODUCT(I150:I253, AC150:AC253))</f>
        <v>0</v>
      </c>
      <c r="AD269" s="318">
        <f>IF(AD149="kW",SUMPRODUCT(N150:N253,T150:T253,AD150:AD253),SUMPRODUCT(I150:I253, AD150:AD253))</f>
        <v>0</v>
      </c>
      <c r="AE269" s="318">
        <f>IF(AE149="kW",SUMPRODUCT(N150:N253,T150:T253,AE150:AE253),SUMPRODUCT(I150:I253,AE150:AE253))</f>
        <v>0</v>
      </c>
      <c r="AF269" s="318">
        <f>IF(AF149="kW",SUMPRODUCT(N150:N253,T150:T253,AF150:AF253),SUMPRODUCT(I150:I253,AF150:AF253))</f>
        <v>0</v>
      </c>
      <c r="AG269" s="318">
        <f>IF(AG149="kW",SUMPRODUCT(N150:N253,T150:T253,AG150:AG253),SUMPRODUCT(I150:I253,AG150:AG253))</f>
        <v>0</v>
      </c>
      <c r="AH269" s="318">
        <f>IF(AH149="kW",SUMPRODUCT(N150:N253,T150:T253,AH150:AH253),SUMPRODUCT(I150:I253,AH150:AH253))</f>
        <v>0</v>
      </c>
      <c r="AI269" s="318">
        <f>IF(AI149="kW",SUMPRODUCT(N150:N253,T150:T253,AI150:AI253),SUMPRODUCT(I150:I253,AI150:AI253))</f>
        <v>0</v>
      </c>
      <c r="AJ269" s="318">
        <f>IF(AJ149="kW",SUMPRODUCT(N150:N253,T150:T253,AJ150:AJ253),SUMPRODUCT(I150:I253,AJ150:AJ253))</f>
        <v>0</v>
      </c>
      <c r="AK269" s="318">
        <f>IF(AK149="kW",SUMPRODUCT(N150:N253,T150:T253,AK150:AK253),SUMPRODUCT(I150:I253,AK150:AK253))</f>
        <v>0</v>
      </c>
      <c r="AL269" s="318">
        <f>IF(AL149="kW",SUMPRODUCT(N150:N253,T150:T253,AL150:AL253),SUMPRODUCT(I150:I253,AL150:AL253))</f>
        <v>0</v>
      </c>
      <c r="AM269" s="364"/>
    </row>
    <row r="270" spans="1:41" ht="15">
      <c r="B270" s="351" t="s">
        <v>193</v>
      </c>
      <c r="C270" s="383"/>
      <c r="D270" s="336"/>
      <c r="E270" s="336"/>
      <c r="F270" s="336"/>
      <c r="G270" s="336"/>
      <c r="H270" s="336"/>
      <c r="I270" s="336"/>
      <c r="J270" s="336"/>
      <c r="K270" s="336"/>
      <c r="L270" s="336"/>
      <c r="M270" s="336"/>
      <c r="N270" s="336"/>
      <c r="O270" s="384"/>
      <c r="P270" s="336"/>
      <c r="Q270" s="336"/>
      <c r="R270" s="336"/>
      <c r="S270" s="331"/>
      <c r="T270" s="336"/>
      <c r="U270" s="336"/>
      <c r="V270" s="336"/>
      <c r="W270" s="336"/>
      <c r="X270" s="336"/>
      <c r="Y270" s="318">
        <f>SUMPRODUCT(J150:J253,Y150:Y253)</f>
        <v>2718415.99126</v>
      </c>
      <c r="Z270" s="318">
        <f>SUMPRODUCT(J150:J253,Z150:Z253)</f>
        <v>508602.15519999998</v>
      </c>
      <c r="AA270" s="318">
        <f>IF(AA149="kW",SUMPRODUCT(N150:N253,U150:U253,AA150:AA253),SUMPRODUCT(J150:J253,AA150:AA253))</f>
        <v>16745.369159999998</v>
      </c>
      <c r="AB270" s="318">
        <f>IF(AB149="kW",SUMPRODUCT(N150:N253,U150:U253,AB150:AB253),SUMPRODUCT(J150:J253,AB150:AB253))</f>
        <v>10006.357896</v>
      </c>
      <c r="AC270" s="318">
        <f>IF(AC149="kW",SUMPRODUCT(N150:N253,U150:U253,AC150:AC253),SUMPRODUCT(J150:J253, AC150:AC253))</f>
        <v>0</v>
      </c>
      <c r="AD270" s="318">
        <f>IF(AD149="kW",SUMPRODUCT(N150:N253,U150:U253,AD150:AD253),SUMPRODUCT(J150:J253, AD150:AD253))</f>
        <v>0</v>
      </c>
      <c r="AE270" s="318">
        <f>IF(AE149="kW",SUMPRODUCT(N150:N253,U150:U253,AE150:AE253),SUMPRODUCT(J150:J253,AE150:AE253))</f>
        <v>0</v>
      </c>
      <c r="AF270" s="318">
        <f>IF(AF149="kW",SUMPRODUCT(N150:N253,U150:U253,AF150:AF253),SUMPRODUCT(J150:J253,AF150:AF253))</f>
        <v>0</v>
      </c>
      <c r="AG270" s="318">
        <f>IF(AG149="kW",SUMPRODUCT(N150:N253,U150:U253,AG150:AG253),SUMPRODUCT(J150:J253,AG150:AG253))</f>
        <v>0</v>
      </c>
      <c r="AH270" s="318">
        <f>IF(AH149="kW",SUMPRODUCT(N150:N253,U150:U253,AH150:AH253),SUMPRODUCT(J150:J253,AH150:AH253))</f>
        <v>0</v>
      </c>
      <c r="AI270" s="318">
        <f>IF(AI149="kW",SUMPRODUCT(N150:N253,U150:U253,AI150:AI253),SUMPRODUCT(J150:J253,AI150:AI253))</f>
        <v>0</v>
      </c>
      <c r="AJ270" s="318">
        <f>IF(AJ149="kW",SUMPRODUCT(N150:N253,U150:U253,AJ150:AJ253),SUMPRODUCT(J150:J253,AJ150:AJ253))</f>
        <v>0</v>
      </c>
      <c r="AK270" s="318">
        <f>IF(AK149="kW",SUMPRODUCT(N150:N253,U150:U253,AK150:AK253),SUMPRODUCT(J150:J253,AK150:AK253))</f>
        <v>0</v>
      </c>
      <c r="AL270" s="318">
        <f>IF(AL149="kW",SUMPRODUCT(N150:N253,U150:U253,AL150:AL253),SUMPRODUCT(J150:J253,AL150:AL253))</f>
        <v>0</v>
      </c>
      <c r="AM270" s="364"/>
    </row>
    <row r="271" spans="1:41" ht="15">
      <c r="B271" s="351" t="s">
        <v>194</v>
      </c>
      <c r="C271" s="383"/>
      <c r="D271" s="362"/>
      <c r="E271" s="362"/>
      <c r="F271" s="362"/>
      <c r="G271" s="362"/>
      <c r="H271" s="362"/>
      <c r="I271" s="362"/>
      <c r="J271" s="362"/>
      <c r="K271" s="362"/>
      <c r="L271" s="362"/>
      <c r="M271" s="362"/>
      <c r="N271" s="362"/>
      <c r="O271" s="336"/>
      <c r="P271" s="306"/>
      <c r="Q271" s="306"/>
      <c r="R271" s="336"/>
      <c r="S271" s="331"/>
      <c r="T271" s="336"/>
      <c r="U271" s="336"/>
      <c r="V271" s="384"/>
      <c r="W271" s="384"/>
      <c r="X271" s="336"/>
      <c r="Y271" s="318">
        <f>SUMPRODUCT(K150:K253,Y150:Y253)</f>
        <v>2710535.2924899999</v>
      </c>
      <c r="Z271" s="318">
        <f>SUMPRODUCT(K150:K253,Z150:Z253)</f>
        <v>508459.90730000002</v>
      </c>
      <c r="AA271" s="318">
        <f>IF(AA149="kW",SUMPRODUCT(N150:N253,V150:V253,AA150:AA253),SUMPRODUCT(K150:K253,AA150:AA253))</f>
        <v>16716.872327999998</v>
      </c>
      <c r="AB271" s="318">
        <f>IF(AB149="kW",SUMPRODUCT(N150:N253,V150:V253,AB150:AB253),SUMPRODUCT(K150:K253,AB150:AB253))</f>
        <v>9976.6979279999996</v>
      </c>
      <c r="AC271" s="318">
        <f>IF(AC149="kW",SUMPRODUCT(N150:N253,V150:V253,AC150:AC253),SUMPRODUCT(K150:K253, AC150:AC253))</f>
        <v>0</v>
      </c>
      <c r="AD271" s="318">
        <f>IF(AD149="kW",SUMPRODUCT(N150:N253,V150:V253,AD150:AD253),SUMPRODUCT(K150:K253, AD150:AD253))</f>
        <v>0</v>
      </c>
      <c r="AE271" s="318">
        <f>IF(AE149="kW",SUMPRODUCT(N150:N253,V150:V253,AE150:AE253),SUMPRODUCT(K150:K253,AE150:AE253))</f>
        <v>0</v>
      </c>
      <c r="AF271" s="318">
        <f>IF(AF149="kW",SUMPRODUCT(N150:N253,V150:V253,AF150:AF253),SUMPRODUCT(K150:K253,AF150:AF253))</f>
        <v>0</v>
      </c>
      <c r="AG271" s="318">
        <f>IF(AG149="kW",SUMPRODUCT(N150:N253,V150:V253,AG150:AG253),SUMPRODUCT(K150:K253,AG150:AG253))</f>
        <v>0</v>
      </c>
      <c r="AH271" s="318">
        <f>IF(AH149="kW",SUMPRODUCT(N150:N253,V150:V253,AH150:AH253),SUMPRODUCT(K150:K253,AH150:AH253))</f>
        <v>0</v>
      </c>
      <c r="AI271" s="318">
        <f>IF(AI149="kW",SUMPRODUCT(N150:N253,V150:V253,AI150:AI253),SUMPRODUCT(K150:K253,AI150:AI253))</f>
        <v>0</v>
      </c>
      <c r="AJ271" s="318">
        <f>IF(AJ149="kW",SUMPRODUCT(N150:N253,V150:V253,AJ150:AJ253),SUMPRODUCT(K150:K253,AJ150:AJ253))</f>
        <v>0</v>
      </c>
      <c r="AK271" s="318">
        <f>IF(AK149="kW",SUMPRODUCT(N150:N253,V150:V253,AK150:AK253),SUMPRODUCT(K150:K253,AK150:AK253))</f>
        <v>0</v>
      </c>
      <c r="AL271" s="318">
        <f>IF(AL149="kW",SUMPRODUCT(N150:N253,V150:V253,AL150:AL253),SUMPRODUCT(K150:K253,AL150:AL253))</f>
        <v>0</v>
      </c>
      <c r="AM271" s="364"/>
    </row>
    <row r="272" spans="1:41" ht="15">
      <c r="B272" s="408" t="s">
        <v>195</v>
      </c>
      <c r="C272" s="386"/>
      <c r="D272" s="409"/>
      <c r="E272" s="409"/>
      <c r="F272" s="409"/>
      <c r="G272" s="409"/>
      <c r="H272" s="409"/>
      <c r="I272" s="409"/>
      <c r="J272" s="409"/>
      <c r="K272" s="409"/>
      <c r="L272" s="409"/>
      <c r="M272" s="409"/>
      <c r="N272" s="409"/>
      <c r="O272" s="410"/>
      <c r="P272" s="411"/>
      <c r="Q272" s="411"/>
      <c r="R272" s="412"/>
      <c r="S272" s="391"/>
      <c r="T272" s="412"/>
      <c r="U272" s="412"/>
      <c r="V272" s="410"/>
      <c r="W272" s="410"/>
      <c r="X272" s="412"/>
      <c r="Y272" s="353">
        <f>SUMPRODUCT(L150:L253,Y150:Y253)</f>
        <v>2522449.2924899999</v>
      </c>
      <c r="Z272" s="353">
        <f>SUMPRODUCT(L150:L253,Z150:Z253)</f>
        <v>508459.90730000002</v>
      </c>
      <c r="AA272" s="353">
        <f>IF(AA149="kW",SUMPRODUCT(N150:N253,W150:W253,AA150:AA253),SUMPRODUCT(L150:L253,AA150:AA253))</f>
        <v>16346.82864</v>
      </c>
      <c r="AB272" s="353">
        <f>IF(AB149="kW",SUMPRODUCT(N150:N253,W150:W253,AB150:AB253),SUMPRODUCT(L150:L253,AB150:AB253))</f>
        <v>9591.550416</v>
      </c>
      <c r="AC272" s="353">
        <f>IF(AC149="kW",SUMPRODUCT(N150:N253,W150:W253,AC150:AC253),SUMPRODUCT(L150:L253, AC150:AC253))</f>
        <v>0</v>
      </c>
      <c r="AD272" s="353">
        <f>IF(AD149="kW",SUMPRODUCT(N150:N253,W150:W253,AD150:AD253),SUMPRODUCT(L150:L253, AD150:AD253))</f>
        <v>0</v>
      </c>
      <c r="AE272" s="353">
        <f>IF(AE149="kW",SUMPRODUCT(N150:N253,W150:W253,AE150:AE253),SUMPRODUCT(L150:L253,AE150:AE253))</f>
        <v>0</v>
      </c>
      <c r="AF272" s="353">
        <f>IF(AF149="kW",SUMPRODUCT(N150:N253,W150:W253,AF150:AF253),SUMPRODUCT(L150:L253,AF150:AF253))</f>
        <v>0</v>
      </c>
      <c r="AG272" s="353">
        <f>IF(AG149="kW",SUMPRODUCT(N150:N253,W150:W253,AG150:AG253),SUMPRODUCT(L150:L253,AG150:AG253))</f>
        <v>0</v>
      </c>
      <c r="AH272" s="353">
        <f>IF(AH149="kW",SUMPRODUCT(N150:N253,W150:W253,AH150:AH253),SUMPRODUCT(L150:L253,AH150:AH253))</f>
        <v>0</v>
      </c>
      <c r="AI272" s="353">
        <f>IF(AI149="kW",SUMPRODUCT(N150:N253,W150:W253,AI150:AI253),SUMPRODUCT(L150:L253,AI150:AI253))</f>
        <v>0</v>
      </c>
      <c r="AJ272" s="353">
        <f>IF(AJ149="kW",SUMPRODUCT(N150:N253,W150:W253,AJ150:AJ253),SUMPRODUCT(L150:L253,AJ150:AJ253))</f>
        <v>0</v>
      </c>
      <c r="AK272" s="353">
        <f>IF(AK149="kW",SUMPRODUCT(N150:N253,W150:W253,AK150:AK253),SUMPRODUCT(L150:L253,AK150:AK253))</f>
        <v>0</v>
      </c>
      <c r="AL272" s="353">
        <f>IF(AL149="kW",SUMPRODUCT(N150:N253,W150:W253,AL150:AL253),SUMPRODUCT(L150:L253,AL150:AL253))</f>
        <v>0</v>
      </c>
      <c r="AM272" s="413"/>
    </row>
    <row r="273" spans="1:39" ht="18.75" customHeight="1">
      <c r="B273" s="395" t="s">
        <v>226</v>
      </c>
      <c r="C273" s="414"/>
      <c r="D273" s="415"/>
      <c r="E273" s="415"/>
      <c r="F273" s="415"/>
      <c r="G273" s="415"/>
      <c r="H273" s="415"/>
      <c r="I273" s="415"/>
      <c r="J273" s="415"/>
      <c r="K273" s="415"/>
      <c r="L273" s="415"/>
      <c r="M273" s="415"/>
      <c r="N273" s="415"/>
      <c r="O273" s="415"/>
      <c r="P273" s="415"/>
      <c r="Q273" s="415"/>
      <c r="R273" s="415"/>
      <c r="S273" s="398"/>
      <c r="T273" s="399"/>
      <c r="U273" s="415"/>
      <c r="V273" s="415"/>
      <c r="W273" s="415"/>
      <c r="X273" s="415"/>
      <c r="Y273" s="416"/>
      <c r="Z273" s="416"/>
      <c r="AA273" s="416"/>
      <c r="AB273" s="416"/>
      <c r="AC273" s="416"/>
      <c r="AD273" s="416"/>
      <c r="AE273" s="416"/>
      <c r="AF273" s="416"/>
      <c r="AG273" s="416"/>
      <c r="AH273" s="416"/>
      <c r="AI273" s="416"/>
      <c r="AJ273" s="416"/>
      <c r="AK273" s="416"/>
      <c r="AL273" s="416"/>
      <c r="AM273" s="416"/>
    </row>
    <row r="274" spans="1:39">
      <c r="E274" s="417"/>
      <c r="F274" s="417"/>
      <c r="G274" s="417"/>
      <c r="H274" s="417"/>
      <c r="I274" s="417"/>
      <c r="J274" s="417"/>
      <c r="K274" s="417"/>
      <c r="L274" s="417"/>
      <c r="M274" s="417"/>
      <c r="N274" s="417"/>
      <c r="O274" s="417"/>
      <c r="P274" s="417"/>
      <c r="Q274" s="417"/>
      <c r="R274" s="417"/>
      <c r="S274" s="417"/>
      <c r="T274" s="417"/>
      <c r="U274" s="417"/>
      <c r="V274" s="417"/>
      <c r="W274" s="417"/>
      <c r="X274" s="417"/>
      <c r="Y274" s="283"/>
      <c r="Z274" s="283"/>
      <c r="AA274" s="283"/>
      <c r="AB274" s="283"/>
      <c r="AC274" s="283"/>
      <c r="AD274" s="283"/>
      <c r="AE274" s="283"/>
      <c r="AF274" s="283"/>
      <c r="AG274" s="283"/>
      <c r="AH274" s="283"/>
      <c r="AI274" s="283"/>
      <c r="AJ274" s="283"/>
      <c r="AK274" s="283"/>
      <c r="AL274" s="283"/>
    </row>
    <row r="275" spans="1:39" ht="15.75">
      <c r="B275" s="307" t="s">
        <v>251</v>
      </c>
      <c r="C275" s="308"/>
      <c r="D275" s="629" t="s">
        <v>588</v>
      </c>
      <c r="E275" s="627" t="s">
        <v>599</v>
      </c>
      <c r="O275" s="308"/>
      <c r="Y275" s="297"/>
      <c r="Z275" s="294"/>
      <c r="AA275" s="294"/>
      <c r="AB275" s="294"/>
      <c r="AC275" s="294"/>
      <c r="AD275" s="294"/>
      <c r="AE275" s="294"/>
      <c r="AF275" s="294"/>
      <c r="AG275" s="294"/>
      <c r="AH275" s="294"/>
      <c r="AI275" s="294"/>
      <c r="AJ275" s="294"/>
      <c r="AK275" s="294"/>
      <c r="AL275" s="294"/>
      <c r="AM275" s="309"/>
    </row>
    <row r="276" spans="1:39" ht="33" customHeight="1">
      <c r="B276" s="937" t="s">
        <v>213</v>
      </c>
      <c r="C276" s="939" t="s">
        <v>33</v>
      </c>
      <c r="D276" s="311" t="s">
        <v>426</v>
      </c>
      <c r="E276" s="941" t="s">
        <v>211</v>
      </c>
      <c r="F276" s="942"/>
      <c r="G276" s="942"/>
      <c r="H276" s="942"/>
      <c r="I276" s="942"/>
      <c r="J276" s="942"/>
      <c r="K276" s="942"/>
      <c r="L276" s="942"/>
      <c r="M276" s="943"/>
      <c r="N276" s="944" t="s">
        <v>215</v>
      </c>
      <c r="O276" s="311" t="s">
        <v>427</v>
      </c>
      <c r="P276" s="941" t="s">
        <v>214</v>
      </c>
      <c r="Q276" s="942"/>
      <c r="R276" s="942"/>
      <c r="S276" s="942"/>
      <c r="T276" s="942"/>
      <c r="U276" s="942"/>
      <c r="V276" s="942"/>
      <c r="W276" s="942"/>
      <c r="X276" s="943"/>
      <c r="Y276" s="934" t="s">
        <v>246</v>
      </c>
      <c r="Z276" s="935"/>
      <c r="AA276" s="935"/>
      <c r="AB276" s="935"/>
      <c r="AC276" s="935"/>
      <c r="AD276" s="935"/>
      <c r="AE276" s="935"/>
      <c r="AF276" s="935"/>
      <c r="AG276" s="935"/>
      <c r="AH276" s="935"/>
      <c r="AI276" s="935"/>
      <c r="AJ276" s="935"/>
      <c r="AK276" s="935"/>
      <c r="AL276" s="935"/>
      <c r="AM276" s="936"/>
    </row>
    <row r="277" spans="1:39" ht="60.75" customHeight="1">
      <c r="B277" s="938"/>
      <c r="C277" s="940"/>
      <c r="D277" s="312">
        <v>2013</v>
      </c>
      <c r="E277" s="312">
        <v>2014</v>
      </c>
      <c r="F277" s="312">
        <v>2015</v>
      </c>
      <c r="G277" s="312">
        <v>2016</v>
      </c>
      <c r="H277" s="312">
        <v>2017</v>
      </c>
      <c r="I277" s="312">
        <v>2018</v>
      </c>
      <c r="J277" s="312">
        <v>2019</v>
      </c>
      <c r="K277" s="312">
        <v>2020</v>
      </c>
      <c r="L277" s="312">
        <v>2021</v>
      </c>
      <c r="M277" s="312">
        <v>2022</v>
      </c>
      <c r="N277" s="945"/>
      <c r="O277" s="312">
        <v>2013</v>
      </c>
      <c r="P277" s="312">
        <v>2014</v>
      </c>
      <c r="Q277" s="312">
        <v>2015</v>
      </c>
      <c r="R277" s="312">
        <v>2016</v>
      </c>
      <c r="S277" s="312">
        <v>2017</v>
      </c>
      <c r="T277" s="312">
        <v>2018</v>
      </c>
      <c r="U277" s="312">
        <v>2019</v>
      </c>
      <c r="V277" s="312">
        <v>2020</v>
      </c>
      <c r="W277" s="312">
        <v>2021</v>
      </c>
      <c r="X277" s="312">
        <v>2022</v>
      </c>
      <c r="Y277" s="312" t="str">
        <f>'1.  LRAMVA Summary'!D51</f>
        <v>Residential</v>
      </c>
      <c r="Z277" s="312" t="str">
        <f>'1.  LRAMVA Summary'!E51</f>
        <v>GS&lt;50 kW</v>
      </c>
      <c r="AA277" s="312" t="str">
        <f>'1.  LRAMVA Summary'!F51</f>
        <v>General Service 50 to 4,999 kW</v>
      </c>
      <c r="AB277" s="312" t="str">
        <f>'1.  LRAMVA Summary'!G51</f>
        <v>Large Use</v>
      </c>
      <c r="AC277" s="312" t="str">
        <f>'1.  LRAMVA Summary'!H51</f>
        <v>Large Use</v>
      </c>
      <c r="AD277" s="312" t="str">
        <f>'1.  LRAMVA Summary'!I51</f>
        <v>Street Lighting</v>
      </c>
      <c r="AE277" s="312" t="str">
        <f>'1.  LRAMVA Summary'!J51</f>
        <v/>
      </c>
      <c r="AF277" s="312" t="str">
        <f>'1.  LRAMVA Summary'!K51</f>
        <v/>
      </c>
      <c r="AG277" s="312" t="str">
        <f>'1.  LRAMVA Summary'!L51</f>
        <v/>
      </c>
      <c r="AH277" s="312" t="str">
        <f>'1.  LRAMVA Summary'!M51</f>
        <v/>
      </c>
      <c r="AI277" s="312" t="str">
        <f>'1.  LRAMVA Summary'!N51</f>
        <v/>
      </c>
      <c r="AJ277" s="312" t="str">
        <f>'1.  LRAMVA Summary'!O51</f>
        <v/>
      </c>
      <c r="AK277" s="312" t="str">
        <f>'1.  LRAMVA Summary'!P51</f>
        <v/>
      </c>
      <c r="AL277" s="312" t="str">
        <f>'1.  LRAMVA Summary'!Q51</f>
        <v/>
      </c>
      <c r="AM277" s="314" t="str">
        <f>'1.  LRAMVA Summary'!R51</f>
        <v>Total</v>
      </c>
    </row>
    <row r="278" spans="1:39" ht="15" customHeight="1">
      <c r="A278" s="546"/>
      <c r="B278" s="315" t="s">
        <v>0</v>
      </c>
      <c r="C278" s="316"/>
      <c r="D278" s="316"/>
      <c r="E278" s="316"/>
      <c r="F278" s="316"/>
      <c r="G278" s="316"/>
      <c r="H278" s="316"/>
      <c r="I278" s="316"/>
      <c r="J278" s="316"/>
      <c r="K278" s="316"/>
      <c r="L278" s="316"/>
      <c r="M278" s="316"/>
      <c r="N278" s="317"/>
      <c r="O278" s="316"/>
      <c r="P278" s="316"/>
      <c r="Q278" s="316"/>
      <c r="R278" s="316"/>
      <c r="S278" s="316"/>
      <c r="T278" s="316"/>
      <c r="U278" s="316"/>
      <c r="V278" s="316"/>
      <c r="W278" s="316"/>
      <c r="X278" s="316"/>
      <c r="Y278" s="318" t="str">
        <f>'1.  LRAMVA Summary'!D52</f>
        <v>kWh</v>
      </c>
      <c r="Z278" s="318" t="str">
        <f>'1.  LRAMVA Summary'!E52</f>
        <v>kWh</v>
      </c>
      <c r="AA278" s="318" t="str">
        <f>'1.  LRAMVA Summary'!F52</f>
        <v>kW</v>
      </c>
      <c r="AB278" s="318" t="str">
        <f>'1.  LRAMVA Summary'!G52</f>
        <v>kW</v>
      </c>
      <c r="AC278" s="318" t="str">
        <f>'1.  LRAMVA Summary'!H52</f>
        <v>kW</v>
      </c>
      <c r="AD278" s="318" t="str">
        <f>'1.  LRAMVA Summary'!I52</f>
        <v>kW</v>
      </c>
      <c r="AE278" s="318" t="str">
        <f>'1.  LRAMVA Summary'!J52</f>
        <v/>
      </c>
      <c r="AF278" s="318" t="str">
        <f>'1.  LRAMVA Summary'!K52</f>
        <v/>
      </c>
      <c r="AG278" s="318" t="str">
        <f>'1.  LRAMVA Summary'!L52</f>
        <v/>
      </c>
      <c r="AH278" s="318" t="str">
        <f>'1.  LRAMVA Summary'!M52</f>
        <v/>
      </c>
      <c r="AI278" s="318" t="str">
        <f>'1.  LRAMVA Summary'!N52</f>
        <v/>
      </c>
      <c r="AJ278" s="318" t="str">
        <f>'1.  LRAMVA Summary'!O52</f>
        <v/>
      </c>
      <c r="AK278" s="318" t="str">
        <f>'1.  LRAMVA Summary'!P52</f>
        <v/>
      </c>
      <c r="AL278" s="318" t="str">
        <f>'1.  LRAMVA Summary'!Q52</f>
        <v/>
      </c>
      <c r="AM278" s="319"/>
    </row>
    <row r="279" spans="1:39" ht="15" outlineLevel="1">
      <c r="A279" s="545">
        <v>1</v>
      </c>
      <c r="B279" s="321" t="s">
        <v>1</v>
      </c>
      <c r="C279" s="318" t="s">
        <v>25</v>
      </c>
      <c r="D279" s="322">
        <v>373209</v>
      </c>
      <c r="E279" s="322">
        <f>+'7-c.  2013'!AZ39+'7-c.  2013'!AY65</f>
        <v>373208.64999999997</v>
      </c>
      <c r="F279" s="322">
        <f>+'7-c.  2013'!BA39+'7-c.  2013'!AZ65</f>
        <v>373208.64999999997</v>
      </c>
      <c r="G279" s="322">
        <f>+'7-c.  2013'!BB39+'7-c.  2013'!BA65</f>
        <v>371875.57</v>
      </c>
      <c r="H279" s="322">
        <f>+'7-c.  2013'!BC39+'7-c.  2013'!BB65</f>
        <v>221984.91999999998</v>
      </c>
      <c r="I279" s="322">
        <f>IFERROR(+'7-c.  2013'!BD39+'7-c.  2013'!BC65,0)</f>
        <v>0</v>
      </c>
      <c r="J279" s="322">
        <f>IFERROR(+'7-c.  2013'!BE39+'7-c.  2013'!BD65,0)</f>
        <v>0</v>
      </c>
      <c r="K279" s="322">
        <f>IFERROR(+'7-c.  2013'!BF39+'7-c.  2013'!BE65,0)</f>
        <v>0</v>
      </c>
      <c r="L279" s="322">
        <f>IFERROR(+'7-c.  2013'!BG39+'7-c.  2013'!BF65,0)</f>
        <v>0</v>
      </c>
      <c r="M279" s="322">
        <f>IFERROR(+'7-c.  2013'!BH39+'7-c.  2013'!BG65,0)</f>
        <v>0</v>
      </c>
      <c r="N279" s="318"/>
      <c r="O279" s="322">
        <v>57</v>
      </c>
      <c r="P279" s="322">
        <f>+IFERROR('7-c.  2013'!U39+'7-c.  2013'!U65,0)</f>
        <v>57.46</v>
      </c>
      <c r="Q279" s="322">
        <f>+IFERROR('7-c.  2013'!V39+'7-c.  2013'!V65,0)</f>
        <v>57.46</v>
      </c>
      <c r="R279" s="322">
        <f>+IFERROR('7-c.  2013'!W39+'7-c.  2013'!W65,0)</f>
        <v>56.1</v>
      </c>
      <c r="S279" s="322">
        <f>+IFERROR('7-c.  2013'!X39+'7-c.  2013'!X65,0)</f>
        <v>32.610000000000007</v>
      </c>
      <c r="T279" s="322">
        <f>+IFERROR('7-c.  2013'!Y39+'7-c.  2013'!Y65,0)</f>
        <v>0</v>
      </c>
      <c r="U279" s="322">
        <f>+IFERROR('7-c.  2013'!Z39+'7-c.  2013'!Z65,0)</f>
        <v>0</v>
      </c>
      <c r="V279" s="322">
        <f>+IFERROR('7-c.  2013'!AA39+'7-c.  2013'!AA65,0)</f>
        <v>0</v>
      </c>
      <c r="W279" s="322">
        <f>+IFERROR('7-c.  2013'!AB39+'7-c.  2013'!AB65,0)</f>
        <v>0</v>
      </c>
      <c r="X279" s="322">
        <f>+IFERROR('7-c.  2013'!AC39+'7-c.  2013'!AC65,0)</f>
        <v>0</v>
      </c>
      <c r="Y279" s="437">
        <v>1</v>
      </c>
      <c r="Z279" s="437"/>
      <c r="AA279" s="437"/>
      <c r="AB279" s="437"/>
      <c r="AC279" s="437"/>
      <c r="AD279" s="437"/>
      <c r="AE279" s="437"/>
      <c r="AF279" s="437"/>
      <c r="AG279" s="437"/>
      <c r="AH279" s="437"/>
      <c r="AI279" s="437"/>
      <c r="AJ279" s="437"/>
      <c r="AK279" s="437"/>
      <c r="AL279" s="437"/>
      <c r="AM279" s="323">
        <f>SUM(Y279:AL279)</f>
        <v>1</v>
      </c>
    </row>
    <row r="280" spans="1:39" ht="15" outlineLevel="1">
      <c r="B280" s="321" t="s">
        <v>252</v>
      </c>
      <c r="C280" s="318" t="s">
        <v>164</v>
      </c>
      <c r="D280" s="322"/>
      <c r="E280" s="322"/>
      <c r="F280" s="322"/>
      <c r="G280" s="322"/>
      <c r="H280" s="322"/>
      <c r="I280" s="322"/>
      <c r="J280" s="322"/>
      <c r="K280" s="322"/>
      <c r="L280" s="322"/>
      <c r="M280" s="322"/>
      <c r="N280" s="495"/>
      <c r="O280" s="322"/>
      <c r="P280" s="322"/>
      <c r="Q280" s="322"/>
      <c r="R280" s="322"/>
      <c r="S280" s="322"/>
      <c r="T280" s="322"/>
      <c r="U280" s="322"/>
      <c r="V280" s="322"/>
      <c r="W280" s="322"/>
      <c r="X280" s="322"/>
      <c r="Y280" s="438">
        <f>Y279</f>
        <v>1</v>
      </c>
      <c r="Z280" s="438">
        <f>Z279</f>
        <v>0</v>
      </c>
      <c r="AA280" s="438">
        <f t="shared" ref="AA280:AL280" si="81">AA279</f>
        <v>0</v>
      </c>
      <c r="AB280" s="438">
        <f t="shared" si="81"/>
        <v>0</v>
      </c>
      <c r="AC280" s="438">
        <f t="shared" si="81"/>
        <v>0</v>
      </c>
      <c r="AD280" s="438">
        <f t="shared" si="81"/>
        <v>0</v>
      </c>
      <c r="AE280" s="438">
        <f t="shared" si="81"/>
        <v>0</v>
      </c>
      <c r="AF280" s="438">
        <f t="shared" si="81"/>
        <v>0</v>
      </c>
      <c r="AG280" s="438">
        <f t="shared" si="81"/>
        <v>0</v>
      </c>
      <c r="AH280" s="438">
        <f t="shared" si="81"/>
        <v>0</v>
      </c>
      <c r="AI280" s="438">
        <f t="shared" si="81"/>
        <v>0</v>
      </c>
      <c r="AJ280" s="438">
        <f t="shared" si="81"/>
        <v>0</v>
      </c>
      <c r="AK280" s="438">
        <f t="shared" si="81"/>
        <v>0</v>
      </c>
      <c r="AL280" s="438">
        <f t="shared" si="81"/>
        <v>0</v>
      </c>
      <c r="AM280" s="324"/>
    </row>
    <row r="281" spans="1:39" ht="15.75" outlineLevel="1">
      <c r="A281" s="547"/>
      <c r="B281" s="325"/>
      <c r="C281" s="326"/>
      <c r="D281" s="326"/>
      <c r="E281" s="326"/>
      <c r="F281" s="326"/>
      <c r="G281" s="326"/>
      <c r="H281" s="326"/>
      <c r="I281" s="326"/>
      <c r="J281" s="326"/>
      <c r="K281" s="326"/>
      <c r="L281" s="326"/>
      <c r="M281" s="326"/>
      <c r="N281" s="330"/>
      <c r="O281" s="326"/>
      <c r="P281" s="326"/>
      <c r="Q281" s="326"/>
      <c r="R281" s="326"/>
      <c r="S281" s="326"/>
      <c r="T281" s="326"/>
      <c r="U281" s="326"/>
      <c r="V281" s="326"/>
      <c r="W281" s="326"/>
      <c r="X281" s="326"/>
      <c r="Y281" s="439"/>
      <c r="Z281" s="440"/>
      <c r="AA281" s="440"/>
      <c r="AB281" s="440"/>
      <c r="AC281" s="440"/>
      <c r="AD281" s="440"/>
      <c r="AE281" s="440"/>
      <c r="AF281" s="440"/>
      <c r="AG281" s="440"/>
      <c r="AH281" s="440"/>
      <c r="AI281" s="440"/>
      <c r="AJ281" s="440"/>
      <c r="AK281" s="440"/>
      <c r="AL281" s="440"/>
      <c r="AM281" s="329"/>
    </row>
    <row r="282" spans="1:39" ht="15" outlineLevel="1">
      <c r="A282" s="545">
        <v>2</v>
      </c>
      <c r="B282" s="321" t="s">
        <v>2</v>
      </c>
      <c r="C282" s="318" t="s">
        <v>25</v>
      </c>
      <c r="D282" s="322">
        <v>65760</v>
      </c>
      <c r="E282" s="322">
        <f>+'7-c.  2013'!AZ38</f>
        <v>65760.3</v>
      </c>
      <c r="F282" s="322">
        <f>+'7-c.  2013'!BA38</f>
        <v>65760.3</v>
      </c>
      <c r="G282" s="322">
        <f>+'7-c.  2013'!BB38</f>
        <v>65760.3</v>
      </c>
      <c r="H282" s="322" t="str">
        <f>+'7-c.  2013'!BC38</f>
        <v xml:space="preserve">                      -  </v>
      </c>
      <c r="I282" s="322" t="str">
        <f>+'7-c.  2013'!BD38</f>
        <v xml:space="preserve">                      -  </v>
      </c>
      <c r="J282" s="322" t="str">
        <f>+'7-c.  2013'!BE38</f>
        <v xml:space="preserve">                      -  </v>
      </c>
      <c r="K282" s="322" t="str">
        <f>+'7-c.  2013'!BF38</f>
        <v xml:space="preserve">                      -  </v>
      </c>
      <c r="L282" s="322" t="str">
        <f>+'7-c.  2013'!BG38</f>
        <v xml:space="preserve">                      -  </v>
      </c>
      <c r="M282" s="322" t="str">
        <f>+'7-c.  2013'!BH38</f>
        <v xml:space="preserve">                      -  </v>
      </c>
      <c r="N282" s="318"/>
      <c r="O282" s="322">
        <v>37</v>
      </c>
      <c r="P282" s="322">
        <f>+'7-c.  2013'!U38</f>
        <v>36.880000000000003</v>
      </c>
      <c r="Q282" s="322">
        <f>+'7-c.  2013'!V38</f>
        <v>36.880000000000003</v>
      </c>
      <c r="R282" s="322">
        <f>+'7-c.  2013'!W38</f>
        <v>36.880000000000003</v>
      </c>
      <c r="S282" s="322" t="str">
        <f>+'7-c.  2013'!X38</f>
        <v xml:space="preserve">                 -  </v>
      </c>
      <c r="T282" s="322" t="str">
        <f>+'7-c.  2013'!Y38</f>
        <v xml:space="preserve">                 -  </v>
      </c>
      <c r="U282" s="322" t="str">
        <f>+'7-c.  2013'!Z38</f>
        <v xml:space="preserve">                 -  </v>
      </c>
      <c r="V282" s="322" t="str">
        <f>+'7-c.  2013'!AA38</f>
        <v xml:space="preserve">                 -  </v>
      </c>
      <c r="W282" s="322" t="str">
        <f>+'7-c.  2013'!AB38</f>
        <v xml:space="preserve">                 -  </v>
      </c>
      <c r="X282" s="322" t="str">
        <f>+'7-c.  2013'!AC38</f>
        <v xml:space="preserve">                 -  </v>
      </c>
      <c r="Y282" s="437">
        <v>1</v>
      </c>
      <c r="Z282" s="437"/>
      <c r="AA282" s="437"/>
      <c r="AB282" s="437"/>
      <c r="AC282" s="437"/>
      <c r="AD282" s="437"/>
      <c r="AE282" s="437"/>
      <c r="AF282" s="437"/>
      <c r="AG282" s="437"/>
      <c r="AH282" s="437"/>
      <c r="AI282" s="437"/>
      <c r="AJ282" s="437"/>
      <c r="AK282" s="437"/>
      <c r="AL282" s="437"/>
      <c r="AM282" s="323">
        <f>SUM(Y282:AL282)</f>
        <v>1</v>
      </c>
    </row>
    <row r="283" spans="1:39" ht="15" outlineLevel="1">
      <c r="B283" s="321" t="s">
        <v>252</v>
      </c>
      <c r="C283" s="318" t="s">
        <v>164</v>
      </c>
      <c r="D283" s="322"/>
      <c r="E283" s="322"/>
      <c r="F283" s="322"/>
      <c r="G283" s="322"/>
      <c r="H283" s="322"/>
      <c r="I283" s="322"/>
      <c r="J283" s="322"/>
      <c r="K283" s="322"/>
      <c r="L283" s="322"/>
      <c r="M283" s="322"/>
      <c r="N283" s="495"/>
      <c r="O283" s="322"/>
      <c r="P283" s="322"/>
      <c r="Q283" s="322"/>
      <c r="R283" s="322"/>
      <c r="S283" s="322"/>
      <c r="T283" s="322"/>
      <c r="U283" s="322"/>
      <c r="V283" s="322"/>
      <c r="W283" s="322"/>
      <c r="X283" s="322"/>
      <c r="Y283" s="438">
        <f>Y282</f>
        <v>1</v>
      </c>
      <c r="Z283" s="438">
        <f>Z282</f>
        <v>0</v>
      </c>
      <c r="AA283" s="438">
        <f t="shared" ref="AA283:AL283" si="82">AA282</f>
        <v>0</v>
      </c>
      <c r="AB283" s="438">
        <f t="shared" si="82"/>
        <v>0</v>
      </c>
      <c r="AC283" s="438">
        <f t="shared" si="82"/>
        <v>0</v>
      </c>
      <c r="AD283" s="438">
        <f t="shared" si="82"/>
        <v>0</v>
      </c>
      <c r="AE283" s="438">
        <f t="shared" si="82"/>
        <v>0</v>
      </c>
      <c r="AF283" s="438">
        <f t="shared" si="82"/>
        <v>0</v>
      </c>
      <c r="AG283" s="438">
        <f t="shared" si="82"/>
        <v>0</v>
      </c>
      <c r="AH283" s="438">
        <f t="shared" si="82"/>
        <v>0</v>
      </c>
      <c r="AI283" s="438">
        <f t="shared" si="82"/>
        <v>0</v>
      </c>
      <c r="AJ283" s="438">
        <f t="shared" si="82"/>
        <v>0</v>
      </c>
      <c r="AK283" s="438">
        <f t="shared" si="82"/>
        <v>0</v>
      </c>
      <c r="AL283" s="438">
        <f t="shared" si="82"/>
        <v>0</v>
      </c>
      <c r="AM283" s="324"/>
    </row>
    <row r="284" spans="1:39" ht="15.75" outlineLevel="1">
      <c r="A284" s="547"/>
      <c r="B284" s="325"/>
      <c r="C284" s="326"/>
      <c r="D284" s="331"/>
      <c r="E284" s="331"/>
      <c r="F284" s="331"/>
      <c r="G284" s="331"/>
      <c r="H284" s="331"/>
      <c r="I284" s="331"/>
      <c r="J284" s="331"/>
      <c r="K284" s="331"/>
      <c r="L284" s="331"/>
      <c r="M284" s="331"/>
      <c r="N284" s="330"/>
      <c r="O284" s="331"/>
      <c r="P284" s="331"/>
      <c r="Q284" s="331"/>
      <c r="R284" s="331"/>
      <c r="S284" s="331"/>
      <c r="T284" s="331"/>
      <c r="U284" s="331"/>
      <c r="V284" s="331"/>
      <c r="W284" s="331"/>
      <c r="X284" s="331"/>
      <c r="Y284" s="439"/>
      <c r="Z284" s="440"/>
      <c r="AA284" s="440"/>
      <c r="AB284" s="440"/>
      <c r="AC284" s="440"/>
      <c r="AD284" s="440"/>
      <c r="AE284" s="440"/>
      <c r="AF284" s="440"/>
      <c r="AG284" s="440"/>
      <c r="AH284" s="440"/>
      <c r="AI284" s="440"/>
      <c r="AJ284" s="440"/>
      <c r="AK284" s="440"/>
      <c r="AL284" s="440"/>
      <c r="AM284" s="329"/>
    </row>
    <row r="285" spans="1:39" ht="15" outlineLevel="1">
      <c r="A285" s="545">
        <v>3</v>
      </c>
      <c r="B285" s="321" t="s">
        <v>3</v>
      </c>
      <c r="C285" s="318" t="s">
        <v>25</v>
      </c>
      <c r="D285" s="322">
        <v>1639842</v>
      </c>
      <c r="E285" s="322">
        <f>+'7-c.  2013'!AZ43</f>
        <v>1639841.84</v>
      </c>
      <c r="F285" s="322">
        <f>+'7-c.  2013'!BA43</f>
        <v>1639841.84</v>
      </c>
      <c r="G285" s="322">
        <f>+'7-c.  2013'!BB43</f>
        <v>1639841.84</v>
      </c>
      <c r="H285" s="322">
        <f>+'7-c.  2013'!BC43</f>
        <v>1639841.84</v>
      </c>
      <c r="I285" s="322">
        <f>+'7-c.  2013'!BD43</f>
        <v>1639841.84</v>
      </c>
      <c r="J285" s="322">
        <f>+'7-c.  2013'!BE43</f>
        <v>1639841.84</v>
      </c>
      <c r="K285" s="322">
        <f>+'7-c.  2013'!BF43</f>
        <v>1639841.84</v>
      </c>
      <c r="L285" s="322">
        <f>+'7-c.  2013'!BG43</f>
        <v>1639841.84</v>
      </c>
      <c r="M285" s="322">
        <f>+'7-c.  2013'!BH43</f>
        <v>1639841.84</v>
      </c>
      <c r="N285" s="318"/>
      <c r="O285" s="322">
        <v>974</v>
      </c>
      <c r="P285" s="322">
        <f>+'7-c.  2013'!U43+'7-c.  2013'!U66</f>
        <v>974.32999999999993</v>
      </c>
      <c r="Q285" s="322">
        <f>+'7-c.  2013'!V43+'7-c.  2013'!V66</f>
        <v>974.32999999999993</v>
      </c>
      <c r="R285" s="322">
        <f>+'7-c.  2013'!W43+'7-c.  2013'!W66</f>
        <v>974.32999999999993</v>
      </c>
      <c r="S285" s="322">
        <f>+'7-c.  2013'!X43+'7-c.  2013'!X66</f>
        <v>974.32999999999993</v>
      </c>
      <c r="T285" s="322">
        <f>+'7-c.  2013'!Y43+'7-c.  2013'!Y66</f>
        <v>974.32999999999993</v>
      </c>
      <c r="U285" s="322">
        <f>+'7-c.  2013'!Z43+'7-c.  2013'!Z66</f>
        <v>974.32999999999993</v>
      </c>
      <c r="V285" s="322">
        <f>+'7-c.  2013'!AA43+'7-c.  2013'!AA66</f>
        <v>974.32999999999993</v>
      </c>
      <c r="W285" s="322">
        <f>+'7-c.  2013'!AB43+'7-c.  2013'!AB66</f>
        <v>974.32999999999993</v>
      </c>
      <c r="X285" s="322">
        <f>+'7-c.  2013'!AC43+'7-c.  2013'!AC66</f>
        <v>974.32999999999993</v>
      </c>
      <c r="Y285" s="437">
        <v>1</v>
      </c>
      <c r="Z285" s="437"/>
      <c r="AA285" s="437"/>
      <c r="AB285" s="437"/>
      <c r="AC285" s="437"/>
      <c r="AD285" s="437"/>
      <c r="AE285" s="437"/>
      <c r="AF285" s="437"/>
      <c r="AG285" s="437"/>
      <c r="AH285" s="437"/>
      <c r="AI285" s="437"/>
      <c r="AJ285" s="437"/>
      <c r="AK285" s="437"/>
      <c r="AL285" s="437"/>
      <c r="AM285" s="323">
        <f>SUM(Y285:AL285)</f>
        <v>1</v>
      </c>
    </row>
    <row r="286" spans="1:39" ht="15" outlineLevel="1">
      <c r="B286" s="321" t="s">
        <v>252</v>
      </c>
      <c r="C286" s="318" t="s">
        <v>164</v>
      </c>
      <c r="D286" s="322">
        <v>95215</v>
      </c>
      <c r="E286" s="322">
        <f>+'7-d.  2014'!AZ49</f>
        <v>95215.21</v>
      </c>
      <c r="F286" s="322">
        <f>+'7-d.  2014'!BA49</f>
        <v>95215.21</v>
      </c>
      <c r="G286" s="322">
        <f>+'7-d.  2014'!BB49</f>
        <v>95215.21</v>
      </c>
      <c r="H286" s="322">
        <f>+'7-d.  2014'!BC49</f>
        <v>95215.21</v>
      </c>
      <c r="I286" s="322">
        <f>+'7-d.  2014'!BD49</f>
        <v>95215.21</v>
      </c>
      <c r="J286" s="322">
        <f>+'7-d.  2014'!BE49</f>
        <v>95215.21</v>
      </c>
      <c r="K286" s="322">
        <f>+'7-d.  2014'!BF49</f>
        <v>95215.21</v>
      </c>
      <c r="L286" s="322">
        <f>+'7-d.  2014'!BG49</f>
        <v>95215.21</v>
      </c>
      <c r="M286" s="322">
        <f>+'7-d.  2014'!BH49</f>
        <v>95215.21</v>
      </c>
      <c r="N286" s="495"/>
      <c r="O286" s="322">
        <v>55</v>
      </c>
      <c r="P286" s="322">
        <f>+'7-d.  2014'!U49</f>
        <v>54.73</v>
      </c>
      <c r="Q286" s="322">
        <f>+'7-d.  2014'!V49</f>
        <v>54.73</v>
      </c>
      <c r="R286" s="322">
        <f>+'7-d.  2014'!W49</f>
        <v>54.73</v>
      </c>
      <c r="S286" s="322">
        <f>+'7-d.  2014'!X49</f>
        <v>54.73</v>
      </c>
      <c r="T286" s="322">
        <f>+'7-d.  2014'!Y49</f>
        <v>54.73</v>
      </c>
      <c r="U286" s="322">
        <f>+'7-d.  2014'!Z49</f>
        <v>54.73</v>
      </c>
      <c r="V286" s="322">
        <f>+'7-d.  2014'!AA49</f>
        <v>54.73</v>
      </c>
      <c r="W286" s="322">
        <f>+'7-d.  2014'!AB49</f>
        <v>54.73</v>
      </c>
      <c r="X286" s="322">
        <f>+'7-d.  2014'!AC49</f>
        <v>54.73</v>
      </c>
      <c r="Y286" s="438">
        <f>Y285</f>
        <v>1</v>
      </c>
      <c r="Z286" s="438">
        <f>Z285</f>
        <v>0</v>
      </c>
      <c r="AA286" s="438">
        <f t="shared" ref="AA286:AL286" si="83">AA285</f>
        <v>0</v>
      </c>
      <c r="AB286" s="438">
        <f t="shared" si="83"/>
        <v>0</v>
      </c>
      <c r="AC286" s="438">
        <f t="shared" si="83"/>
        <v>0</v>
      </c>
      <c r="AD286" s="438">
        <f t="shared" si="83"/>
        <v>0</v>
      </c>
      <c r="AE286" s="438">
        <f t="shared" si="83"/>
        <v>0</v>
      </c>
      <c r="AF286" s="438">
        <f t="shared" si="83"/>
        <v>0</v>
      </c>
      <c r="AG286" s="438">
        <f t="shared" si="83"/>
        <v>0</v>
      </c>
      <c r="AH286" s="438">
        <f t="shared" si="83"/>
        <v>0</v>
      </c>
      <c r="AI286" s="438">
        <f t="shared" si="83"/>
        <v>0</v>
      </c>
      <c r="AJ286" s="438">
        <f t="shared" si="83"/>
        <v>0</v>
      </c>
      <c r="AK286" s="438">
        <f t="shared" si="83"/>
        <v>0</v>
      </c>
      <c r="AL286" s="438">
        <f t="shared" si="83"/>
        <v>0</v>
      </c>
      <c r="AM286" s="324"/>
    </row>
    <row r="287" spans="1:39" ht="15" outlineLevel="1">
      <c r="B287" s="321"/>
      <c r="C287" s="332"/>
      <c r="D287" s="318"/>
      <c r="E287" s="318"/>
      <c r="F287" s="318"/>
      <c r="G287" s="318"/>
      <c r="H287" s="318"/>
      <c r="I287" s="318"/>
      <c r="J287" s="318"/>
      <c r="K287" s="318"/>
      <c r="L287" s="318"/>
      <c r="M287" s="318"/>
      <c r="N287" s="310"/>
      <c r="O287" s="318"/>
      <c r="P287" s="318"/>
      <c r="Q287" s="318"/>
      <c r="R287" s="318"/>
      <c r="S287" s="318"/>
      <c r="T287" s="318"/>
      <c r="U287" s="318"/>
      <c r="V287" s="318"/>
      <c r="W287" s="318"/>
      <c r="X287" s="318"/>
      <c r="Y287" s="439"/>
      <c r="Z287" s="439"/>
      <c r="AA287" s="439"/>
      <c r="AB287" s="439"/>
      <c r="AC287" s="439"/>
      <c r="AD287" s="439"/>
      <c r="AE287" s="439"/>
      <c r="AF287" s="439"/>
      <c r="AG287" s="439"/>
      <c r="AH287" s="439"/>
      <c r="AI287" s="439"/>
      <c r="AJ287" s="439"/>
      <c r="AK287" s="439"/>
      <c r="AL287" s="439"/>
      <c r="AM287" s="333"/>
    </row>
    <row r="288" spans="1:39" ht="15" outlineLevel="1">
      <c r="A288" s="545">
        <v>4</v>
      </c>
      <c r="B288" s="321" t="s">
        <v>4</v>
      </c>
      <c r="C288" s="318" t="s">
        <v>25</v>
      </c>
      <c r="D288" s="322">
        <v>311606</v>
      </c>
      <c r="E288" s="322">
        <f>+'7-c.  2013'!AZ37</f>
        <v>311605.62</v>
      </c>
      <c r="F288" s="322">
        <f>+'7-c.  2013'!BA37</f>
        <v>299597.62</v>
      </c>
      <c r="G288" s="322">
        <f>+'7-c.  2013'!BB37</f>
        <v>253821.01</v>
      </c>
      <c r="H288" s="322">
        <f>+'7-c.  2013'!BC37</f>
        <v>253821.01</v>
      </c>
      <c r="I288" s="322">
        <f>+'7-c.  2013'!BD37</f>
        <v>253821.01</v>
      </c>
      <c r="J288" s="322">
        <f>+'7-c.  2013'!BE37</f>
        <v>253821.01</v>
      </c>
      <c r="K288" s="322">
        <f>+'7-c.  2013'!BF37</f>
        <v>253609.48</v>
      </c>
      <c r="L288" s="322">
        <f>+'7-c.  2013'!BG37</f>
        <v>184416.72</v>
      </c>
      <c r="M288" s="322">
        <f>+'7-c.  2013'!BH37</f>
        <v>184416.72</v>
      </c>
      <c r="N288" s="318"/>
      <c r="O288" s="322">
        <v>21</v>
      </c>
      <c r="P288" s="322">
        <f>+'7-c.  2013'!U37</f>
        <v>20.88</v>
      </c>
      <c r="Q288" s="322">
        <f>+'7-c.  2013'!V37</f>
        <v>20.13</v>
      </c>
      <c r="R288" s="322">
        <f>+'7-c.  2013'!W37</f>
        <v>17.260000000000002</v>
      </c>
      <c r="S288" s="322">
        <f>+'7-c.  2013'!X37</f>
        <v>17.260000000000002</v>
      </c>
      <c r="T288" s="322">
        <f>+'7-c.  2013'!Y37</f>
        <v>17.260000000000002</v>
      </c>
      <c r="U288" s="322">
        <f>+'7-c.  2013'!Z37</f>
        <v>17.260000000000002</v>
      </c>
      <c r="V288" s="322">
        <f>+'7-c.  2013'!AA37</f>
        <v>17.23</v>
      </c>
      <c r="W288" s="322">
        <f>+'7-c.  2013'!AB37</f>
        <v>12.89</v>
      </c>
      <c r="X288" s="322">
        <f>+'7-c.  2013'!AC37</f>
        <v>12.89</v>
      </c>
      <c r="Y288" s="437">
        <v>1</v>
      </c>
      <c r="Z288" s="437"/>
      <c r="AA288" s="437"/>
      <c r="AB288" s="437"/>
      <c r="AC288" s="437"/>
      <c r="AD288" s="437"/>
      <c r="AE288" s="437"/>
      <c r="AF288" s="437"/>
      <c r="AG288" s="437"/>
      <c r="AH288" s="437"/>
      <c r="AI288" s="437"/>
      <c r="AJ288" s="437"/>
      <c r="AK288" s="437"/>
      <c r="AL288" s="437"/>
      <c r="AM288" s="323">
        <f>SUM(Y288:AL288)</f>
        <v>1</v>
      </c>
    </row>
    <row r="289" spans="1:39" ht="15" outlineLevel="1">
      <c r="B289" s="321" t="s">
        <v>252</v>
      </c>
      <c r="C289" s="318" t="s">
        <v>164</v>
      </c>
      <c r="D289" s="322">
        <v>953</v>
      </c>
      <c r="E289" s="322">
        <f>+'7-d.  2014'!AZ44</f>
        <v>953</v>
      </c>
      <c r="F289" s="322">
        <f>+'7-d.  2014'!BA44</f>
        <v>907</v>
      </c>
      <c r="G289" s="322">
        <f>+'7-d.  2014'!BB44</f>
        <v>784</v>
      </c>
      <c r="H289" s="322">
        <f>+'7-d.  2014'!BC44</f>
        <v>784</v>
      </c>
      <c r="I289" s="322">
        <f>+'7-d.  2014'!BD44</f>
        <v>784</v>
      </c>
      <c r="J289" s="322">
        <f>+'7-d.  2014'!BE44</f>
        <v>784</v>
      </c>
      <c r="K289" s="322">
        <f>+'7-d.  2014'!BF44</f>
        <v>784</v>
      </c>
      <c r="L289" s="322">
        <f>+'7-d.  2014'!BG44</f>
        <v>658</v>
      </c>
      <c r="M289" s="322">
        <f>+'7-d.  2014'!BH44</f>
        <v>658</v>
      </c>
      <c r="N289" s="495"/>
      <c r="O289" s="322"/>
      <c r="P289" s="322">
        <f>+'7-d.  2014'!U44</f>
        <v>7.0000000000000007E-2</v>
      </c>
      <c r="Q289" s="322">
        <f>+'7-d.  2014'!V44</f>
        <v>0.06</v>
      </c>
      <c r="R289" s="322">
        <f>+'7-d.  2014'!W44</f>
        <v>0.06</v>
      </c>
      <c r="S289" s="322">
        <f>+'7-d.  2014'!X44</f>
        <v>0.06</v>
      </c>
      <c r="T289" s="322">
        <f>+'7-d.  2014'!Y44</f>
        <v>0.06</v>
      </c>
      <c r="U289" s="322">
        <f>+'7-d.  2014'!Z44</f>
        <v>0.06</v>
      </c>
      <c r="V289" s="322">
        <f>+'7-d.  2014'!AA44</f>
        <v>0.06</v>
      </c>
      <c r="W289" s="322">
        <f>+'7-d.  2014'!AB44</f>
        <v>0.05</v>
      </c>
      <c r="X289" s="322">
        <f>+'7-d.  2014'!AC44</f>
        <v>0.05</v>
      </c>
      <c r="Y289" s="438">
        <f>Y288</f>
        <v>1</v>
      </c>
      <c r="Z289" s="438">
        <f>Z288</f>
        <v>0</v>
      </c>
      <c r="AA289" s="438">
        <f t="shared" ref="AA289:AL289" si="84">AA288</f>
        <v>0</v>
      </c>
      <c r="AB289" s="438">
        <f t="shared" si="84"/>
        <v>0</v>
      </c>
      <c r="AC289" s="438">
        <f t="shared" si="84"/>
        <v>0</v>
      </c>
      <c r="AD289" s="438">
        <f t="shared" si="84"/>
        <v>0</v>
      </c>
      <c r="AE289" s="438">
        <f t="shared" si="84"/>
        <v>0</v>
      </c>
      <c r="AF289" s="438">
        <f t="shared" si="84"/>
        <v>0</v>
      </c>
      <c r="AG289" s="438">
        <f t="shared" si="84"/>
        <v>0</v>
      </c>
      <c r="AH289" s="438">
        <f t="shared" si="84"/>
        <v>0</v>
      </c>
      <c r="AI289" s="438">
        <f t="shared" si="84"/>
        <v>0</v>
      </c>
      <c r="AJ289" s="438">
        <f t="shared" si="84"/>
        <v>0</v>
      </c>
      <c r="AK289" s="438">
        <f t="shared" si="84"/>
        <v>0</v>
      </c>
      <c r="AL289" s="438">
        <f t="shared" si="84"/>
        <v>0</v>
      </c>
      <c r="AM289" s="324"/>
    </row>
    <row r="290" spans="1:39" ht="15" outlineLevel="1">
      <c r="B290" s="321"/>
      <c r="C290" s="332"/>
      <c r="D290" s="331"/>
      <c r="E290" s="331"/>
      <c r="F290" s="331"/>
      <c r="G290" s="331"/>
      <c r="H290" s="331"/>
      <c r="I290" s="331"/>
      <c r="J290" s="331"/>
      <c r="K290" s="331"/>
      <c r="L290" s="331"/>
      <c r="M290" s="331"/>
      <c r="N290" s="318"/>
      <c r="O290" s="331"/>
      <c r="P290" s="331"/>
      <c r="Q290" s="331"/>
      <c r="R290" s="331"/>
      <c r="S290" s="331"/>
      <c r="T290" s="331"/>
      <c r="U290" s="331"/>
      <c r="V290" s="331"/>
      <c r="W290" s="331"/>
      <c r="X290" s="331"/>
      <c r="Y290" s="439"/>
      <c r="Z290" s="439"/>
      <c r="AA290" s="439"/>
      <c r="AB290" s="439"/>
      <c r="AC290" s="439"/>
      <c r="AD290" s="439"/>
      <c r="AE290" s="439"/>
      <c r="AF290" s="439"/>
      <c r="AG290" s="439"/>
      <c r="AH290" s="439"/>
      <c r="AI290" s="439"/>
      <c r="AJ290" s="439"/>
      <c r="AK290" s="439"/>
      <c r="AL290" s="439"/>
      <c r="AM290" s="333"/>
    </row>
    <row r="291" spans="1:39" ht="15" outlineLevel="1">
      <c r="A291" s="545">
        <v>5</v>
      </c>
      <c r="B291" s="321" t="s">
        <v>5</v>
      </c>
      <c r="C291" s="318" t="s">
        <v>25</v>
      </c>
      <c r="D291" s="322">
        <v>694555</v>
      </c>
      <c r="E291" s="322">
        <f>+'7-c.  2013'!AZ40</f>
        <v>694555.22</v>
      </c>
      <c r="F291" s="322">
        <f>+'7-c.  2013'!BA40</f>
        <v>652706.59</v>
      </c>
      <c r="G291" s="322">
        <f>+'7-c.  2013'!BB40</f>
        <v>509887.86</v>
      </c>
      <c r="H291" s="322">
        <f>+'7-c.  2013'!BC40</f>
        <v>509887.86</v>
      </c>
      <c r="I291" s="322">
        <f>+'7-c.  2013'!BD40</f>
        <v>509887.86</v>
      </c>
      <c r="J291" s="322">
        <f>+'7-c.  2013'!BE40</f>
        <v>509887.86</v>
      </c>
      <c r="K291" s="322">
        <f>+'7-c.  2013'!BF40</f>
        <v>509286.98</v>
      </c>
      <c r="L291" s="322">
        <f>+'7-c.  2013'!BG40</f>
        <v>428280.77</v>
      </c>
      <c r="M291" s="322">
        <f>+'7-c.  2013'!BH40</f>
        <v>428280.77</v>
      </c>
      <c r="N291" s="318"/>
      <c r="O291" s="322">
        <v>48</v>
      </c>
      <c r="P291" s="322">
        <f>+'7-c.  2013'!U40</f>
        <v>47.85</v>
      </c>
      <c r="Q291" s="322">
        <f>+'7-c.  2013'!V40</f>
        <v>45.23</v>
      </c>
      <c r="R291" s="322">
        <f>+'7-c.  2013'!W40</f>
        <v>36.26</v>
      </c>
      <c r="S291" s="322">
        <f>+'7-c.  2013'!X40</f>
        <v>36.26</v>
      </c>
      <c r="T291" s="322">
        <f>+'7-c.  2013'!Y40</f>
        <v>36.26</v>
      </c>
      <c r="U291" s="322">
        <f>+'7-c.  2013'!Z40</f>
        <v>36.26</v>
      </c>
      <c r="V291" s="322">
        <f>+'7-c.  2013'!AA40</f>
        <v>36.19</v>
      </c>
      <c r="W291" s="322">
        <f>+'7-c.  2013'!AB40</f>
        <v>31.11</v>
      </c>
      <c r="X291" s="322">
        <f>+'7-c.  2013'!AC40</f>
        <v>31.11</v>
      </c>
      <c r="Y291" s="437">
        <v>1</v>
      </c>
      <c r="Z291" s="437"/>
      <c r="AA291" s="437"/>
      <c r="AB291" s="437"/>
      <c r="AC291" s="437"/>
      <c r="AD291" s="437"/>
      <c r="AE291" s="437"/>
      <c r="AF291" s="437"/>
      <c r="AG291" s="437"/>
      <c r="AH291" s="437"/>
      <c r="AI291" s="437"/>
      <c r="AJ291" s="437"/>
      <c r="AK291" s="437"/>
      <c r="AL291" s="437"/>
      <c r="AM291" s="323">
        <f>SUM(Y291:AL291)</f>
        <v>1</v>
      </c>
    </row>
    <row r="292" spans="1:39" ht="15" outlineLevel="1">
      <c r="B292" s="321" t="s">
        <v>252</v>
      </c>
      <c r="C292" s="318" t="s">
        <v>164</v>
      </c>
      <c r="D292" s="322"/>
      <c r="E292" s="322"/>
      <c r="F292" s="322"/>
      <c r="G292" s="322"/>
      <c r="H292" s="322"/>
      <c r="I292" s="322"/>
      <c r="J292" s="322"/>
      <c r="K292" s="322"/>
      <c r="L292" s="322"/>
      <c r="M292" s="322"/>
      <c r="N292" s="495"/>
      <c r="O292" s="322"/>
      <c r="P292" s="322"/>
      <c r="Q292" s="322"/>
      <c r="R292" s="322"/>
      <c r="S292" s="322"/>
      <c r="T292" s="322"/>
      <c r="U292" s="322"/>
      <c r="V292" s="322"/>
      <c r="W292" s="322"/>
      <c r="X292" s="322"/>
      <c r="Y292" s="438">
        <f>Y291</f>
        <v>1</v>
      </c>
      <c r="Z292" s="438">
        <f>Z291</f>
        <v>0</v>
      </c>
      <c r="AA292" s="438">
        <f t="shared" ref="AA292:AL292" si="85">AA291</f>
        <v>0</v>
      </c>
      <c r="AB292" s="438">
        <f t="shared" si="85"/>
        <v>0</v>
      </c>
      <c r="AC292" s="438">
        <f t="shared" si="85"/>
        <v>0</v>
      </c>
      <c r="AD292" s="438">
        <f t="shared" si="85"/>
        <v>0</v>
      </c>
      <c r="AE292" s="438">
        <f t="shared" si="85"/>
        <v>0</v>
      </c>
      <c r="AF292" s="438">
        <f t="shared" si="85"/>
        <v>0</v>
      </c>
      <c r="AG292" s="438">
        <f t="shared" si="85"/>
        <v>0</v>
      </c>
      <c r="AH292" s="438">
        <f t="shared" si="85"/>
        <v>0</v>
      </c>
      <c r="AI292" s="438">
        <f t="shared" si="85"/>
        <v>0</v>
      </c>
      <c r="AJ292" s="438">
        <f t="shared" si="85"/>
        <v>0</v>
      </c>
      <c r="AK292" s="438">
        <f t="shared" si="85"/>
        <v>0</v>
      </c>
      <c r="AL292" s="438">
        <f t="shared" si="85"/>
        <v>0</v>
      </c>
      <c r="AM292" s="324"/>
    </row>
    <row r="293" spans="1:39" ht="15" outlineLevel="1">
      <c r="B293" s="321"/>
      <c r="C293" s="332"/>
      <c r="D293" s="331"/>
      <c r="E293" s="331"/>
      <c r="F293" s="331"/>
      <c r="G293" s="331"/>
      <c r="H293" s="331"/>
      <c r="I293" s="331"/>
      <c r="J293" s="331"/>
      <c r="K293" s="331"/>
      <c r="L293" s="331"/>
      <c r="M293" s="331"/>
      <c r="N293" s="318"/>
      <c r="O293" s="331"/>
      <c r="P293" s="331"/>
      <c r="Q293" s="331"/>
      <c r="R293" s="331"/>
      <c r="S293" s="331"/>
      <c r="T293" s="331"/>
      <c r="U293" s="331"/>
      <c r="V293" s="331"/>
      <c r="W293" s="331"/>
      <c r="X293" s="331"/>
      <c r="Y293" s="439"/>
      <c r="Z293" s="439"/>
      <c r="AA293" s="439"/>
      <c r="AB293" s="439"/>
      <c r="AC293" s="439"/>
      <c r="AD293" s="439"/>
      <c r="AE293" s="439"/>
      <c r="AF293" s="439"/>
      <c r="AG293" s="439"/>
      <c r="AH293" s="439"/>
      <c r="AI293" s="439"/>
      <c r="AJ293" s="439"/>
      <c r="AK293" s="439"/>
      <c r="AL293" s="439"/>
      <c r="AM293" s="333"/>
    </row>
    <row r="294" spans="1:39" ht="15" outlineLevel="1">
      <c r="A294" s="545">
        <v>6</v>
      </c>
      <c r="B294" s="321" t="s">
        <v>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ht="15" outlineLevel="1">
      <c r="B295" s="321" t="s">
        <v>252</v>
      </c>
      <c r="C295" s="318" t="s">
        <v>164</v>
      </c>
      <c r="D295" s="322"/>
      <c r="E295" s="322"/>
      <c r="F295" s="322"/>
      <c r="G295" s="322"/>
      <c r="H295" s="322"/>
      <c r="I295" s="322"/>
      <c r="J295" s="322"/>
      <c r="K295" s="322"/>
      <c r="L295" s="322"/>
      <c r="M295" s="322"/>
      <c r="N295" s="495"/>
      <c r="O295" s="322"/>
      <c r="P295" s="322"/>
      <c r="Q295" s="322"/>
      <c r="R295" s="322"/>
      <c r="S295" s="322"/>
      <c r="T295" s="322"/>
      <c r="U295" s="322"/>
      <c r="V295" s="322"/>
      <c r="W295" s="322"/>
      <c r="X295" s="322"/>
      <c r="Y295" s="438">
        <f>Y294</f>
        <v>0</v>
      </c>
      <c r="Z295" s="438">
        <f>Z294</f>
        <v>0</v>
      </c>
      <c r="AA295" s="438">
        <f t="shared" ref="AA295:AL295" si="86">AA294</f>
        <v>0</v>
      </c>
      <c r="AB295" s="438">
        <f t="shared" si="86"/>
        <v>0</v>
      </c>
      <c r="AC295" s="438">
        <f t="shared" si="86"/>
        <v>0</v>
      </c>
      <c r="AD295" s="438">
        <f t="shared" si="86"/>
        <v>0</v>
      </c>
      <c r="AE295" s="438">
        <f t="shared" si="86"/>
        <v>0</v>
      </c>
      <c r="AF295" s="438">
        <f t="shared" si="86"/>
        <v>0</v>
      </c>
      <c r="AG295" s="438">
        <f t="shared" si="86"/>
        <v>0</v>
      </c>
      <c r="AH295" s="438">
        <f t="shared" si="86"/>
        <v>0</v>
      </c>
      <c r="AI295" s="438">
        <f t="shared" si="86"/>
        <v>0</v>
      </c>
      <c r="AJ295" s="438">
        <f t="shared" si="86"/>
        <v>0</v>
      </c>
      <c r="AK295" s="438">
        <f t="shared" si="86"/>
        <v>0</v>
      </c>
      <c r="AL295" s="438">
        <f t="shared" si="86"/>
        <v>0</v>
      </c>
      <c r="AM295" s="324"/>
    </row>
    <row r="296" spans="1:39" ht="15" outlineLevel="1">
      <c r="B296" s="321"/>
      <c r="C296" s="332"/>
      <c r="D296" s="331"/>
      <c r="E296" s="331"/>
      <c r="F296" s="331"/>
      <c r="G296" s="331"/>
      <c r="H296" s="331"/>
      <c r="I296" s="331"/>
      <c r="J296" s="331"/>
      <c r="K296" s="331"/>
      <c r="L296" s="331"/>
      <c r="M296" s="331"/>
      <c r="N296" s="318"/>
      <c r="O296" s="331"/>
      <c r="P296" s="331"/>
      <c r="Q296" s="331"/>
      <c r="R296" s="331"/>
      <c r="S296" s="331"/>
      <c r="T296" s="331"/>
      <c r="U296" s="331"/>
      <c r="V296" s="331"/>
      <c r="W296" s="331"/>
      <c r="X296" s="331"/>
      <c r="Y296" s="439"/>
      <c r="Z296" s="439"/>
      <c r="AA296" s="439"/>
      <c r="AB296" s="439"/>
      <c r="AC296" s="439"/>
      <c r="AD296" s="439"/>
      <c r="AE296" s="439"/>
      <c r="AF296" s="439"/>
      <c r="AG296" s="439"/>
      <c r="AH296" s="439"/>
      <c r="AI296" s="439"/>
      <c r="AJ296" s="439"/>
      <c r="AK296" s="439"/>
      <c r="AL296" s="439"/>
      <c r="AM296" s="333"/>
    </row>
    <row r="297" spans="1:39" ht="15" outlineLevel="1">
      <c r="A297" s="545">
        <v>7</v>
      </c>
      <c r="B297" s="321" t="s">
        <v>42</v>
      </c>
      <c r="C297" s="318" t="s">
        <v>25</v>
      </c>
      <c r="D297" s="322">
        <v>11153</v>
      </c>
      <c r="E297" s="322"/>
      <c r="F297" s="322"/>
      <c r="G297" s="322"/>
      <c r="H297" s="322"/>
      <c r="I297" s="322"/>
      <c r="J297" s="322"/>
      <c r="K297" s="322"/>
      <c r="L297" s="322"/>
      <c r="M297" s="322"/>
      <c r="N297" s="318"/>
      <c r="O297" s="322">
        <v>3738</v>
      </c>
      <c r="P297" s="322"/>
      <c r="Q297" s="322"/>
      <c r="R297" s="322"/>
      <c r="S297" s="322"/>
      <c r="T297" s="322"/>
      <c r="U297" s="322"/>
      <c r="V297" s="322"/>
      <c r="W297" s="322"/>
      <c r="X297" s="322"/>
      <c r="Y297" s="437">
        <v>1</v>
      </c>
      <c r="Z297" s="437"/>
      <c r="AA297" s="437"/>
      <c r="AB297" s="437"/>
      <c r="AC297" s="437"/>
      <c r="AD297" s="437"/>
      <c r="AE297" s="437"/>
      <c r="AF297" s="437"/>
      <c r="AG297" s="437"/>
      <c r="AH297" s="437"/>
      <c r="AI297" s="437"/>
      <c r="AJ297" s="437"/>
      <c r="AK297" s="437"/>
      <c r="AL297" s="437"/>
      <c r="AM297" s="323">
        <f>SUM(Y297:AL297)</f>
        <v>1</v>
      </c>
    </row>
    <row r="298" spans="1:39" ht="15" outlineLevel="1">
      <c r="B298" s="321" t="s">
        <v>252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1</v>
      </c>
      <c r="Z298" s="438">
        <f>Z297</f>
        <v>0</v>
      </c>
      <c r="AA298" s="438">
        <f t="shared" ref="AA298:AL298" si="87">AA297</f>
        <v>0</v>
      </c>
      <c r="AB298" s="438">
        <f t="shared" si="87"/>
        <v>0</v>
      </c>
      <c r="AC298" s="438">
        <f t="shared" si="87"/>
        <v>0</v>
      </c>
      <c r="AD298" s="438">
        <f t="shared" si="87"/>
        <v>0</v>
      </c>
      <c r="AE298" s="438">
        <f t="shared" si="87"/>
        <v>0</v>
      </c>
      <c r="AF298" s="438">
        <f t="shared" si="87"/>
        <v>0</v>
      </c>
      <c r="AG298" s="438">
        <f t="shared" si="87"/>
        <v>0</v>
      </c>
      <c r="AH298" s="438">
        <f t="shared" si="87"/>
        <v>0</v>
      </c>
      <c r="AI298" s="438">
        <f t="shared" si="87"/>
        <v>0</v>
      </c>
      <c r="AJ298" s="438">
        <f t="shared" si="87"/>
        <v>0</v>
      </c>
      <c r="AK298" s="438">
        <f t="shared" si="87"/>
        <v>0</v>
      </c>
      <c r="AL298" s="438">
        <f t="shared" si="87"/>
        <v>0</v>
      </c>
      <c r="AM298" s="324"/>
    </row>
    <row r="299" spans="1:39" ht="15" outlineLevel="1">
      <c r="B299" s="321"/>
      <c r="C299" s="332"/>
      <c r="D299" s="331"/>
      <c r="E299" s="331"/>
      <c r="F299" s="331"/>
      <c r="G299" s="331"/>
      <c r="H299" s="331"/>
      <c r="I299" s="331"/>
      <c r="J299" s="331"/>
      <c r="K299" s="331"/>
      <c r="L299" s="331"/>
      <c r="M299" s="331"/>
      <c r="N299" s="318"/>
      <c r="O299" s="331"/>
      <c r="P299" s="331"/>
      <c r="Q299" s="331"/>
      <c r="R299" s="331"/>
      <c r="S299" s="331"/>
      <c r="T299" s="331"/>
      <c r="U299" s="331"/>
      <c r="V299" s="331"/>
      <c r="W299" s="331"/>
      <c r="X299" s="331"/>
      <c r="Y299" s="439"/>
      <c r="Z299" s="439"/>
      <c r="AA299" s="439"/>
      <c r="AB299" s="439"/>
      <c r="AC299" s="439"/>
      <c r="AD299" s="439"/>
      <c r="AE299" s="439"/>
      <c r="AF299" s="439"/>
      <c r="AG299" s="439"/>
      <c r="AH299" s="439"/>
      <c r="AI299" s="439"/>
      <c r="AJ299" s="439"/>
      <c r="AK299" s="439"/>
      <c r="AL299" s="439"/>
      <c r="AM299" s="333"/>
    </row>
    <row r="300" spans="1:39" s="310" customFormat="1" ht="15" outlineLevel="1">
      <c r="A300" s="545">
        <v>8</v>
      </c>
      <c r="B300" s="321" t="s">
        <v>498</v>
      </c>
      <c r="C300" s="318" t="s">
        <v>25</v>
      </c>
      <c r="D300" s="322"/>
      <c r="E300" s="322"/>
      <c r="F300" s="322"/>
      <c r="G300" s="322"/>
      <c r="H300" s="322"/>
      <c r="I300" s="322"/>
      <c r="J300" s="322"/>
      <c r="K300" s="322"/>
      <c r="L300" s="322"/>
      <c r="M300" s="322"/>
      <c r="N300" s="318"/>
      <c r="O300" s="322"/>
      <c r="P300" s="322"/>
      <c r="Q300" s="322"/>
      <c r="R300" s="322"/>
      <c r="S300" s="322"/>
      <c r="T300" s="322"/>
      <c r="U300" s="322"/>
      <c r="V300" s="322"/>
      <c r="W300" s="322"/>
      <c r="X300" s="322"/>
      <c r="Y300" s="437"/>
      <c r="Z300" s="437"/>
      <c r="AA300" s="437"/>
      <c r="AB300" s="437"/>
      <c r="AC300" s="437"/>
      <c r="AD300" s="437"/>
      <c r="AE300" s="437"/>
      <c r="AF300" s="437"/>
      <c r="AG300" s="437"/>
      <c r="AH300" s="437"/>
      <c r="AI300" s="437"/>
      <c r="AJ300" s="437"/>
      <c r="AK300" s="437"/>
      <c r="AL300" s="437"/>
      <c r="AM300" s="323">
        <f>SUM(Y300:AL300)</f>
        <v>0</v>
      </c>
    </row>
    <row r="301" spans="1:39" s="310" customFormat="1" ht="15" outlineLevel="1">
      <c r="A301" s="545"/>
      <c r="B301" s="321" t="s">
        <v>252</v>
      </c>
      <c r="C301" s="318" t="s">
        <v>164</v>
      </c>
      <c r="D301" s="322"/>
      <c r="E301" s="322"/>
      <c r="F301" s="322"/>
      <c r="G301" s="322"/>
      <c r="H301" s="322"/>
      <c r="I301" s="322"/>
      <c r="J301" s="322"/>
      <c r="K301" s="322"/>
      <c r="L301" s="322"/>
      <c r="M301" s="322"/>
      <c r="N301" s="318"/>
      <c r="O301" s="322"/>
      <c r="P301" s="322"/>
      <c r="Q301" s="322"/>
      <c r="R301" s="322"/>
      <c r="S301" s="322"/>
      <c r="T301" s="322"/>
      <c r="U301" s="322"/>
      <c r="V301" s="322"/>
      <c r="W301" s="322"/>
      <c r="X301" s="322"/>
      <c r="Y301" s="438">
        <f>Y300</f>
        <v>0</v>
      </c>
      <c r="Z301" s="438">
        <f>Z300</f>
        <v>0</v>
      </c>
      <c r="AA301" s="438">
        <f t="shared" ref="AA301:AL301" si="88">AA300</f>
        <v>0</v>
      </c>
      <c r="AB301" s="438">
        <f t="shared" si="88"/>
        <v>0</v>
      </c>
      <c r="AC301" s="438">
        <f t="shared" si="88"/>
        <v>0</v>
      </c>
      <c r="AD301" s="438">
        <f t="shared" si="88"/>
        <v>0</v>
      </c>
      <c r="AE301" s="438">
        <f t="shared" si="88"/>
        <v>0</v>
      </c>
      <c r="AF301" s="438">
        <f t="shared" si="88"/>
        <v>0</v>
      </c>
      <c r="AG301" s="438">
        <f t="shared" si="88"/>
        <v>0</v>
      </c>
      <c r="AH301" s="438">
        <f t="shared" si="88"/>
        <v>0</v>
      </c>
      <c r="AI301" s="438">
        <f t="shared" si="88"/>
        <v>0</v>
      </c>
      <c r="AJ301" s="438">
        <f t="shared" si="88"/>
        <v>0</v>
      </c>
      <c r="AK301" s="438">
        <f t="shared" si="88"/>
        <v>0</v>
      </c>
      <c r="AL301" s="438">
        <f t="shared" si="88"/>
        <v>0</v>
      </c>
      <c r="AM301" s="324"/>
    </row>
    <row r="302" spans="1:39" s="310" customFormat="1" ht="15" outlineLevel="1">
      <c r="A302" s="545"/>
      <c r="B302" s="321"/>
      <c r="C302" s="332"/>
      <c r="D302" s="331"/>
      <c r="E302" s="331"/>
      <c r="F302" s="331"/>
      <c r="G302" s="331"/>
      <c r="H302" s="331"/>
      <c r="I302" s="331"/>
      <c r="J302" s="331"/>
      <c r="K302" s="331"/>
      <c r="L302" s="331"/>
      <c r="M302" s="331"/>
      <c r="N302" s="318"/>
      <c r="O302" s="331"/>
      <c r="P302" s="331"/>
      <c r="Q302" s="331"/>
      <c r="R302" s="331"/>
      <c r="S302" s="331"/>
      <c r="T302" s="331"/>
      <c r="U302" s="331"/>
      <c r="V302" s="331"/>
      <c r="W302" s="331"/>
      <c r="X302" s="331"/>
      <c r="Y302" s="439"/>
      <c r="Z302" s="439"/>
      <c r="AA302" s="439"/>
      <c r="AB302" s="439"/>
      <c r="AC302" s="439"/>
      <c r="AD302" s="439"/>
      <c r="AE302" s="439"/>
      <c r="AF302" s="439"/>
      <c r="AG302" s="439"/>
      <c r="AH302" s="439"/>
      <c r="AI302" s="439"/>
      <c r="AJ302" s="439"/>
      <c r="AK302" s="439"/>
      <c r="AL302" s="439"/>
      <c r="AM302" s="333"/>
    </row>
    <row r="303" spans="1:39" ht="15" outlineLevel="1">
      <c r="A303" s="545">
        <v>9</v>
      </c>
      <c r="B303" s="321" t="s">
        <v>7</v>
      </c>
      <c r="C303" s="318" t="s">
        <v>25</v>
      </c>
      <c r="D303" s="322"/>
      <c r="E303" s="322"/>
      <c r="F303" s="322"/>
      <c r="G303" s="322"/>
      <c r="H303" s="322"/>
      <c r="I303" s="322"/>
      <c r="J303" s="322"/>
      <c r="K303" s="322"/>
      <c r="L303" s="322"/>
      <c r="M303" s="322"/>
      <c r="N303" s="318"/>
      <c r="O303" s="322"/>
      <c r="P303" s="322"/>
      <c r="Q303" s="322"/>
      <c r="R303" s="322"/>
      <c r="S303" s="322"/>
      <c r="T303" s="322"/>
      <c r="U303" s="322"/>
      <c r="V303" s="322"/>
      <c r="W303" s="322"/>
      <c r="X303" s="322"/>
      <c r="Y303" s="437"/>
      <c r="Z303" s="437"/>
      <c r="AA303" s="437"/>
      <c r="AB303" s="437"/>
      <c r="AC303" s="437"/>
      <c r="AD303" s="437"/>
      <c r="AE303" s="437"/>
      <c r="AF303" s="437"/>
      <c r="AG303" s="437"/>
      <c r="AH303" s="437"/>
      <c r="AI303" s="437"/>
      <c r="AJ303" s="437"/>
      <c r="AK303" s="437"/>
      <c r="AL303" s="437"/>
      <c r="AM303" s="323">
        <f>SUM(Y303:AL303)</f>
        <v>0</v>
      </c>
    </row>
    <row r="304" spans="1:39" ht="15" outlineLevel="1">
      <c r="B304" s="321" t="s">
        <v>252</v>
      </c>
      <c r="C304" s="318" t="s">
        <v>164</v>
      </c>
      <c r="D304" s="322"/>
      <c r="E304" s="322"/>
      <c r="F304" s="322"/>
      <c r="G304" s="322"/>
      <c r="H304" s="322"/>
      <c r="I304" s="322"/>
      <c r="J304" s="322"/>
      <c r="K304" s="322"/>
      <c r="L304" s="322"/>
      <c r="M304" s="322"/>
      <c r="N304" s="318"/>
      <c r="O304" s="322"/>
      <c r="P304" s="322"/>
      <c r="Q304" s="322"/>
      <c r="R304" s="322"/>
      <c r="S304" s="322"/>
      <c r="T304" s="322"/>
      <c r="U304" s="322"/>
      <c r="V304" s="322"/>
      <c r="W304" s="322"/>
      <c r="X304" s="322"/>
      <c r="Y304" s="438">
        <f>Y303</f>
        <v>0</v>
      </c>
      <c r="Z304" s="438">
        <f>Z303</f>
        <v>0</v>
      </c>
      <c r="AA304" s="438">
        <f t="shared" ref="AA304:AL304" si="89">AA303</f>
        <v>0</v>
      </c>
      <c r="AB304" s="438">
        <f t="shared" si="89"/>
        <v>0</v>
      </c>
      <c r="AC304" s="438">
        <f t="shared" si="89"/>
        <v>0</v>
      </c>
      <c r="AD304" s="438">
        <f t="shared" si="89"/>
        <v>0</v>
      </c>
      <c r="AE304" s="438">
        <f t="shared" si="89"/>
        <v>0</v>
      </c>
      <c r="AF304" s="438">
        <f t="shared" si="89"/>
        <v>0</v>
      </c>
      <c r="AG304" s="438">
        <f t="shared" si="89"/>
        <v>0</v>
      </c>
      <c r="AH304" s="438">
        <f t="shared" si="89"/>
        <v>0</v>
      </c>
      <c r="AI304" s="438">
        <f t="shared" si="89"/>
        <v>0</v>
      </c>
      <c r="AJ304" s="438">
        <f t="shared" si="89"/>
        <v>0</v>
      </c>
      <c r="AK304" s="438">
        <f t="shared" si="89"/>
        <v>0</v>
      </c>
      <c r="AL304" s="438">
        <f t="shared" si="89"/>
        <v>0</v>
      </c>
      <c r="AM304" s="324"/>
    </row>
    <row r="305" spans="1:39" ht="15" outlineLevel="1">
      <c r="B305" s="334"/>
      <c r="C305" s="335"/>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439"/>
      <c r="Z305" s="439"/>
      <c r="AA305" s="439"/>
      <c r="AB305" s="439"/>
      <c r="AC305" s="439"/>
      <c r="AD305" s="439"/>
      <c r="AE305" s="439"/>
      <c r="AF305" s="439"/>
      <c r="AG305" s="439"/>
      <c r="AH305" s="439"/>
      <c r="AI305" s="439"/>
      <c r="AJ305" s="439"/>
      <c r="AK305" s="439"/>
      <c r="AL305" s="439"/>
      <c r="AM305" s="333"/>
    </row>
    <row r="306" spans="1:39" ht="15.75" outlineLevel="1">
      <c r="A306" s="546"/>
      <c r="B306" s="315" t="s">
        <v>8</v>
      </c>
      <c r="C306" s="316"/>
      <c r="D306" s="316"/>
      <c r="E306" s="316"/>
      <c r="F306" s="316"/>
      <c r="G306" s="316"/>
      <c r="H306" s="316"/>
      <c r="I306" s="316"/>
      <c r="J306" s="316"/>
      <c r="K306" s="316"/>
      <c r="L306" s="316"/>
      <c r="M306" s="316"/>
      <c r="N306" s="318"/>
      <c r="O306" s="316"/>
      <c r="P306" s="316"/>
      <c r="Q306" s="316"/>
      <c r="R306" s="316"/>
      <c r="S306" s="316"/>
      <c r="T306" s="316"/>
      <c r="U306" s="316"/>
      <c r="V306" s="316"/>
      <c r="W306" s="316"/>
      <c r="X306" s="316"/>
      <c r="Y306" s="441"/>
      <c r="Z306" s="441"/>
      <c r="AA306" s="441"/>
      <c r="AB306" s="441"/>
      <c r="AC306" s="441"/>
      <c r="AD306" s="441"/>
      <c r="AE306" s="441"/>
      <c r="AF306" s="441"/>
      <c r="AG306" s="441"/>
      <c r="AH306" s="441"/>
      <c r="AI306" s="441"/>
      <c r="AJ306" s="441"/>
      <c r="AK306" s="441"/>
      <c r="AL306" s="441"/>
      <c r="AM306" s="319"/>
    </row>
    <row r="307" spans="1:39" ht="15" outlineLevel="1">
      <c r="A307" s="545">
        <v>10</v>
      </c>
      <c r="B307" s="337" t="s">
        <v>22</v>
      </c>
      <c r="C307" s="318" t="s">
        <v>25</v>
      </c>
      <c r="D307" s="322">
        <v>16367574</v>
      </c>
      <c r="E307" s="322">
        <f>+'7-c.  2013'!AZ35</f>
        <v>16081472.52</v>
      </c>
      <c r="F307" s="322">
        <f>+'7-c.  2013'!BA35</f>
        <v>16026304.43</v>
      </c>
      <c r="G307" s="322">
        <f>+'7-c.  2013'!BB35</f>
        <v>15831594.42</v>
      </c>
      <c r="H307" s="322">
        <f>+'7-c.  2013'!BC35</f>
        <v>14987208.210000001</v>
      </c>
      <c r="I307" s="322">
        <f>+'7-c.  2013'!BD35</f>
        <v>14408587.35</v>
      </c>
      <c r="J307" s="322">
        <f>+'7-c.  2013'!BE35</f>
        <v>14408587.35</v>
      </c>
      <c r="K307" s="322">
        <f>+'7-c.  2013'!BF35</f>
        <v>14355091.24</v>
      </c>
      <c r="L307" s="322">
        <f>+'7-c.  2013'!BG35</f>
        <v>13955333.710000001</v>
      </c>
      <c r="M307" s="322">
        <f>+'7-c.  2013'!BH35</f>
        <v>10888140.609999999</v>
      </c>
      <c r="N307" s="322">
        <v>12</v>
      </c>
      <c r="O307" s="322">
        <v>2948</v>
      </c>
      <c r="P307" s="322">
        <f>+'7-c.  2013'!U35</f>
        <v>2855.83</v>
      </c>
      <c r="Q307" s="322">
        <f>+'7-c.  2013'!V35</f>
        <v>2838.09</v>
      </c>
      <c r="R307" s="322">
        <f>+'7-c.  2013'!W35</f>
        <v>2775.46</v>
      </c>
      <c r="S307" s="322">
        <f>+'7-c.  2013'!X35</f>
        <v>2524.54</v>
      </c>
      <c r="T307" s="322">
        <f>+'7-c.  2013'!Y35</f>
        <v>2408.5</v>
      </c>
      <c r="U307" s="322">
        <f>+'7-c.  2013'!Z35</f>
        <v>2408.5</v>
      </c>
      <c r="V307" s="322">
        <f>+'7-c.  2013'!AA35</f>
        <v>2406.92</v>
      </c>
      <c r="W307" s="322">
        <f>+'7-c.  2013'!AB35</f>
        <v>2287.35</v>
      </c>
      <c r="X307" s="322">
        <f>+'7-c.  2013'!AC35</f>
        <v>1811.64</v>
      </c>
      <c r="Y307" s="442"/>
      <c r="Z307" s="539"/>
      <c r="AA307" s="539">
        <v>0.92</v>
      </c>
      <c r="AB307" s="539">
        <v>0.08</v>
      </c>
      <c r="AC307" s="442"/>
      <c r="AD307" s="442"/>
      <c r="AE307" s="442"/>
      <c r="AF307" s="442"/>
      <c r="AG307" s="442"/>
      <c r="AH307" s="442"/>
      <c r="AI307" s="442"/>
      <c r="AJ307" s="442"/>
      <c r="AK307" s="442"/>
      <c r="AL307" s="442"/>
      <c r="AM307" s="323">
        <f>SUM(Y307:AL307)</f>
        <v>1</v>
      </c>
    </row>
    <row r="308" spans="1:39" ht="15" outlineLevel="1">
      <c r="B308" s="321" t="s">
        <v>252</v>
      </c>
      <c r="C308" s="318" t="s">
        <v>164</v>
      </c>
      <c r="D308" s="322">
        <v>1570842</v>
      </c>
      <c r="E308" s="322">
        <f>+'7-d.  2014'!AZ36</f>
        <v>1560330.04</v>
      </c>
      <c r="F308" s="322">
        <f>+'7-d.  2014'!BA36</f>
        <v>1560330.04</v>
      </c>
      <c r="G308" s="322">
        <f>+'7-d.  2014'!BB36</f>
        <v>1560330.04</v>
      </c>
      <c r="H308" s="322">
        <f>+'7-d.  2014'!BC36</f>
        <v>1541513.38</v>
      </c>
      <c r="I308" s="322">
        <f>+'7-d.  2014'!BD36</f>
        <v>1514545.72</v>
      </c>
      <c r="J308" s="322">
        <f>+'7-d.  2014'!BE36</f>
        <v>1514545.72</v>
      </c>
      <c r="K308" s="322">
        <f>+'7-d.  2014'!BF36</f>
        <v>1495923.12</v>
      </c>
      <c r="L308" s="322">
        <f>+'7-d.  2014'!BG36</f>
        <v>1386188.75</v>
      </c>
      <c r="M308" s="322">
        <f>+'7-d.  2014'!BH36</f>
        <v>1189601.1100000001</v>
      </c>
      <c r="N308" s="322">
        <f>N307</f>
        <v>12</v>
      </c>
      <c r="O308" s="322">
        <v>320</v>
      </c>
      <c r="P308" s="322">
        <f>+'7-d.  2014'!U36</f>
        <v>317.35000000000002</v>
      </c>
      <c r="Q308" s="322">
        <f>+'7-d.  2014'!V36</f>
        <v>317.35000000000002</v>
      </c>
      <c r="R308" s="322">
        <f>+'7-d.  2014'!W36</f>
        <v>317.35000000000002</v>
      </c>
      <c r="S308" s="322">
        <f>+'7-d.  2014'!X36</f>
        <v>311.95</v>
      </c>
      <c r="T308" s="322">
        <f>+'7-d.  2014'!Y36</f>
        <v>307.08</v>
      </c>
      <c r="U308" s="322">
        <f>+'7-d.  2014'!Z36</f>
        <v>307.08</v>
      </c>
      <c r="V308" s="322">
        <f>+'7-d.  2014'!AA36</f>
        <v>305.70999999999998</v>
      </c>
      <c r="W308" s="322">
        <f>+'7-d.  2014'!AB36</f>
        <v>280.95</v>
      </c>
      <c r="X308" s="322">
        <f>+'7-d.  2014'!AC36</f>
        <v>245.4</v>
      </c>
      <c r="Y308" s="438">
        <f>Y307</f>
        <v>0</v>
      </c>
      <c r="Z308" s="438">
        <f>Z307</f>
        <v>0</v>
      </c>
      <c r="AA308" s="438">
        <f t="shared" ref="AA308:AL308" si="90">AA307</f>
        <v>0.92</v>
      </c>
      <c r="AB308" s="438">
        <f t="shared" si="90"/>
        <v>0.08</v>
      </c>
      <c r="AC308" s="438">
        <f t="shared" si="90"/>
        <v>0</v>
      </c>
      <c r="AD308" s="438">
        <f t="shared" si="90"/>
        <v>0</v>
      </c>
      <c r="AE308" s="438">
        <f t="shared" si="90"/>
        <v>0</v>
      </c>
      <c r="AF308" s="438">
        <f t="shared" si="90"/>
        <v>0</v>
      </c>
      <c r="AG308" s="438">
        <f t="shared" si="90"/>
        <v>0</v>
      </c>
      <c r="AH308" s="438">
        <f t="shared" si="90"/>
        <v>0</v>
      </c>
      <c r="AI308" s="438">
        <f t="shared" si="90"/>
        <v>0</v>
      </c>
      <c r="AJ308" s="438">
        <f t="shared" si="90"/>
        <v>0</v>
      </c>
      <c r="AK308" s="438">
        <f t="shared" si="90"/>
        <v>0</v>
      </c>
      <c r="AL308" s="438">
        <f t="shared" si="90"/>
        <v>0</v>
      </c>
      <c r="AM308" s="338"/>
    </row>
    <row r="309" spans="1:39" ht="15" outlineLevel="1">
      <c r="B309" s="337"/>
      <c r="C309" s="339"/>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43"/>
      <c r="Z309" s="443"/>
      <c r="AA309" s="443"/>
      <c r="AB309" s="443"/>
      <c r="AC309" s="443"/>
      <c r="AD309" s="443"/>
      <c r="AE309" s="443"/>
      <c r="AF309" s="443"/>
      <c r="AG309" s="443"/>
      <c r="AH309" s="443"/>
      <c r="AI309" s="443"/>
      <c r="AJ309" s="443"/>
      <c r="AK309" s="443"/>
      <c r="AL309" s="443"/>
      <c r="AM309" s="340"/>
    </row>
    <row r="310" spans="1:39" ht="15" outlineLevel="1">
      <c r="A310" s="545">
        <v>11</v>
      </c>
      <c r="B310" s="341" t="s">
        <v>21</v>
      </c>
      <c r="C310" s="318" t="s">
        <v>25</v>
      </c>
      <c r="D310" s="322">
        <v>1442489</v>
      </c>
      <c r="E310" s="322">
        <f>+'7-c.  2013'!AZ36</f>
        <v>1442488.62</v>
      </c>
      <c r="F310" s="322">
        <f>+'7-c.  2013'!BA36</f>
        <v>1420164.9</v>
      </c>
      <c r="G310" s="322">
        <f>+'7-c.  2013'!BB36</f>
        <v>1300853.1399999999</v>
      </c>
      <c r="H310" s="322">
        <f>+'7-c.  2013'!BC36</f>
        <v>586963</v>
      </c>
      <c r="I310" s="322">
        <f>+'7-c.  2013'!BD36</f>
        <v>586963</v>
      </c>
      <c r="J310" s="322">
        <f>+'7-c.  2013'!BE36</f>
        <v>586963</v>
      </c>
      <c r="K310" s="322">
        <f>+'7-c.  2013'!BF36</f>
        <v>586963</v>
      </c>
      <c r="L310" s="322">
        <f>+'7-c.  2013'!BG36</f>
        <v>586963</v>
      </c>
      <c r="M310" s="322">
        <f>+'7-c.  2013'!BH36</f>
        <v>586963</v>
      </c>
      <c r="N310" s="322">
        <v>12</v>
      </c>
      <c r="O310" s="322">
        <v>453</v>
      </c>
      <c r="P310" s="322">
        <f>+'7-c.  2013'!U36</f>
        <v>452.64</v>
      </c>
      <c r="Q310" s="322">
        <f>+'7-c.  2013'!V36</f>
        <v>446.58</v>
      </c>
      <c r="R310" s="322">
        <f>+'7-c.  2013'!W36</f>
        <v>414.18</v>
      </c>
      <c r="S310" s="322">
        <f>+'7-c.  2013'!X36</f>
        <v>176.77</v>
      </c>
      <c r="T310" s="322">
        <f>+'7-c.  2013'!Y36</f>
        <v>176.77</v>
      </c>
      <c r="U310" s="322">
        <f>+'7-c.  2013'!Z36</f>
        <v>176.77</v>
      </c>
      <c r="V310" s="322">
        <f>+'7-c.  2013'!AA36</f>
        <v>176.77</v>
      </c>
      <c r="W310" s="322">
        <f>+'7-c.  2013'!AB36</f>
        <v>176.77</v>
      </c>
      <c r="X310" s="322">
        <f>+'7-c.  2013'!AC36</f>
        <v>176.77</v>
      </c>
      <c r="Y310" s="442"/>
      <c r="Z310" s="539">
        <v>1</v>
      </c>
      <c r="AA310" s="442"/>
      <c r="AB310" s="442"/>
      <c r="AC310" s="442"/>
      <c r="AD310" s="442"/>
      <c r="AE310" s="442"/>
      <c r="AF310" s="442"/>
      <c r="AG310" s="442"/>
      <c r="AH310" s="442"/>
      <c r="AI310" s="442"/>
      <c r="AJ310" s="442"/>
      <c r="AK310" s="442"/>
      <c r="AL310" s="442"/>
      <c r="AM310" s="323">
        <f>SUM(Y310:AL310)</f>
        <v>1</v>
      </c>
    </row>
    <row r="311" spans="1:39" ht="15" outlineLevel="1">
      <c r="B311" s="321" t="s">
        <v>252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Z310</f>
        <v>1</v>
      </c>
      <c r="AA311" s="438">
        <f t="shared" ref="AA311:AL311" si="91">AA310</f>
        <v>0</v>
      </c>
      <c r="AB311" s="438">
        <f t="shared" si="91"/>
        <v>0</v>
      </c>
      <c r="AC311" s="438">
        <f t="shared" si="91"/>
        <v>0</v>
      </c>
      <c r="AD311" s="438">
        <f t="shared" si="91"/>
        <v>0</v>
      </c>
      <c r="AE311" s="438">
        <f t="shared" si="91"/>
        <v>0</v>
      </c>
      <c r="AF311" s="438">
        <f t="shared" si="91"/>
        <v>0</v>
      </c>
      <c r="AG311" s="438">
        <f t="shared" si="91"/>
        <v>0</v>
      </c>
      <c r="AH311" s="438">
        <f t="shared" si="91"/>
        <v>0</v>
      </c>
      <c r="AI311" s="438">
        <f t="shared" si="91"/>
        <v>0</v>
      </c>
      <c r="AJ311" s="438">
        <f t="shared" si="91"/>
        <v>0</v>
      </c>
      <c r="AK311" s="438">
        <f t="shared" si="91"/>
        <v>0</v>
      </c>
      <c r="AL311" s="438">
        <f t="shared" si="91"/>
        <v>0</v>
      </c>
      <c r="AM311" s="338"/>
    </row>
    <row r="312" spans="1:39" ht="15" outlineLevel="1">
      <c r="B312" s="341"/>
      <c r="C312" s="339"/>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43"/>
      <c r="Z312" s="444"/>
      <c r="AA312" s="443"/>
      <c r="AB312" s="443"/>
      <c r="AC312" s="443"/>
      <c r="AD312" s="443"/>
      <c r="AE312" s="443"/>
      <c r="AF312" s="443"/>
      <c r="AG312" s="443"/>
      <c r="AH312" s="443"/>
      <c r="AI312" s="443"/>
      <c r="AJ312" s="443"/>
      <c r="AK312" s="443"/>
      <c r="AL312" s="443"/>
      <c r="AM312" s="340"/>
    </row>
    <row r="313" spans="1:39" ht="15" outlineLevel="1">
      <c r="A313" s="545">
        <v>12</v>
      </c>
      <c r="B313" s="341" t="s">
        <v>23</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42"/>
      <c r="Z313" s="442">
        <v>1</v>
      </c>
      <c r="AA313" s="442"/>
      <c r="AB313" s="442"/>
      <c r="AC313" s="442"/>
      <c r="AD313" s="442"/>
      <c r="AE313" s="442"/>
      <c r="AF313" s="442"/>
      <c r="AG313" s="442"/>
      <c r="AH313" s="442"/>
      <c r="AI313" s="442"/>
      <c r="AJ313" s="442"/>
      <c r="AK313" s="442"/>
      <c r="AL313" s="442"/>
      <c r="AM313" s="323">
        <f>SUM(Y313:AL313)</f>
        <v>1</v>
      </c>
    </row>
    <row r="314" spans="1:39" ht="15" outlineLevel="1">
      <c r="B314" s="321" t="s">
        <v>252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Z313</f>
        <v>1</v>
      </c>
      <c r="AA314" s="438">
        <f t="shared" ref="AA314:AL314" si="92">AA313</f>
        <v>0</v>
      </c>
      <c r="AB314" s="438">
        <f t="shared" si="92"/>
        <v>0</v>
      </c>
      <c r="AC314" s="438">
        <f t="shared" si="92"/>
        <v>0</v>
      </c>
      <c r="AD314" s="438">
        <f t="shared" si="92"/>
        <v>0</v>
      </c>
      <c r="AE314" s="438">
        <f t="shared" si="92"/>
        <v>0</v>
      </c>
      <c r="AF314" s="438">
        <f t="shared" si="92"/>
        <v>0</v>
      </c>
      <c r="AG314" s="438">
        <f t="shared" si="92"/>
        <v>0</v>
      </c>
      <c r="AH314" s="438">
        <f t="shared" si="92"/>
        <v>0</v>
      </c>
      <c r="AI314" s="438">
        <f t="shared" si="92"/>
        <v>0</v>
      </c>
      <c r="AJ314" s="438">
        <f t="shared" si="92"/>
        <v>0</v>
      </c>
      <c r="AK314" s="438">
        <f t="shared" si="92"/>
        <v>0</v>
      </c>
      <c r="AL314" s="438">
        <f t="shared" si="92"/>
        <v>0</v>
      </c>
      <c r="AM314" s="338"/>
    </row>
    <row r="315" spans="1:39" ht="15" outlineLevel="1">
      <c r="B315" s="341"/>
      <c r="C315" s="339"/>
      <c r="D315" s="343"/>
      <c r="E315" s="343"/>
      <c r="F315" s="343"/>
      <c r="G315" s="343"/>
      <c r="H315" s="343"/>
      <c r="I315" s="343"/>
      <c r="J315" s="343"/>
      <c r="K315" s="343"/>
      <c r="L315" s="343"/>
      <c r="M315" s="343"/>
      <c r="N315" s="318"/>
      <c r="O315" s="343"/>
      <c r="P315" s="343"/>
      <c r="Q315" s="343"/>
      <c r="R315" s="343"/>
      <c r="S315" s="343"/>
      <c r="T315" s="343"/>
      <c r="U315" s="343"/>
      <c r="V315" s="343"/>
      <c r="W315" s="343"/>
      <c r="X315" s="343"/>
      <c r="Y315" s="443"/>
      <c r="Z315" s="444"/>
      <c r="AA315" s="443"/>
      <c r="AB315" s="443"/>
      <c r="AC315" s="443"/>
      <c r="AD315" s="443"/>
      <c r="AE315" s="443"/>
      <c r="AF315" s="443"/>
      <c r="AG315" s="443"/>
      <c r="AH315" s="443"/>
      <c r="AI315" s="443"/>
      <c r="AJ315" s="443"/>
      <c r="AK315" s="443"/>
      <c r="AL315" s="443"/>
      <c r="AM315" s="340"/>
    </row>
    <row r="316" spans="1:39" ht="15" outlineLevel="1">
      <c r="A316" s="545">
        <v>13</v>
      </c>
      <c r="B316" s="341" t="s">
        <v>24</v>
      </c>
      <c r="C316" s="318" t="s">
        <v>25</v>
      </c>
      <c r="D316" s="322">
        <v>20831</v>
      </c>
      <c r="E316" s="322">
        <f>+'7-c.  2013'!AZ27</f>
        <v>20830.95</v>
      </c>
      <c r="F316" s="322">
        <f>+'7-c.  2013'!BA27</f>
        <v>20830.95</v>
      </c>
      <c r="G316" s="322">
        <f>+'7-c.  2013'!BB27</f>
        <v>20830.95</v>
      </c>
      <c r="H316" s="322">
        <f>+'7-c.  2013'!BC27</f>
        <v>20830.95</v>
      </c>
      <c r="I316" s="322">
        <f>+'7-c.  2013'!BD27</f>
        <v>20830.95</v>
      </c>
      <c r="J316" s="322">
        <f>+'7-c.  2013'!BE27</f>
        <v>20830.95</v>
      </c>
      <c r="K316" s="322">
        <f>+'7-c.  2013'!BF27</f>
        <v>20830.95</v>
      </c>
      <c r="L316" s="322">
        <f>+'7-c.  2013'!BG27</f>
        <v>20830.95</v>
      </c>
      <c r="M316" s="322">
        <f>+'7-c.  2013'!BH27</f>
        <v>20830.95</v>
      </c>
      <c r="N316" s="322">
        <v>12</v>
      </c>
      <c r="O316" s="322">
        <v>6</v>
      </c>
      <c r="P316" s="322">
        <f>+'7-c.  2013'!U27</f>
        <v>6.05</v>
      </c>
      <c r="Q316" s="322">
        <f>+'7-c.  2013'!V27</f>
        <v>6.05</v>
      </c>
      <c r="R316" s="322">
        <f>+'7-c.  2013'!W27</f>
        <v>6.05</v>
      </c>
      <c r="S316" s="322">
        <f>+'7-c.  2013'!X27</f>
        <v>6.05</v>
      </c>
      <c r="T316" s="322">
        <f>+'7-c.  2013'!Y27</f>
        <v>6.05</v>
      </c>
      <c r="U316" s="322">
        <f>+'7-c.  2013'!Z27</f>
        <v>6.05</v>
      </c>
      <c r="V316" s="322">
        <f>+'7-c.  2013'!AA27</f>
        <v>6.05</v>
      </c>
      <c r="W316" s="322">
        <f>+'7-c.  2013'!AB27</f>
        <v>6.05</v>
      </c>
      <c r="X316" s="322">
        <f>+'7-c.  2013'!AC27</f>
        <v>6.05</v>
      </c>
      <c r="Y316" s="442"/>
      <c r="Z316" s="442">
        <v>1</v>
      </c>
      <c r="AA316" s="442"/>
      <c r="AB316" s="442"/>
      <c r="AC316" s="442"/>
      <c r="AD316" s="442"/>
      <c r="AE316" s="442"/>
      <c r="AF316" s="442"/>
      <c r="AG316" s="442"/>
      <c r="AH316" s="442"/>
      <c r="AI316" s="442"/>
      <c r="AJ316" s="442"/>
      <c r="AK316" s="442"/>
      <c r="AL316" s="442"/>
      <c r="AM316" s="323">
        <f>SUM(Y316:AL316)</f>
        <v>1</v>
      </c>
    </row>
    <row r="317" spans="1:39" ht="15" outlineLevel="1">
      <c r="B317" s="321" t="s">
        <v>252</v>
      </c>
      <c r="C317" s="318" t="s">
        <v>164</v>
      </c>
      <c r="D317" s="322">
        <v>3201970</v>
      </c>
      <c r="E317" s="322">
        <f>+'7-d.  2014'!AZ33</f>
        <v>3201969.6</v>
      </c>
      <c r="F317" s="322">
        <f>+'7-d.  2014'!BA33</f>
        <v>3201969.6</v>
      </c>
      <c r="G317" s="322">
        <f>+'7-d.  2014'!BB33</f>
        <v>3201969.6</v>
      </c>
      <c r="H317" s="322">
        <f>+'7-d.  2014'!BC33</f>
        <v>3201969.6</v>
      </c>
      <c r="I317" s="322">
        <f>+'7-d.  2014'!BD33</f>
        <v>3201969.6</v>
      </c>
      <c r="J317" s="322">
        <f>+'7-d.  2014'!BE33</f>
        <v>3201969.6</v>
      </c>
      <c r="K317" s="322">
        <f>+'7-d.  2014'!BF33</f>
        <v>3201969.6</v>
      </c>
      <c r="L317" s="322">
        <f>+'7-d.  2014'!BG33</f>
        <v>3175500.59</v>
      </c>
      <c r="M317" s="322">
        <f>+'7-d.  2014'!BH33</f>
        <v>3175500.59</v>
      </c>
      <c r="N317" s="322">
        <f>N316</f>
        <v>12</v>
      </c>
      <c r="O317" s="322">
        <v>581</v>
      </c>
      <c r="P317" s="322">
        <f>+'7-d.  2014'!U33</f>
        <v>580.97</v>
      </c>
      <c r="Q317" s="322">
        <f>+'7-d.  2014'!V33</f>
        <v>580.97</v>
      </c>
      <c r="R317" s="322">
        <f>+'7-d.  2014'!W33</f>
        <v>580.97</v>
      </c>
      <c r="S317" s="322">
        <f>+'7-d.  2014'!X33</f>
        <v>580.97</v>
      </c>
      <c r="T317" s="322">
        <f>+'7-d.  2014'!Y33</f>
        <v>580.97</v>
      </c>
      <c r="U317" s="322">
        <f>+'7-d.  2014'!Z33</f>
        <v>580.97</v>
      </c>
      <c r="V317" s="322">
        <f>+'7-d.  2014'!AA33</f>
        <v>580.97</v>
      </c>
      <c r="W317" s="322">
        <f>+'7-d.  2014'!AB33</f>
        <v>572.97</v>
      </c>
      <c r="X317" s="322">
        <f>+'7-d.  2014'!AC33</f>
        <v>572.97</v>
      </c>
      <c r="Y317" s="438">
        <f>Y316</f>
        <v>0</v>
      </c>
      <c r="Z317" s="438">
        <f>Z316</f>
        <v>1</v>
      </c>
      <c r="AA317" s="438">
        <f t="shared" ref="AA317:AL317" si="93">AA316</f>
        <v>0</v>
      </c>
      <c r="AB317" s="438">
        <f t="shared" si="93"/>
        <v>0</v>
      </c>
      <c r="AC317" s="438">
        <f t="shared" si="93"/>
        <v>0</v>
      </c>
      <c r="AD317" s="438">
        <f t="shared" si="93"/>
        <v>0</v>
      </c>
      <c r="AE317" s="438">
        <f t="shared" si="93"/>
        <v>0</v>
      </c>
      <c r="AF317" s="438">
        <f t="shared" si="93"/>
        <v>0</v>
      </c>
      <c r="AG317" s="438">
        <f t="shared" si="93"/>
        <v>0</v>
      </c>
      <c r="AH317" s="438">
        <f t="shared" si="93"/>
        <v>0</v>
      </c>
      <c r="AI317" s="438">
        <f t="shared" si="93"/>
        <v>0</v>
      </c>
      <c r="AJ317" s="438">
        <f t="shared" si="93"/>
        <v>0</v>
      </c>
      <c r="AK317" s="438">
        <f t="shared" si="93"/>
        <v>0</v>
      </c>
      <c r="AL317" s="438">
        <f t="shared" si="93"/>
        <v>0</v>
      </c>
      <c r="AM317" s="338"/>
    </row>
    <row r="318" spans="1:39" ht="15" outlineLevel="1">
      <c r="B318" s="341"/>
      <c r="C318" s="339"/>
      <c r="D318" s="343"/>
      <c r="E318" s="343"/>
      <c r="F318" s="343"/>
      <c r="G318" s="343"/>
      <c r="H318" s="343"/>
      <c r="I318" s="343"/>
      <c r="J318" s="343"/>
      <c r="K318" s="343"/>
      <c r="L318" s="343"/>
      <c r="M318" s="343"/>
      <c r="N318" s="318"/>
      <c r="O318" s="343"/>
      <c r="P318" s="343"/>
      <c r="Q318" s="343"/>
      <c r="R318" s="343"/>
      <c r="S318" s="343"/>
      <c r="T318" s="343"/>
      <c r="U318" s="343"/>
      <c r="V318" s="343"/>
      <c r="W318" s="343"/>
      <c r="X318" s="343"/>
      <c r="Y318" s="443"/>
      <c r="Z318" s="443"/>
      <c r="AA318" s="443"/>
      <c r="AB318" s="443"/>
      <c r="AC318" s="443"/>
      <c r="AD318" s="443"/>
      <c r="AE318" s="443"/>
      <c r="AF318" s="443"/>
      <c r="AG318" s="443"/>
      <c r="AH318" s="443"/>
      <c r="AI318" s="443"/>
      <c r="AJ318" s="443"/>
      <c r="AK318" s="443"/>
      <c r="AL318" s="443"/>
      <c r="AM318" s="340"/>
    </row>
    <row r="319" spans="1:39" ht="15" outlineLevel="1">
      <c r="A319" s="545">
        <v>14</v>
      </c>
      <c r="B319" s="341" t="s">
        <v>20</v>
      </c>
      <c r="C319" s="318" t="s">
        <v>25</v>
      </c>
      <c r="D319" s="322">
        <v>387606</v>
      </c>
      <c r="E319" s="322">
        <f>+'7-c.  2013'!AZ25</f>
        <v>387606.14</v>
      </c>
      <c r="F319" s="322">
        <f>+'7-c.  2013'!BA25</f>
        <v>387606.14</v>
      </c>
      <c r="G319" s="322">
        <f>+'7-c.  2013'!BB25</f>
        <v>387606.14</v>
      </c>
      <c r="H319" s="322" t="str">
        <f>+'7-c.  2013'!BC25</f>
        <v xml:space="preserve">                      -  </v>
      </c>
      <c r="I319" s="322" t="str">
        <f>+'7-c.  2013'!BD25</f>
        <v xml:space="preserve">                      -  </v>
      </c>
      <c r="J319" s="322" t="str">
        <f>+'7-c.  2013'!BE25</f>
        <v xml:space="preserve">                      -  </v>
      </c>
      <c r="K319" s="322" t="str">
        <f>+'7-c.  2013'!BF25</f>
        <v xml:space="preserve">                      -  </v>
      </c>
      <c r="L319" s="322" t="str">
        <f>+'7-c.  2013'!BG25</f>
        <v xml:space="preserve">                      -  </v>
      </c>
      <c r="M319" s="322" t="str">
        <f>+'7-c.  2013'!BH25</f>
        <v xml:space="preserve">                      -  </v>
      </c>
      <c r="N319" s="322">
        <v>12</v>
      </c>
      <c r="O319" s="322">
        <v>71</v>
      </c>
      <c r="P319" s="322">
        <f>+'7-c.  2013'!U25</f>
        <v>70.5</v>
      </c>
      <c r="Q319" s="322">
        <f>+'7-c.  2013'!V25</f>
        <v>70.5</v>
      </c>
      <c r="R319" s="322">
        <f>+'7-c.  2013'!W25</f>
        <v>70.5</v>
      </c>
      <c r="S319" s="322" t="str">
        <f>+'7-c.  2013'!X25</f>
        <v xml:space="preserve">                 -  </v>
      </c>
      <c r="T319" s="322" t="str">
        <f>+'7-c.  2013'!Y25</f>
        <v xml:space="preserve">                 -  </v>
      </c>
      <c r="U319" s="322" t="str">
        <f>+'7-c.  2013'!Z25</f>
        <v xml:space="preserve">                 -  </v>
      </c>
      <c r="V319" s="322" t="str">
        <f>+'7-c.  2013'!AA25</f>
        <v xml:space="preserve">                 -  </v>
      </c>
      <c r="W319" s="322" t="str">
        <f>+'7-c.  2013'!AB25</f>
        <v xml:space="preserve">                 -  </v>
      </c>
      <c r="X319" s="322" t="str">
        <f>+'7-c.  2013'!AC25</f>
        <v xml:space="preserve">                 -  </v>
      </c>
      <c r="Y319" s="442"/>
      <c r="Z319" s="442">
        <v>1</v>
      </c>
      <c r="AA319" s="539"/>
      <c r="AB319" s="442"/>
      <c r="AC319" s="442"/>
      <c r="AD319" s="442"/>
      <c r="AE319" s="442"/>
      <c r="AF319" s="442"/>
      <c r="AG319" s="442"/>
      <c r="AH319" s="442"/>
      <c r="AI319" s="442"/>
      <c r="AJ319" s="442"/>
      <c r="AK319" s="442"/>
      <c r="AL319" s="442"/>
      <c r="AM319" s="323">
        <f>SUM(Y319:AL319)</f>
        <v>1</v>
      </c>
    </row>
    <row r="320" spans="1:39" ht="15" outlineLevel="1">
      <c r="B320" s="321" t="s">
        <v>252</v>
      </c>
      <c r="C320" s="318" t="s">
        <v>164</v>
      </c>
      <c r="D320" s="322">
        <v>97223</v>
      </c>
      <c r="E320" s="322">
        <f>+IFERROR('7-d.  2014'!AZ29+'7-d.  2014'!AZ30,0)</f>
        <v>97222.89</v>
      </c>
      <c r="F320" s="322">
        <f>+IFERROR('7-d.  2014'!BA29+'7-d.  2014'!BA30,0)</f>
        <v>97222.89</v>
      </c>
      <c r="G320" s="322">
        <f>+IFERROR('7-d.  2014'!BB29+'7-d.  2014'!BB30,0)</f>
        <v>97222.89</v>
      </c>
      <c r="H320" s="322">
        <f>+IFERROR('7-d.  2014'!BC29+'7-d.  2014'!BC30,0)</f>
        <v>0</v>
      </c>
      <c r="I320" s="322">
        <f>+IFERROR('7-d.  2014'!BD29+'7-d.  2014'!BD30,0)</f>
        <v>0</v>
      </c>
      <c r="J320" s="322">
        <f>+IFERROR('7-d.  2014'!BE29+'7-d.  2014'!BE30,0)</f>
        <v>0</v>
      </c>
      <c r="K320" s="322">
        <f>+IFERROR('7-d.  2014'!BF29+'7-d.  2014'!BF30,0)</f>
        <v>0</v>
      </c>
      <c r="L320" s="322">
        <f>+IFERROR('7-d.  2014'!BG29+'7-d.  2014'!BG30,0)</f>
        <v>0</v>
      </c>
      <c r="M320" s="322">
        <f>+IFERROR('7-d.  2014'!BH29+'7-d.  2014'!BH30,0)</f>
        <v>0</v>
      </c>
      <c r="N320" s="322">
        <f>N319</f>
        <v>12</v>
      </c>
      <c r="O320" s="322">
        <v>18</v>
      </c>
      <c r="P320" s="322">
        <f>IFERROR(+'7-d.  2014'!U29+'7-d.  2014'!U30,0)</f>
        <v>17.690000000000001</v>
      </c>
      <c r="Q320" s="322">
        <f>IFERROR(+'7-d.  2014'!V29+'7-d.  2014'!V30,0)</f>
        <v>17.690000000000001</v>
      </c>
      <c r="R320" s="322">
        <f>IFERROR(+'7-d.  2014'!W29+'7-d.  2014'!W30,0)</f>
        <v>17.690000000000001</v>
      </c>
      <c r="S320" s="322">
        <f>IFERROR(+'7-d.  2014'!X29+'7-d.  2014'!X30,0)</f>
        <v>0</v>
      </c>
      <c r="T320" s="322">
        <f>IFERROR(+'7-d.  2014'!Y29+'7-d.  2014'!Y30,0)</f>
        <v>0</v>
      </c>
      <c r="U320" s="322">
        <f>IFERROR(+'7-d.  2014'!Z29+'7-d.  2014'!Z30,0)</f>
        <v>0</v>
      </c>
      <c r="V320" s="322">
        <f>IFERROR(+'7-d.  2014'!AA29+'7-d.  2014'!AA30,0)</f>
        <v>0</v>
      </c>
      <c r="W320" s="322">
        <f>IFERROR(+'7-d.  2014'!AB29+'7-d.  2014'!AB30,0)</f>
        <v>0</v>
      </c>
      <c r="X320" s="322">
        <f>IFERROR(+'7-d.  2014'!AC29+'7-d.  2014'!AC30,0)</f>
        <v>0</v>
      </c>
      <c r="Y320" s="438">
        <f>Y319</f>
        <v>0</v>
      </c>
      <c r="Z320" s="438">
        <f>Z319</f>
        <v>1</v>
      </c>
      <c r="AA320" s="438">
        <f t="shared" ref="AA320:AL320" si="94">AA319</f>
        <v>0</v>
      </c>
      <c r="AB320" s="438">
        <f t="shared" si="94"/>
        <v>0</v>
      </c>
      <c r="AC320" s="438">
        <f t="shared" si="94"/>
        <v>0</v>
      </c>
      <c r="AD320" s="438">
        <f t="shared" si="94"/>
        <v>0</v>
      </c>
      <c r="AE320" s="438">
        <f t="shared" si="94"/>
        <v>0</v>
      </c>
      <c r="AF320" s="438">
        <f t="shared" si="94"/>
        <v>0</v>
      </c>
      <c r="AG320" s="438">
        <f t="shared" si="94"/>
        <v>0</v>
      </c>
      <c r="AH320" s="438">
        <f t="shared" si="94"/>
        <v>0</v>
      </c>
      <c r="AI320" s="438">
        <f t="shared" si="94"/>
        <v>0</v>
      </c>
      <c r="AJ320" s="438">
        <f t="shared" si="94"/>
        <v>0</v>
      </c>
      <c r="AK320" s="438">
        <f t="shared" si="94"/>
        <v>0</v>
      </c>
      <c r="AL320" s="438">
        <f t="shared" si="94"/>
        <v>0</v>
      </c>
      <c r="AM320" s="338"/>
    </row>
    <row r="321" spans="1:39" ht="15" outlineLevel="1">
      <c r="B321" s="341"/>
      <c r="C321" s="339"/>
      <c r="D321" s="343"/>
      <c r="E321" s="343"/>
      <c r="F321" s="343"/>
      <c r="G321" s="343"/>
      <c r="H321" s="343"/>
      <c r="I321" s="343"/>
      <c r="J321" s="343"/>
      <c r="K321" s="343"/>
      <c r="L321" s="343"/>
      <c r="M321" s="343"/>
      <c r="N321" s="318"/>
      <c r="O321" s="343"/>
      <c r="P321" s="343"/>
      <c r="Q321" s="343"/>
      <c r="R321" s="343"/>
      <c r="S321" s="343"/>
      <c r="T321" s="343"/>
      <c r="U321" s="343"/>
      <c r="V321" s="343"/>
      <c r="W321" s="343"/>
      <c r="X321" s="343"/>
      <c r="Y321" s="443"/>
      <c r="Z321" s="444"/>
      <c r="AA321" s="443"/>
      <c r="AB321" s="443"/>
      <c r="AC321" s="443"/>
      <c r="AD321" s="443"/>
      <c r="AE321" s="443"/>
      <c r="AF321" s="443"/>
      <c r="AG321" s="443"/>
      <c r="AH321" s="443"/>
      <c r="AI321" s="443"/>
      <c r="AJ321" s="443"/>
      <c r="AK321" s="443"/>
      <c r="AL321" s="443"/>
      <c r="AM321" s="340"/>
    </row>
    <row r="322" spans="1:39" s="310" customFormat="1" ht="15" outlineLevel="1">
      <c r="A322" s="545">
        <v>15</v>
      </c>
      <c r="B322" s="341" t="s">
        <v>499</v>
      </c>
      <c r="C322" s="318" t="s">
        <v>25</v>
      </c>
      <c r="D322" s="322">
        <v>18</v>
      </c>
      <c r="E322" s="322"/>
      <c r="F322" s="322"/>
      <c r="G322" s="322"/>
      <c r="H322" s="322"/>
      <c r="I322" s="322"/>
      <c r="J322" s="322"/>
      <c r="K322" s="322"/>
      <c r="L322" s="322"/>
      <c r="M322" s="322"/>
      <c r="N322" s="318"/>
      <c r="O322" s="322">
        <v>13</v>
      </c>
      <c r="P322" s="322"/>
      <c r="Q322" s="322"/>
      <c r="R322" s="322"/>
      <c r="S322" s="322"/>
      <c r="T322" s="322"/>
      <c r="U322" s="322"/>
      <c r="V322" s="322"/>
      <c r="W322" s="322"/>
      <c r="X322" s="322"/>
      <c r="Y322" s="442"/>
      <c r="Z322" s="442"/>
      <c r="AA322" s="442"/>
      <c r="AB322" s="442"/>
      <c r="AC322" s="442"/>
      <c r="AD322" s="442"/>
      <c r="AE322" s="442"/>
      <c r="AF322" s="442"/>
      <c r="AG322" s="442"/>
      <c r="AH322" s="442"/>
      <c r="AI322" s="442"/>
      <c r="AJ322" s="442"/>
      <c r="AK322" s="442"/>
      <c r="AL322" s="442"/>
      <c r="AM322" s="323">
        <f>SUM(Y322:AL322)</f>
        <v>0</v>
      </c>
    </row>
    <row r="323" spans="1:39" s="310" customFormat="1" ht="15" outlineLevel="1">
      <c r="A323" s="545"/>
      <c r="B323" s="342" t="s">
        <v>252</v>
      </c>
      <c r="C323" s="318" t="s">
        <v>164</v>
      </c>
      <c r="D323" s="322"/>
      <c r="E323" s="322"/>
      <c r="F323" s="322"/>
      <c r="G323" s="322"/>
      <c r="H323" s="322"/>
      <c r="I323" s="322"/>
      <c r="J323" s="322"/>
      <c r="K323" s="322"/>
      <c r="L323" s="322"/>
      <c r="M323" s="322"/>
      <c r="N323" s="318"/>
      <c r="O323" s="322"/>
      <c r="P323" s="322"/>
      <c r="Q323" s="322"/>
      <c r="R323" s="322"/>
      <c r="S323" s="322"/>
      <c r="T323" s="322"/>
      <c r="U323" s="322"/>
      <c r="V323" s="322"/>
      <c r="W323" s="322"/>
      <c r="X323" s="322"/>
      <c r="Y323" s="438">
        <f>Y322</f>
        <v>0</v>
      </c>
      <c r="Z323" s="438">
        <f>Z322</f>
        <v>0</v>
      </c>
      <c r="AA323" s="438">
        <f t="shared" ref="AA323:AL323" si="95">AA322</f>
        <v>0</v>
      </c>
      <c r="AB323" s="438">
        <f t="shared" si="95"/>
        <v>0</v>
      </c>
      <c r="AC323" s="438">
        <f t="shared" si="95"/>
        <v>0</v>
      </c>
      <c r="AD323" s="438">
        <f t="shared" si="95"/>
        <v>0</v>
      </c>
      <c r="AE323" s="438">
        <f t="shared" si="95"/>
        <v>0</v>
      </c>
      <c r="AF323" s="438">
        <f t="shared" si="95"/>
        <v>0</v>
      </c>
      <c r="AG323" s="438">
        <f t="shared" si="95"/>
        <v>0</v>
      </c>
      <c r="AH323" s="438">
        <f t="shared" si="95"/>
        <v>0</v>
      </c>
      <c r="AI323" s="438">
        <f t="shared" si="95"/>
        <v>0</v>
      </c>
      <c r="AJ323" s="438">
        <f t="shared" si="95"/>
        <v>0</v>
      </c>
      <c r="AK323" s="438">
        <f t="shared" si="95"/>
        <v>0</v>
      </c>
      <c r="AL323" s="438">
        <f t="shared" si="95"/>
        <v>0</v>
      </c>
      <c r="AM323" s="338"/>
    </row>
    <row r="324" spans="1:39" s="310" customFormat="1" ht="15" outlineLevel="1">
      <c r="A324" s="545"/>
      <c r="B324" s="341"/>
      <c r="C324" s="339"/>
      <c r="D324" s="343"/>
      <c r="E324" s="343"/>
      <c r="F324" s="343"/>
      <c r="G324" s="343"/>
      <c r="H324" s="343"/>
      <c r="I324" s="343"/>
      <c r="J324" s="343"/>
      <c r="K324" s="343"/>
      <c r="L324" s="343"/>
      <c r="M324" s="343"/>
      <c r="N324" s="318"/>
      <c r="O324" s="343"/>
      <c r="P324" s="343"/>
      <c r="Q324" s="343"/>
      <c r="R324" s="343"/>
      <c r="S324" s="343"/>
      <c r="T324" s="343"/>
      <c r="U324" s="343"/>
      <c r="V324" s="343"/>
      <c r="W324" s="343"/>
      <c r="X324" s="343"/>
      <c r="Y324" s="445"/>
      <c r="Z324" s="443"/>
      <c r="AA324" s="443"/>
      <c r="AB324" s="443"/>
      <c r="AC324" s="443"/>
      <c r="AD324" s="443"/>
      <c r="AE324" s="443"/>
      <c r="AF324" s="443"/>
      <c r="AG324" s="443"/>
      <c r="AH324" s="443"/>
      <c r="AI324" s="443"/>
      <c r="AJ324" s="443"/>
      <c r="AK324" s="443"/>
      <c r="AL324" s="443"/>
      <c r="AM324" s="340"/>
    </row>
    <row r="325" spans="1:39" s="310" customFormat="1" ht="30" outlineLevel="1">
      <c r="A325" s="545">
        <v>16</v>
      </c>
      <c r="B325" s="341" t="s">
        <v>500</v>
      </c>
      <c r="C325" s="318" t="s">
        <v>25</v>
      </c>
      <c r="D325" s="322"/>
      <c r="E325" s="322"/>
      <c r="F325" s="322"/>
      <c r="G325" s="322"/>
      <c r="H325" s="322"/>
      <c r="I325" s="322"/>
      <c r="J325" s="322"/>
      <c r="K325" s="322"/>
      <c r="L325" s="322"/>
      <c r="M325" s="322"/>
      <c r="N325" s="318"/>
      <c r="O325" s="322"/>
      <c r="P325" s="322"/>
      <c r="Q325" s="322"/>
      <c r="R325" s="322"/>
      <c r="S325" s="322"/>
      <c r="T325" s="322"/>
      <c r="U325" s="322"/>
      <c r="V325" s="322"/>
      <c r="W325" s="322"/>
      <c r="X325" s="322"/>
      <c r="Y325" s="442"/>
      <c r="Z325" s="442"/>
      <c r="AA325" s="442"/>
      <c r="AB325" s="442"/>
      <c r="AC325" s="442"/>
      <c r="AD325" s="442"/>
      <c r="AE325" s="442"/>
      <c r="AF325" s="442"/>
      <c r="AG325" s="442"/>
      <c r="AH325" s="442"/>
      <c r="AI325" s="442"/>
      <c r="AJ325" s="442"/>
      <c r="AK325" s="442"/>
      <c r="AL325" s="442"/>
      <c r="AM325" s="323">
        <f>SUM(Y325:AL325)</f>
        <v>0</v>
      </c>
    </row>
    <row r="326" spans="1:39" s="310" customFormat="1" ht="15" outlineLevel="1">
      <c r="A326" s="545"/>
      <c r="B326" s="342" t="s">
        <v>252</v>
      </c>
      <c r="C326" s="318" t="s">
        <v>164</v>
      </c>
      <c r="D326" s="322"/>
      <c r="E326" s="322"/>
      <c r="F326" s="322"/>
      <c r="G326" s="322"/>
      <c r="H326" s="322"/>
      <c r="I326" s="322"/>
      <c r="J326" s="322"/>
      <c r="K326" s="322"/>
      <c r="L326" s="322"/>
      <c r="M326" s="322"/>
      <c r="N326" s="318"/>
      <c r="O326" s="322"/>
      <c r="P326" s="322"/>
      <c r="Q326" s="322"/>
      <c r="R326" s="322"/>
      <c r="S326" s="322"/>
      <c r="T326" s="322"/>
      <c r="U326" s="322"/>
      <c r="V326" s="322"/>
      <c r="W326" s="322"/>
      <c r="X326" s="322"/>
      <c r="Y326" s="438">
        <f>Y325</f>
        <v>0</v>
      </c>
      <c r="Z326" s="438">
        <f>Z325</f>
        <v>0</v>
      </c>
      <c r="AA326" s="438">
        <f t="shared" ref="AA326:AL326" si="96">AA325</f>
        <v>0</v>
      </c>
      <c r="AB326" s="438">
        <f t="shared" si="96"/>
        <v>0</v>
      </c>
      <c r="AC326" s="438">
        <f t="shared" si="96"/>
        <v>0</v>
      </c>
      <c r="AD326" s="438">
        <f t="shared" si="96"/>
        <v>0</v>
      </c>
      <c r="AE326" s="438">
        <f t="shared" si="96"/>
        <v>0</v>
      </c>
      <c r="AF326" s="438">
        <f t="shared" si="96"/>
        <v>0</v>
      </c>
      <c r="AG326" s="438">
        <f t="shared" si="96"/>
        <v>0</v>
      </c>
      <c r="AH326" s="438">
        <f t="shared" si="96"/>
        <v>0</v>
      </c>
      <c r="AI326" s="438">
        <f t="shared" si="96"/>
        <v>0</v>
      </c>
      <c r="AJ326" s="438">
        <f t="shared" si="96"/>
        <v>0</v>
      </c>
      <c r="AK326" s="438">
        <f t="shared" si="96"/>
        <v>0</v>
      </c>
      <c r="AL326" s="438">
        <f t="shared" si="96"/>
        <v>0</v>
      </c>
      <c r="AM326" s="338"/>
    </row>
    <row r="327" spans="1:39" s="310" customFormat="1" ht="15" outlineLevel="1">
      <c r="A327" s="545"/>
      <c r="B327" s="341"/>
      <c r="C327" s="339"/>
      <c r="D327" s="343"/>
      <c r="E327" s="343"/>
      <c r="F327" s="343"/>
      <c r="G327" s="343"/>
      <c r="H327" s="343"/>
      <c r="I327" s="343"/>
      <c r="J327" s="343"/>
      <c r="K327" s="343"/>
      <c r="L327" s="343"/>
      <c r="M327" s="343"/>
      <c r="N327" s="318"/>
      <c r="O327" s="343"/>
      <c r="P327" s="343"/>
      <c r="Q327" s="343"/>
      <c r="R327" s="343"/>
      <c r="S327" s="343"/>
      <c r="T327" s="343"/>
      <c r="U327" s="343"/>
      <c r="V327" s="343"/>
      <c r="W327" s="343"/>
      <c r="X327" s="343"/>
      <c r="Y327" s="445"/>
      <c r="Z327" s="443"/>
      <c r="AA327" s="443"/>
      <c r="AB327" s="443"/>
      <c r="AC327" s="443"/>
      <c r="AD327" s="443"/>
      <c r="AE327" s="443"/>
      <c r="AF327" s="443"/>
      <c r="AG327" s="443"/>
      <c r="AH327" s="443"/>
      <c r="AI327" s="443"/>
      <c r="AJ327" s="443"/>
      <c r="AK327" s="443"/>
      <c r="AL327" s="443"/>
      <c r="AM327" s="340"/>
    </row>
    <row r="328" spans="1:39" ht="15" outlineLevel="1">
      <c r="A328" s="545">
        <v>17</v>
      </c>
      <c r="B328" s="341" t="s">
        <v>9</v>
      </c>
      <c r="C328" s="318" t="s">
        <v>25</v>
      </c>
      <c r="D328" s="322">
        <v>9571</v>
      </c>
      <c r="E328" s="322"/>
      <c r="F328" s="322"/>
      <c r="G328" s="322"/>
      <c r="H328" s="322"/>
      <c r="I328" s="322"/>
      <c r="J328" s="322"/>
      <c r="K328" s="322"/>
      <c r="L328" s="322"/>
      <c r="M328" s="322"/>
      <c r="N328" s="318"/>
      <c r="O328" s="322">
        <v>597</v>
      </c>
      <c r="P328" s="322"/>
      <c r="Q328" s="322"/>
      <c r="R328" s="322"/>
      <c r="S328" s="322"/>
      <c r="T328" s="322"/>
      <c r="U328" s="322"/>
      <c r="V328" s="322"/>
      <c r="W328" s="322"/>
      <c r="X328" s="322"/>
      <c r="Y328" s="442"/>
      <c r="Z328" s="442"/>
      <c r="AA328" s="442"/>
      <c r="AB328" s="442"/>
      <c r="AC328" s="442"/>
      <c r="AD328" s="442"/>
      <c r="AE328" s="442"/>
      <c r="AF328" s="442"/>
      <c r="AG328" s="442"/>
      <c r="AH328" s="442"/>
      <c r="AI328" s="442"/>
      <c r="AJ328" s="442"/>
      <c r="AK328" s="442"/>
      <c r="AL328" s="442"/>
      <c r="AM328" s="323">
        <f>SUM(Y328:AL328)</f>
        <v>0</v>
      </c>
    </row>
    <row r="329" spans="1:39" ht="15" outlineLevel="1">
      <c r="B329" s="321" t="s">
        <v>252</v>
      </c>
      <c r="C329" s="318" t="s">
        <v>164</v>
      </c>
      <c r="D329" s="322"/>
      <c r="E329" s="322"/>
      <c r="F329" s="322"/>
      <c r="G329" s="322"/>
      <c r="H329" s="322"/>
      <c r="I329" s="322"/>
      <c r="J329" s="322"/>
      <c r="K329" s="322"/>
      <c r="L329" s="322"/>
      <c r="M329" s="322"/>
      <c r="N329" s="318"/>
      <c r="O329" s="322"/>
      <c r="P329" s="322"/>
      <c r="Q329" s="322"/>
      <c r="R329" s="322"/>
      <c r="S329" s="322"/>
      <c r="T329" s="322"/>
      <c r="U329" s="322"/>
      <c r="V329" s="322"/>
      <c r="W329" s="322"/>
      <c r="X329" s="322"/>
      <c r="Y329" s="438">
        <f>Y328</f>
        <v>0</v>
      </c>
      <c r="Z329" s="438">
        <f>Z328</f>
        <v>0</v>
      </c>
      <c r="AA329" s="438">
        <f t="shared" ref="AA329:AL329" si="97">AA328</f>
        <v>0</v>
      </c>
      <c r="AB329" s="438">
        <f t="shared" si="97"/>
        <v>0</v>
      </c>
      <c r="AC329" s="438">
        <f t="shared" si="97"/>
        <v>0</v>
      </c>
      <c r="AD329" s="438">
        <f t="shared" si="97"/>
        <v>0</v>
      </c>
      <c r="AE329" s="438">
        <f t="shared" si="97"/>
        <v>0</v>
      </c>
      <c r="AF329" s="438">
        <f t="shared" si="97"/>
        <v>0</v>
      </c>
      <c r="AG329" s="438">
        <f t="shared" si="97"/>
        <v>0</v>
      </c>
      <c r="AH329" s="438">
        <f t="shared" si="97"/>
        <v>0</v>
      </c>
      <c r="AI329" s="438">
        <f t="shared" si="97"/>
        <v>0</v>
      </c>
      <c r="AJ329" s="438">
        <f t="shared" si="97"/>
        <v>0</v>
      </c>
      <c r="AK329" s="438">
        <f t="shared" si="97"/>
        <v>0</v>
      </c>
      <c r="AL329" s="438">
        <f t="shared" si="97"/>
        <v>0</v>
      </c>
      <c r="AM329" s="338"/>
    </row>
    <row r="330" spans="1:39" ht="15" outlineLevel="1">
      <c r="B330" s="342"/>
      <c r="C330" s="332"/>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446"/>
      <c r="Z330" s="447"/>
      <c r="AA330" s="447"/>
      <c r="AB330" s="447"/>
      <c r="AC330" s="447"/>
      <c r="AD330" s="447"/>
      <c r="AE330" s="447"/>
      <c r="AF330" s="447"/>
      <c r="AG330" s="447"/>
      <c r="AH330" s="447"/>
      <c r="AI330" s="447"/>
      <c r="AJ330" s="447"/>
      <c r="AK330" s="447"/>
      <c r="AL330" s="447"/>
      <c r="AM330" s="344"/>
    </row>
    <row r="331" spans="1:39" ht="15.75" outlineLevel="1">
      <c r="A331" s="546"/>
      <c r="B331" s="315" t="s">
        <v>10</v>
      </c>
      <c r="C331" s="316"/>
      <c r="D331" s="316"/>
      <c r="E331" s="316"/>
      <c r="F331" s="316"/>
      <c r="G331" s="316"/>
      <c r="H331" s="316"/>
      <c r="I331" s="316"/>
      <c r="J331" s="316"/>
      <c r="K331" s="316"/>
      <c r="L331" s="316"/>
      <c r="M331" s="316"/>
      <c r="N331" s="317"/>
      <c r="O331" s="316"/>
      <c r="P331" s="316"/>
      <c r="Q331" s="316"/>
      <c r="R331" s="316"/>
      <c r="S331" s="316"/>
      <c r="T331" s="316"/>
      <c r="U331" s="316"/>
      <c r="V331" s="316"/>
      <c r="W331" s="316"/>
      <c r="X331" s="316"/>
      <c r="Y331" s="441"/>
      <c r="Z331" s="441"/>
      <c r="AA331" s="441"/>
      <c r="AB331" s="441"/>
      <c r="AC331" s="441"/>
      <c r="AD331" s="441"/>
      <c r="AE331" s="441"/>
      <c r="AF331" s="441"/>
      <c r="AG331" s="441"/>
      <c r="AH331" s="441"/>
      <c r="AI331" s="441"/>
      <c r="AJ331" s="441"/>
      <c r="AK331" s="441"/>
      <c r="AL331" s="441"/>
      <c r="AM331" s="319"/>
    </row>
    <row r="332" spans="1:39" ht="15" outlineLevel="1">
      <c r="A332" s="545">
        <v>18</v>
      </c>
      <c r="B332" s="342" t="s">
        <v>11</v>
      </c>
      <c r="C332" s="318" t="s">
        <v>25</v>
      </c>
      <c r="D332" s="322"/>
      <c r="E332" s="322"/>
      <c r="F332" s="322"/>
      <c r="G332" s="322"/>
      <c r="H332" s="322"/>
      <c r="I332" s="322"/>
      <c r="J332" s="322"/>
      <c r="K332" s="322"/>
      <c r="L332" s="322"/>
      <c r="M332" s="322"/>
      <c r="N332" s="322">
        <v>12</v>
      </c>
      <c r="O332" s="322"/>
      <c r="P332" s="322"/>
      <c r="Q332" s="322"/>
      <c r="R332" s="322"/>
      <c r="S332" s="322"/>
      <c r="T332" s="322"/>
      <c r="U332" s="322"/>
      <c r="V332" s="322"/>
      <c r="W332" s="322"/>
      <c r="X332" s="322"/>
      <c r="Y332" s="453"/>
      <c r="Z332" s="442"/>
      <c r="AA332" s="442"/>
      <c r="AB332" s="442"/>
      <c r="AC332" s="442"/>
      <c r="AD332" s="442"/>
      <c r="AE332" s="442"/>
      <c r="AF332" s="442"/>
      <c r="AG332" s="442"/>
      <c r="AH332" s="442"/>
      <c r="AI332" s="442"/>
      <c r="AJ332" s="442"/>
      <c r="AK332" s="442"/>
      <c r="AL332" s="442"/>
      <c r="AM332" s="323">
        <f>SUM(Y332:AL332)</f>
        <v>0</v>
      </c>
    </row>
    <row r="333" spans="1:39" ht="15" outlineLevel="1">
      <c r="B333" s="321" t="s">
        <v>252</v>
      </c>
      <c r="C333" s="318" t="s">
        <v>164</v>
      </c>
      <c r="D333" s="322"/>
      <c r="E333" s="322"/>
      <c r="F333" s="322"/>
      <c r="G333" s="322"/>
      <c r="H333" s="322"/>
      <c r="I333" s="322"/>
      <c r="J333" s="322"/>
      <c r="K333" s="322"/>
      <c r="L333" s="322"/>
      <c r="M333" s="322"/>
      <c r="N333" s="322">
        <f>N332</f>
        <v>12</v>
      </c>
      <c r="O333" s="322"/>
      <c r="P333" s="322"/>
      <c r="Q333" s="322"/>
      <c r="R333" s="322"/>
      <c r="S333" s="322"/>
      <c r="T333" s="322"/>
      <c r="U333" s="322"/>
      <c r="V333" s="322"/>
      <c r="W333" s="322"/>
      <c r="X333" s="322"/>
      <c r="Y333" s="438">
        <f>Y332</f>
        <v>0</v>
      </c>
      <c r="Z333" s="438">
        <f>Z332</f>
        <v>0</v>
      </c>
      <c r="AA333" s="438">
        <f t="shared" ref="AA333:AL333" si="98">AA332</f>
        <v>0</v>
      </c>
      <c r="AB333" s="438">
        <f t="shared" si="98"/>
        <v>0</v>
      </c>
      <c r="AC333" s="438">
        <f t="shared" si="98"/>
        <v>0</v>
      </c>
      <c r="AD333" s="438">
        <f t="shared" si="98"/>
        <v>0</v>
      </c>
      <c r="AE333" s="438">
        <f t="shared" si="98"/>
        <v>0</v>
      </c>
      <c r="AF333" s="438">
        <f t="shared" si="98"/>
        <v>0</v>
      </c>
      <c r="AG333" s="438">
        <f t="shared" si="98"/>
        <v>0</v>
      </c>
      <c r="AH333" s="438">
        <f t="shared" si="98"/>
        <v>0</v>
      </c>
      <c r="AI333" s="438">
        <f t="shared" si="98"/>
        <v>0</v>
      </c>
      <c r="AJ333" s="438">
        <f t="shared" si="98"/>
        <v>0</v>
      </c>
      <c r="AK333" s="438">
        <f t="shared" si="98"/>
        <v>0</v>
      </c>
      <c r="AL333" s="438">
        <f t="shared" si="98"/>
        <v>0</v>
      </c>
      <c r="AM333" s="324"/>
    </row>
    <row r="334" spans="1:39" ht="15" outlineLevel="1">
      <c r="A334" s="548"/>
      <c r="B334" s="342"/>
      <c r="C334" s="332"/>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48"/>
      <c r="AA334" s="448"/>
      <c r="AB334" s="448"/>
      <c r="AC334" s="448"/>
      <c r="AD334" s="448"/>
      <c r="AE334" s="448"/>
      <c r="AF334" s="448"/>
      <c r="AG334" s="448"/>
      <c r="AH334" s="448"/>
      <c r="AI334" s="448"/>
      <c r="AJ334" s="448"/>
      <c r="AK334" s="448"/>
      <c r="AL334" s="448"/>
      <c r="AM334" s="333"/>
    </row>
    <row r="335" spans="1:39" ht="15" outlineLevel="1">
      <c r="A335" s="545">
        <v>19</v>
      </c>
      <c r="B335" s="342" t="s">
        <v>12</v>
      </c>
      <c r="C335" s="318" t="s">
        <v>25</v>
      </c>
      <c r="D335" s="322"/>
      <c r="E335" s="322"/>
      <c r="F335" s="322"/>
      <c r="G335" s="322"/>
      <c r="H335" s="322"/>
      <c r="I335" s="322"/>
      <c r="J335" s="322"/>
      <c r="K335" s="322"/>
      <c r="L335" s="322"/>
      <c r="M335" s="322"/>
      <c r="N335" s="322">
        <v>12</v>
      </c>
      <c r="O335" s="322"/>
      <c r="P335" s="322"/>
      <c r="Q335" s="322"/>
      <c r="R335" s="322"/>
      <c r="S335" s="322"/>
      <c r="T335" s="322"/>
      <c r="U335" s="322"/>
      <c r="V335" s="322"/>
      <c r="W335" s="322"/>
      <c r="X335" s="322"/>
      <c r="Y335" s="437"/>
      <c r="Z335" s="442"/>
      <c r="AA335" s="442"/>
      <c r="AB335" s="442"/>
      <c r="AC335" s="442"/>
      <c r="AD335" s="442"/>
      <c r="AE335" s="442"/>
      <c r="AF335" s="442"/>
      <c r="AG335" s="442"/>
      <c r="AH335" s="442"/>
      <c r="AI335" s="442"/>
      <c r="AJ335" s="442"/>
      <c r="AK335" s="442"/>
      <c r="AL335" s="442"/>
      <c r="AM335" s="323">
        <f>SUM(Y335:AL335)</f>
        <v>0</v>
      </c>
    </row>
    <row r="336" spans="1:39" ht="15" outlineLevel="1">
      <c r="B336" s="321" t="s">
        <v>252</v>
      </c>
      <c r="C336" s="318" t="s">
        <v>164</v>
      </c>
      <c r="D336" s="322"/>
      <c r="E336" s="322"/>
      <c r="F336" s="322"/>
      <c r="G336" s="322"/>
      <c r="H336" s="322"/>
      <c r="I336" s="322"/>
      <c r="J336" s="322"/>
      <c r="K336" s="322"/>
      <c r="L336" s="322"/>
      <c r="M336" s="322"/>
      <c r="N336" s="322">
        <f>N335</f>
        <v>12</v>
      </c>
      <c r="O336" s="322"/>
      <c r="P336" s="322"/>
      <c r="Q336" s="322"/>
      <c r="R336" s="322"/>
      <c r="S336" s="322"/>
      <c r="T336" s="322"/>
      <c r="U336" s="322"/>
      <c r="V336" s="322"/>
      <c r="W336" s="322"/>
      <c r="X336" s="322"/>
      <c r="Y336" s="438">
        <f>Y335</f>
        <v>0</v>
      </c>
      <c r="Z336" s="438">
        <f>Z335</f>
        <v>0</v>
      </c>
      <c r="AA336" s="438">
        <f t="shared" ref="AA336:AL336" si="99">AA335</f>
        <v>0</v>
      </c>
      <c r="AB336" s="438">
        <f t="shared" si="99"/>
        <v>0</v>
      </c>
      <c r="AC336" s="438">
        <f t="shared" si="99"/>
        <v>0</v>
      </c>
      <c r="AD336" s="438">
        <f t="shared" si="99"/>
        <v>0</v>
      </c>
      <c r="AE336" s="438">
        <f t="shared" si="99"/>
        <v>0</v>
      </c>
      <c r="AF336" s="438">
        <f t="shared" si="99"/>
        <v>0</v>
      </c>
      <c r="AG336" s="438">
        <f t="shared" si="99"/>
        <v>0</v>
      </c>
      <c r="AH336" s="438">
        <f t="shared" si="99"/>
        <v>0</v>
      </c>
      <c r="AI336" s="438">
        <f t="shared" si="99"/>
        <v>0</v>
      </c>
      <c r="AJ336" s="438">
        <f t="shared" si="99"/>
        <v>0</v>
      </c>
      <c r="AK336" s="438">
        <f t="shared" si="99"/>
        <v>0</v>
      </c>
      <c r="AL336" s="438">
        <f t="shared" si="99"/>
        <v>0</v>
      </c>
      <c r="AM336" s="324"/>
    </row>
    <row r="337" spans="1:39" ht="15" outlineLevel="1">
      <c r="B337" s="342"/>
      <c r="C337" s="332"/>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449"/>
      <c r="Z337" s="449"/>
      <c r="AA337" s="439"/>
      <c r="AB337" s="439"/>
      <c r="AC337" s="439"/>
      <c r="AD337" s="439"/>
      <c r="AE337" s="439"/>
      <c r="AF337" s="439"/>
      <c r="AG337" s="439"/>
      <c r="AH337" s="439"/>
      <c r="AI337" s="439"/>
      <c r="AJ337" s="439"/>
      <c r="AK337" s="439"/>
      <c r="AL337" s="439"/>
      <c r="AM337" s="333"/>
    </row>
    <row r="338" spans="1:39" ht="15" outlineLevel="1">
      <c r="A338" s="545">
        <v>20</v>
      </c>
      <c r="B338" s="342" t="s">
        <v>13</v>
      </c>
      <c r="C338" s="318" t="s">
        <v>25</v>
      </c>
      <c r="D338" s="322">
        <v>178203</v>
      </c>
      <c r="E338" s="322">
        <f>+'7-c.  2013'!AZ55</f>
        <v>126236.37</v>
      </c>
      <c r="F338" s="322">
        <f>+'7-c.  2013'!BA55</f>
        <v>126236.37</v>
      </c>
      <c r="G338" s="322">
        <f>+'7-c.  2013'!BB55</f>
        <v>126236.37</v>
      </c>
      <c r="H338" s="322">
        <f>+'7-c.  2013'!BC55</f>
        <v>74270.009999999995</v>
      </c>
      <c r="I338" s="322" t="str">
        <f>+'7-c.  2013'!BD55</f>
        <v xml:space="preserve">                      -  </v>
      </c>
      <c r="J338" s="322" t="str">
        <f>+'7-c.  2013'!BE55</f>
        <v xml:space="preserve">                      -  </v>
      </c>
      <c r="K338" s="322" t="str">
        <f>+'7-c.  2013'!BF55</f>
        <v xml:space="preserve">                      -  </v>
      </c>
      <c r="L338" s="322" t="str">
        <f>+'7-c.  2013'!BG55</f>
        <v xml:space="preserve">                      -  </v>
      </c>
      <c r="M338" s="322" t="str">
        <f>+'7-c.  2013'!BH55</f>
        <v xml:space="preserve">                      -  </v>
      </c>
      <c r="N338" s="322">
        <v>12</v>
      </c>
      <c r="O338" s="322">
        <v>23</v>
      </c>
      <c r="P338" s="322">
        <f>+'7-c.  2013'!U55</f>
        <v>16.77</v>
      </c>
      <c r="Q338" s="322">
        <f>+'7-c.  2013'!V55</f>
        <v>16.77</v>
      </c>
      <c r="R338" s="322">
        <f>+'7-c.  2013'!W55</f>
        <v>16.77</v>
      </c>
      <c r="S338" s="322">
        <f>+'7-c.  2013'!X55</f>
        <v>10.72</v>
      </c>
      <c r="T338" s="322" t="str">
        <f>+'7-c.  2013'!Y55</f>
        <v xml:space="preserve">                 -  </v>
      </c>
      <c r="U338" s="322" t="str">
        <f>+'7-c.  2013'!Z55</f>
        <v xml:space="preserve">                 -  </v>
      </c>
      <c r="V338" s="322" t="str">
        <f>+'7-c.  2013'!AA55</f>
        <v xml:space="preserve">                 -  </v>
      </c>
      <c r="W338" s="322" t="str">
        <f>+'7-c.  2013'!AB55</f>
        <v xml:space="preserve">                 -  </v>
      </c>
      <c r="X338" s="322" t="str">
        <f>+'7-c.  2013'!AC55</f>
        <v xml:space="preserve">                 -  </v>
      </c>
      <c r="Y338" s="437">
        <v>1</v>
      </c>
      <c r="Z338" s="442"/>
      <c r="AA338" s="442"/>
      <c r="AB338" s="442"/>
      <c r="AC338" s="496"/>
      <c r="AD338" s="442"/>
      <c r="AE338" s="442"/>
      <c r="AF338" s="442"/>
      <c r="AG338" s="442"/>
      <c r="AH338" s="442"/>
      <c r="AI338" s="442"/>
      <c r="AJ338" s="442"/>
      <c r="AK338" s="442"/>
      <c r="AL338" s="442"/>
      <c r="AM338" s="323">
        <f>SUM(Y338:AL338)</f>
        <v>1</v>
      </c>
    </row>
    <row r="339" spans="1:39" ht="15" outlineLevel="1">
      <c r="B339" s="321" t="s">
        <v>252</v>
      </c>
      <c r="C339" s="318" t="s">
        <v>164</v>
      </c>
      <c r="D339" s="322">
        <v>-153586</v>
      </c>
      <c r="E339" s="322">
        <f>+'7-d.  2014'!AZ81</f>
        <v>-101619.24</v>
      </c>
      <c r="F339" s="322">
        <f>+'7-d.  2014'!BA81</f>
        <v>-101619.24</v>
      </c>
      <c r="G339" s="322">
        <f>+'7-d.  2014'!BB81</f>
        <v>-112086.93</v>
      </c>
      <c r="H339" s="322">
        <f>+'7-d.  2014'!BC81</f>
        <v>-60120.57</v>
      </c>
      <c r="I339" s="322">
        <f>+'7-d.  2014'!BD81</f>
        <v>12574.8</v>
      </c>
      <c r="J339" s="322">
        <f>+'7-d.  2014'!BE81</f>
        <v>12574.8</v>
      </c>
      <c r="K339" s="322">
        <f>+'7-d.  2014'!BF81</f>
        <v>12574.8</v>
      </c>
      <c r="L339" s="322">
        <f>+'7-d.  2014'!BG81</f>
        <v>12574.8</v>
      </c>
      <c r="M339" s="322">
        <f>+'7-d.  2014'!BH81</f>
        <v>12574.8</v>
      </c>
      <c r="N339" s="322">
        <f>N338</f>
        <v>12</v>
      </c>
      <c r="O339" s="322">
        <v>-21</v>
      </c>
      <c r="P339" s="322">
        <f>+'7-d.  2014'!U81</f>
        <v>-14.52</v>
      </c>
      <c r="Q339" s="322">
        <f>+'7-d.  2014'!V81</f>
        <v>-14.52</v>
      </c>
      <c r="R339" s="322">
        <f>+'7-d.  2014'!W81</f>
        <v>-14.7</v>
      </c>
      <c r="S339" s="322">
        <f>+'7-d.  2014'!X81</f>
        <v>-8.65</v>
      </c>
      <c r="T339" s="322">
        <f>+'7-d.  2014'!Y81</f>
        <v>3.39</v>
      </c>
      <c r="U339" s="322">
        <f>+'7-d.  2014'!Z81</f>
        <v>3.39</v>
      </c>
      <c r="V339" s="322">
        <f>+'7-d.  2014'!AA81</f>
        <v>3.39</v>
      </c>
      <c r="W339" s="322">
        <f>+'7-d.  2014'!AB81</f>
        <v>3.39</v>
      </c>
      <c r="X339" s="322">
        <f>+'7-d.  2014'!AC81</f>
        <v>3.39</v>
      </c>
      <c r="Y339" s="438">
        <f>Y338</f>
        <v>1</v>
      </c>
      <c r="Z339" s="438">
        <f>Z338</f>
        <v>0</v>
      </c>
      <c r="AA339" s="438">
        <f t="shared" ref="AA339:AL339" si="100">AA338</f>
        <v>0</v>
      </c>
      <c r="AB339" s="438">
        <f t="shared" si="100"/>
        <v>0</v>
      </c>
      <c r="AC339" s="438">
        <f t="shared" si="100"/>
        <v>0</v>
      </c>
      <c r="AD339" s="438">
        <f t="shared" si="100"/>
        <v>0</v>
      </c>
      <c r="AE339" s="438">
        <f t="shared" si="100"/>
        <v>0</v>
      </c>
      <c r="AF339" s="438">
        <f t="shared" si="100"/>
        <v>0</v>
      </c>
      <c r="AG339" s="438">
        <f t="shared" si="100"/>
        <v>0</v>
      </c>
      <c r="AH339" s="438">
        <f t="shared" si="100"/>
        <v>0</v>
      </c>
      <c r="AI339" s="438">
        <f t="shared" si="100"/>
        <v>0</v>
      </c>
      <c r="AJ339" s="438">
        <f t="shared" si="100"/>
        <v>0</v>
      </c>
      <c r="AK339" s="438">
        <f t="shared" si="100"/>
        <v>0</v>
      </c>
      <c r="AL339" s="438">
        <f t="shared" si="100"/>
        <v>0</v>
      </c>
      <c r="AM339" s="333"/>
    </row>
    <row r="340" spans="1:39" ht="15" outlineLevel="1">
      <c r="B340" s="342"/>
      <c r="C340" s="332"/>
      <c r="D340" s="318"/>
      <c r="E340" s="318"/>
      <c r="F340" s="318"/>
      <c r="G340" s="318"/>
      <c r="H340" s="318"/>
      <c r="I340" s="318"/>
      <c r="J340" s="318"/>
      <c r="K340" s="318"/>
      <c r="L340" s="318"/>
      <c r="M340" s="318"/>
      <c r="N340" s="345"/>
      <c r="O340" s="318"/>
      <c r="P340" s="318"/>
      <c r="Q340" s="318"/>
      <c r="R340" s="318"/>
      <c r="S340" s="318"/>
      <c r="T340" s="318"/>
      <c r="U340" s="318"/>
      <c r="V340" s="318"/>
      <c r="W340" s="318"/>
      <c r="X340" s="318"/>
      <c r="Y340" s="439"/>
      <c r="Z340" s="439"/>
      <c r="AA340" s="439"/>
      <c r="AB340" s="439"/>
      <c r="AC340" s="439"/>
      <c r="AD340" s="439"/>
      <c r="AE340" s="439"/>
      <c r="AF340" s="439"/>
      <c r="AG340" s="439"/>
      <c r="AH340" s="439"/>
      <c r="AI340" s="439"/>
      <c r="AJ340" s="439"/>
      <c r="AK340" s="439"/>
      <c r="AL340" s="439"/>
      <c r="AM340" s="333"/>
    </row>
    <row r="341" spans="1:39" ht="15" outlineLevel="1">
      <c r="A341" s="545">
        <v>21</v>
      </c>
      <c r="B341" s="342" t="s">
        <v>22</v>
      </c>
      <c r="C341" s="318" t="s">
        <v>25</v>
      </c>
      <c r="D341" s="322"/>
      <c r="E341" s="322"/>
      <c r="F341" s="322"/>
      <c r="G341" s="322"/>
      <c r="H341" s="322"/>
      <c r="I341" s="322"/>
      <c r="J341" s="322"/>
      <c r="K341" s="322"/>
      <c r="L341" s="322"/>
      <c r="M341" s="322"/>
      <c r="N341" s="322">
        <v>12</v>
      </c>
      <c r="O341" s="322"/>
      <c r="P341" s="322"/>
      <c r="Q341" s="322"/>
      <c r="R341" s="322"/>
      <c r="S341" s="322"/>
      <c r="T341" s="322"/>
      <c r="U341" s="322"/>
      <c r="V341" s="322"/>
      <c r="W341" s="322"/>
      <c r="X341" s="322"/>
      <c r="Y341" s="437"/>
      <c r="Z341" s="442"/>
      <c r="AA341" s="442">
        <v>0.92</v>
      </c>
      <c r="AB341" s="442">
        <v>0.08</v>
      </c>
      <c r="AC341" s="442"/>
      <c r="AD341" s="442"/>
      <c r="AE341" s="442"/>
      <c r="AF341" s="442"/>
      <c r="AG341" s="442"/>
      <c r="AH341" s="442"/>
      <c r="AI341" s="442"/>
      <c r="AJ341" s="442"/>
      <c r="AK341" s="442"/>
      <c r="AL341" s="442"/>
      <c r="AM341" s="323">
        <f>SUM(Y341:AL341)</f>
        <v>1</v>
      </c>
    </row>
    <row r="342" spans="1:39" ht="15" outlineLevel="1">
      <c r="B342" s="321" t="s">
        <v>252</v>
      </c>
      <c r="C342" s="318" t="s">
        <v>164</v>
      </c>
      <c r="D342" s="322"/>
      <c r="E342" s="322"/>
      <c r="F342" s="322"/>
      <c r="G342" s="322"/>
      <c r="H342" s="322"/>
      <c r="I342" s="322"/>
      <c r="J342" s="322"/>
      <c r="K342" s="322"/>
      <c r="L342" s="322"/>
      <c r="M342" s="322"/>
      <c r="N342" s="322">
        <f>N341</f>
        <v>12</v>
      </c>
      <c r="O342" s="322"/>
      <c r="P342" s="322"/>
      <c r="Q342" s="322"/>
      <c r="R342" s="322"/>
      <c r="S342" s="322"/>
      <c r="T342" s="322"/>
      <c r="U342" s="322"/>
      <c r="V342" s="322"/>
      <c r="W342" s="322"/>
      <c r="X342" s="322"/>
      <c r="Y342" s="438">
        <f>Y341</f>
        <v>0</v>
      </c>
      <c r="Z342" s="438">
        <f>Z341</f>
        <v>0</v>
      </c>
      <c r="AA342" s="438">
        <f t="shared" ref="AA342:AL342" si="101">AA341</f>
        <v>0.92</v>
      </c>
      <c r="AB342" s="438">
        <f t="shared" si="101"/>
        <v>0.08</v>
      </c>
      <c r="AC342" s="438">
        <f t="shared" si="101"/>
        <v>0</v>
      </c>
      <c r="AD342" s="438">
        <f t="shared" si="101"/>
        <v>0</v>
      </c>
      <c r="AE342" s="438">
        <f t="shared" si="101"/>
        <v>0</v>
      </c>
      <c r="AF342" s="438">
        <f t="shared" si="101"/>
        <v>0</v>
      </c>
      <c r="AG342" s="438">
        <f t="shared" si="101"/>
        <v>0</v>
      </c>
      <c r="AH342" s="438">
        <f t="shared" si="101"/>
        <v>0</v>
      </c>
      <c r="AI342" s="438">
        <f t="shared" si="101"/>
        <v>0</v>
      </c>
      <c r="AJ342" s="438">
        <f t="shared" si="101"/>
        <v>0</v>
      </c>
      <c r="AK342" s="438">
        <f t="shared" si="101"/>
        <v>0</v>
      </c>
      <c r="AL342" s="438">
        <f t="shared" si="101"/>
        <v>0</v>
      </c>
      <c r="AM342" s="324"/>
    </row>
    <row r="343" spans="1:39" ht="15" outlineLevel="1">
      <c r="B343" s="342"/>
      <c r="C343" s="332"/>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449"/>
      <c r="Z343" s="439"/>
      <c r="AA343" s="439"/>
      <c r="AB343" s="439"/>
      <c r="AC343" s="439"/>
      <c r="AD343" s="439"/>
      <c r="AE343" s="439"/>
      <c r="AF343" s="439"/>
      <c r="AG343" s="439"/>
      <c r="AH343" s="439"/>
      <c r="AI343" s="439"/>
      <c r="AJ343" s="439"/>
      <c r="AK343" s="439"/>
      <c r="AL343" s="439"/>
      <c r="AM343" s="333"/>
    </row>
    <row r="344" spans="1:39" ht="15" outlineLevel="1">
      <c r="A344" s="545">
        <v>22</v>
      </c>
      <c r="B344" s="342" t="s">
        <v>9</v>
      </c>
      <c r="C344" s="318" t="s">
        <v>25</v>
      </c>
      <c r="D344" s="322">
        <v>331641</v>
      </c>
      <c r="E344" s="322"/>
      <c r="F344" s="322"/>
      <c r="G344" s="322"/>
      <c r="H344" s="322"/>
      <c r="I344" s="322"/>
      <c r="J344" s="322"/>
      <c r="K344" s="322"/>
      <c r="L344" s="322"/>
      <c r="M344" s="322"/>
      <c r="N344" s="318"/>
      <c r="O344" s="322">
        <v>13261</v>
      </c>
      <c r="P344" s="322"/>
      <c r="Q344" s="322"/>
      <c r="R344" s="322"/>
      <c r="S344" s="322"/>
      <c r="T344" s="322"/>
      <c r="U344" s="322"/>
      <c r="V344" s="322"/>
      <c r="W344" s="322"/>
      <c r="X344" s="322"/>
      <c r="Y344" s="437"/>
      <c r="Z344" s="442"/>
      <c r="AA344" s="442"/>
      <c r="AB344" s="442"/>
      <c r="AC344" s="442"/>
      <c r="AD344" s="442"/>
      <c r="AE344" s="442"/>
      <c r="AF344" s="442"/>
      <c r="AG344" s="442"/>
      <c r="AH344" s="442"/>
      <c r="AI344" s="442"/>
      <c r="AJ344" s="442"/>
      <c r="AK344" s="442"/>
      <c r="AL344" s="442"/>
      <c r="AM344" s="323">
        <f>SUM(Y344:AL344)</f>
        <v>0</v>
      </c>
    </row>
    <row r="345" spans="1:39" ht="15" outlineLevel="1">
      <c r="B345" s="321" t="s">
        <v>252</v>
      </c>
      <c r="C345" s="318" t="s">
        <v>164</v>
      </c>
      <c r="D345" s="322"/>
      <c r="E345" s="322"/>
      <c r="F345" s="322"/>
      <c r="G345" s="322"/>
      <c r="H345" s="322"/>
      <c r="I345" s="322"/>
      <c r="J345" s="322"/>
      <c r="K345" s="322"/>
      <c r="L345" s="322"/>
      <c r="M345" s="322"/>
      <c r="N345" s="318"/>
      <c r="O345" s="322"/>
      <c r="P345" s="322"/>
      <c r="Q345" s="322"/>
      <c r="R345" s="322"/>
      <c r="S345" s="322"/>
      <c r="T345" s="322"/>
      <c r="U345" s="322"/>
      <c r="V345" s="322"/>
      <c r="W345" s="322"/>
      <c r="X345" s="322"/>
      <c r="Y345" s="438">
        <f>Y344</f>
        <v>0</v>
      </c>
      <c r="Z345" s="438">
        <f>Z344</f>
        <v>0</v>
      </c>
      <c r="AA345" s="438">
        <f t="shared" ref="AA345:AL345" si="102">AA344</f>
        <v>0</v>
      </c>
      <c r="AB345" s="438">
        <f t="shared" si="102"/>
        <v>0</v>
      </c>
      <c r="AC345" s="438">
        <f t="shared" si="102"/>
        <v>0</v>
      </c>
      <c r="AD345" s="438">
        <f t="shared" si="102"/>
        <v>0</v>
      </c>
      <c r="AE345" s="438">
        <f t="shared" si="102"/>
        <v>0</v>
      </c>
      <c r="AF345" s="438">
        <f t="shared" si="102"/>
        <v>0</v>
      </c>
      <c r="AG345" s="438">
        <f t="shared" si="102"/>
        <v>0</v>
      </c>
      <c r="AH345" s="438">
        <f t="shared" si="102"/>
        <v>0</v>
      </c>
      <c r="AI345" s="438">
        <f t="shared" si="102"/>
        <v>0</v>
      </c>
      <c r="AJ345" s="438">
        <f t="shared" si="102"/>
        <v>0</v>
      </c>
      <c r="AK345" s="438">
        <f t="shared" si="102"/>
        <v>0</v>
      </c>
      <c r="AL345" s="438">
        <f t="shared" si="102"/>
        <v>0</v>
      </c>
      <c r="AM345" s="333"/>
    </row>
    <row r="346" spans="1:39" ht="15" outlineLevel="1">
      <c r="B346" s="342"/>
      <c r="C346" s="332"/>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439"/>
      <c r="Z346" s="439"/>
      <c r="AA346" s="439"/>
      <c r="AB346" s="439"/>
      <c r="AC346" s="439"/>
      <c r="AD346" s="439"/>
      <c r="AE346" s="439"/>
      <c r="AF346" s="439"/>
      <c r="AG346" s="439"/>
      <c r="AH346" s="439"/>
      <c r="AI346" s="439"/>
      <c r="AJ346" s="439"/>
      <c r="AK346" s="439"/>
      <c r="AL346" s="439"/>
      <c r="AM346" s="333"/>
    </row>
    <row r="347" spans="1:39" ht="15.75" outlineLevel="1">
      <c r="A347" s="546"/>
      <c r="B347" s="315" t="s">
        <v>14</v>
      </c>
      <c r="C347" s="316"/>
      <c r="D347" s="317"/>
      <c r="E347" s="317"/>
      <c r="F347" s="317"/>
      <c r="G347" s="317"/>
      <c r="H347" s="317"/>
      <c r="I347" s="317"/>
      <c r="J347" s="317"/>
      <c r="K347" s="317"/>
      <c r="L347" s="317"/>
      <c r="M347" s="317"/>
      <c r="N347" s="317"/>
      <c r="O347" s="317"/>
      <c r="P347" s="316"/>
      <c r="Q347" s="316"/>
      <c r="R347" s="316"/>
      <c r="S347" s="316"/>
      <c r="T347" s="316"/>
      <c r="U347" s="316"/>
      <c r="V347" s="316"/>
      <c r="W347" s="316"/>
      <c r="X347" s="316"/>
      <c r="Y347" s="441"/>
      <c r="Z347" s="441"/>
      <c r="AA347" s="441"/>
      <c r="AB347" s="441"/>
      <c r="AC347" s="441"/>
      <c r="AD347" s="441"/>
      <c r="AE347" s="441"/>
      <c r="AF347" s="441"/>
      <c r="AG347" s="441"/>
      <c r="AH347" s="441"/>
      <c r="AI347" s="441"/>
      <c r="AJ347" s="441"/>
      <c r="AK347" s="441"/>
      <c r="AL347" s="441"/>
      <c r="AM347" s="319"/>
    </row>
    <row r="348" spans="1:39" ht="15" outlineLevel="1">
      <c r="A348" s="545">
        <v>23</v>
      </c>
      <c r="B348" s="342" t="s">
        <v>14</v>
      </c>
      <c r="C348" s="318" t="s">
        <v>25</v>
      </c>
      <c r="D348" s="322">
        <v>4634362</v>
      </c>
      <c r="E348" s="322">
        <f>+'7-c.  2013'!AZ41</f>
        <v>4542445.75</v>
      </c>
      <c r="F348" s="322">
        <f>+'7-c.  2013'!BA41</f>
        <v>4441123.32</v>
      </c>
      <c r="G348" s="322">
        <f>+'7-c.  2013'!BB41</f>
        <v>4111707.9</v>
      </c>
      <c r="H348" s="322">
        <f>+'7-c.  2013'!BC41</f>
        <v>3950956.45</v>
      </c>
      <c r="I348" s="322">
        <f>+'7-c.  2013'!BD41</f>
        <v>3831293.59</v>
      </c>
      <c r="J348" s="322">
        <f>+'7-c.  2013'!BE41</f>
        <v>3692430.59</v>
      </c>
      <c r="K348" s="322">
        <f>+'7-c.  2013'!BF41</f>
        <v>3684889.09</v>
      </c>
      <c r="L348" s="322">
        <f>+'7-c.  2013'!BG41</f>
        <v>2333239.33</v>
      </c>
      <c r="M348" s="322">
        <f>+'7-c.  2013'!BH41</f>
        <v>2314718.1</v>
      </c>
      <c r="N348" s="318"/>
      <c r="O348" s="322">
        <v>808</v>
      </c>
      <c r="P348" s="322">
        <f>+'7-c.  2013'!U41</f>
        <v>803.43</v>
      </c>
      <c r="Q348" s="322">
        <f>+'7-c.  2013'!V41</f>
        <v>798.16</v>
      </c>
      <c r="R348" s="322">
        <f>+'7-c.  2013'!W41</f>
        <v>781.05</v>
      </c>
      <c r="S348" s="322">
        <f>+'7-c.  2013'!X41</f>
        <v>772.75</v>
      </c>
      <c r="T348" s="322">
        <f>+'7-c.  2013'!Y41</f>
        <v>766.54</v>
      </c>
      <c r="U348" s="322">
        <f>+'7-c.  2013'!Z41</f>
        <v>759.32</v>
      </c>
      <c r="V348" s="322">
        <f>+'7-c.  2013'!AA41</f>
        <v>759.32</v>
      </c>
      <c r="W348" s="322">
        <f>+'7-c.  2013'!AB41</f>
        <v>689.11</v>
      </c>
      <c r="X348" s="322">
        <f>+'7-c.  2013'!AC41</f>
        <v>669.28</v>
      </c>
      <c r="Y348" s="497">
        <v>1</v>
      </c>
      <c r="Z348" s="437"/>
      <c r="AA348" s="437"/>
      <c r="AB348" s="437"/>
      <c r="AC348" s="437"/>
      <c r="AD348" s="437"/>
      <c r="AE348" s="437"/>
      <c r="AF348" s="437"/>
      <c r="AG348" s="437"/>
      <c r="AH348" s="437"/>
      <c r="AI348" s="437"/>
      <c r="AJ348" s="437"/>
      <c r="AK348" s="437"/>
      <c r="AL348" s="437"/>
      <c r="AM348" s="323">
        <f>SUM(Y348:AL348)</f>
        <v>1</v>
      </c>
    </row>
    <row r="349" spans="1:39" ht="15" outlineLevel="1">
      <c r="B349" s="321" t="s">
        <v>252</v>
      </c>
      <c r="C349" s="318" t="s">
        <v>164</v>
      </c>
      <c r="D349" s="322">
        <v>716808</v>
      </c>
      <c r="E349" s="322">
        <f>+'7-d.  2014'!AZ47</f>
        <v>712241.86</v>
      </c>
      <c r="F349" s="322">
        <f>+'7-d.  2014'!BA47</f>
        <v>705965.57</v>
      </c>
      <c r="G349" s="322">
        <f>+'7-d.  2014'!BB47</f>
        <v>683510.5</v>
      </c>
      <c r="H349" s="322">
        <f>+'7-d.  2014'!BC47</f>
        <v>672233.71</v>
      </c>
      <c r="I349" s="322">
        <f>+'7-d.  2014'!BD47</f>
        <v>663399.1</v>
      </c>
      <c r="J349" s="322">
        <f>+'7-d.  2014'!BE47</f>
        <v>658360.65</v>
      </c>
      <c r="K349" s="322">
        <f>+'7-d.  2014'!BF47</f>
        <v>658360.65</v>
      </c>
      <c r="L349" s="322">
        <f>+'7-d.  2014'!BG47</f>
        <v>567707.68000000005</v>
      </c>
      <c r="M349" s="322">
        <f>+'7-d.  2014'!BH47</f>
        <v>567707.68000000005</v>
      </c>
      <c r="N349" s="495"/>
      <c r="O349" s="322">
        <v>200</v>
      </c>
      <c r="P349" s="322">
        <f>+'7-d.  2014'!U47</f>
        <v>199.5</v>
      </c>
      <c r="Q349" s="322">
        <f>+'7-d.  2014'!V47</f>
        <v>199.17</v>
      </c>
      <c r="R349" s="322">
        <f>+'7-d.  2014'!W47</f>
        <v>198</v>
      </c>
      <c r="S349" s="322">
        <f>+'7-d.  2014'!X47</f>
        <v>197.41</v>
      </c>
      <c r="T349" s="322">
        <f>+'7-d.  2014'!Y47</f>
        <v>196.95</v>
      </c>
      <c r="U349" s="322">
        <f>+'7-d.  2014'!Z47</f>
        <v>196.69</v>
      </c>
      <c r="V349" s="322">
        <f>+'7-d.  2014'!AA47</f>
        <v>196.69</v>
      </c>
      <c r="W349" s="322">
        <f>+'7-d.  2014'!AB47</f>
        <v>191.98</v>
      </c>
      <c r="X349" s="322">
        <f>+'7-d.  2014'!AC47</f>
        <v>191.98</v>
      </c>
      <c r="Y349" s="438">
        <f>Y348</f>
        <v>1</v>
      </c>
      <c r="Z349" s="438">
        <f>Z348</f>
        <v>0</v>
      </c>
      <c r="AA349" s="438">
        <f t="shared" ref="AA349:AL349" si="103">AA348</f>
        <v>0</v>
      </c>
      <c r="AB349" s="438">
        <f t="shared" si="103"/>
        <v>0</v>
      </c>
      <c r="AC349" s="438">
        <f t="shared" si="103"/>
        <v>0</v>
      </c>
      <c r="AD349" s="438">
        <f t="shared" si="103"/>
        <v>0</v>
      </c>
      <c r="AE349" s="438">
        <f t="shared" si="103"/>
        <v>0</v>
      </c>
      <c r="AF349" s="438">
        <f t="shared" si="103"/>
        <v>0</v>
      </c>
      <c r="AG349" s="438">
        <f t="shared" si="103"/>
        <v>0</v>
      </c>
      <c r="AH349" s="438">
        <f t="shared" si="103"/>
        <v>0</v>
      </c>
      <c r="AI349" s="438">
        <f t="shared" si="103"/>
        <v>0</v>
      </c>
      <c r="AJ349" s="438">
        <f t="shared" si="103"/>
        <v>0</v>
      </c>
      <c r="AK349" s="438">
        <f t="shared" si="103"/>
        <v>0</v>
      </c>
      <c r="AL349" s="438">
        <f t="shared" si="103"/>
        <v>0</v>
      </c>
      <c r="AM349" s="324"/>
    </row>
    <row r="350" spans="1:39" ht="15" outlineLevel="1">
      <c r="B350" s="342"/>
      <c r="C350" s="332"/>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39"/>
      <c r="AA350" s="439"/>
      <c r="AB350" s="439"/>
      <c r="AC350" s="439"/>
      <c r="AD350" s="439"/>
      <c r="AE350" s="439"/>
      <c r="AF350" s="439"/>
      <c r="AG350" s="439"/>
      <c r="AH350" s="439"/>
      <c r="AI350" s="439"/>
      <c r="AJ350" s="439"/>
      <c r="AK350" s="439"/>
      <c r="AL350" s="439"/>
      <c r="AM350" s="333"/>
    </row>
    <row r="351" spans="1:39" s="320" customFormat="1" ht="15.75" outlineLevel="1">
      <c r="A351" s="546"/>
      <c r="B351" s="315" t="s">
        <v>501</v>
      </c>
      <c r="C351" s="316"/>
      <c r="D351" s="317"/>
      <c r="E351" s="317"/>
      <c r="F351" s="317"/>
      <c r="G351" s="317"/>
      <c r="H351" s="317"/>
      <c r="I351" s="317"/>
      <c r="J351" s="317"/>
      <c r="K351" s="317"/>
      <c r="L351" s="317"/>
      <c r="M351" s="317"/>
      <c r="N351" s="317"/>
      <c r="O351" s="317"/>
      <c r="P351" s="316"/>
      <c r="Q351" s="316"/>
      <c r="R351" s="316"/>
      <c r="S351" s="316"/>
      <c r="T351" s="316"/>
      <c r="U351" s="316"/>
      <c r="V351" s="316"/>
      <c r="W351" s="316"/>
      <c r="X351" s="316"/>
      <c r="Y351" s="441"/>
      <c r="Z351" s="441"/>
      <c r="AA351" s="441"/>
      <c r="AB351" s="441"/>
      <c r="AC351" s="441"/>
      <c r="AD351" s="441"/>
      <c r="AE351" s="441"/>
      <c r="AF351" s="441"/>
      <c r="AG351" s="441"/>
      <c r="AH351" s="441"/>
      <c r="AI351" s="441"/>
      <c r="AJ351" s="441"/>
      <c r="AK351" s="441"/>
      <c r="AL351" s="441"/>
      <c r="AM351" s="319"/>
    </row>
    <row r="352" spans="1:39" s="310" customFormat="1" ht="15" outlineLevel="1">
      <c r="A352" s="545">
        <v>24</v>
      </c>
      <c r="B352" s="342" t="s">
        <v>14</v>
      </c>
      <c r="C352" s="318" t="s">
        <v>25</v>
      </c>
      <c r="D352" s="322"/>
      <c r="E352" s="322"/>
      <c r="F352" s="322"/>
      <c r="G352" s="322"/>
      <c r="H352" s="322"/>
      <c r="I352" s="322"/>
      <c r="J352" s="322"/>
      <c r="K352" s="322"/>
      <c r="L352" s="322"/>
      <c r="M352" s="322"/>
      <c r="N352" s="318"/>
      <c r="O352" s="322"/>
      <c r="P352" s="322"/>
      <c r="Q352" s="322"/>
      <c r="R352" s="322"/>
      <c r="S352" s="322"/>
      <c r="T352" s="322"/>
      <c r="U352" s="322"/>
      <c r="V352" s="322"/>
      <c r="W352" s="322"/>
      <c r="X352" s="322"/>
      <c r="Y352" s="437"/>
      <c r="Z352" s="437"/>
      <c r="AA352" s="437"/>
      <c r="AB352" s="437"/>
      <c r="AC352" s="437"/>
      <c r="AD352" s="437"/>
      <c r="AE352" s="437"/>
      <c r="AF352" s="437"/>
      <c r="AG352" s="437"/>
      <c r="AH352" s="437"/>
      <c r="AI352" s="437"/>
      <c r="AJ352" s="437"/>
      <c r="AK352" s="437"/>
      <c r="AL352" s="437"/>
      <c r="AM352" s="323">
        <f>SUM(Y352:AL352)</f>
        <v>0</v>
      </c>
    </row>
    <row r="353" spans="1:39" s="310" customFormat="1" ht="15" outlineLevel="1">
      <c r="A353" s="545"/>
      <c r="B353" s="342" t="s">
        <v>252</v>
      </c>
      <c r="C353" s="318" t="s">
        <v>164</v>
      </c>
      <c r="D353" s="322"/>
      <c r="E353" s="322"/>
      <c r="F353" s="322"/>
      <c r="G353" s="322"/>
      <c r="H353" s="322"/>
      <c r="I353" s="322"/>
      <c r="J353" s="322"/>
      <c r="K353" s="322"/>
      <c r="L353" s="322"/>
      <c r="M353" s="322"/>
      <c r="N353" s="495"/>
      <c r="O353" s="322"/>
      <c r="P353" s="322"/>
      <c r="Q353" s="322"/>
      <c r="R353" s="322"/>
      <c r="S353" s="322"/>
      <c r="T353" s="322"/>
      <c r="U353" s="322"/>
      <c r="V353" s="322"/>
      <c r="W353" s="322"/>
      <c r="X353" s="322"/>
      <c r="Y353" s="438">
        <f>Y352</f>
        <v>0</v>
      </c>
      <c r="Z353" s="438">
        <f>Z352</f>
        <v>0</v>
      </c>
      <c r="AA353" s="438">
        <f t="shared" ref="AA353:AL353" si="104">AA352</f>
        <v>0</v>
      </c>
      <c r="AB353" s="438">
        <f t="shared" si="104"/>
        <v>0</v>
      </c>
      <c r="AC353" s="438">
        <f t="shared" si="104"/>
        <v>0</v>
      </c>
      <c r="AD353" s="438">
        <f t="shared" si="104"/>
        <v>0</v>
      </c>
      <c r="AE353" s="438">
        <f t="shared" si="104"/>
        <v>0</v>
      </c>
      <c r="AF353" s="438">
        <f t="shared" si="104"/>
        <v>0</v>
      </c>
      <c r="AG353" s="438">
        <f t="shared" si="104"/>
        <v>0</v>
      </c>
      <c r="AH353" s="438">
        <f t="shared" si="104"/>
        <v>0</v>
      </c>
      <c r="AI353" s="438">
        <f t="shared" si="104"/>
        <v>0</v>
      </c>
      <c r="AJ353" s="438">
        <f t="shared" si="104"/>
        <v>0</v>
      </c>
      <c r="AK353" s="438">
        <f t="shared" si="104"/>
        <v>0</v>
      </c>
      <c r="AL353" s="438">
        <f t="shared" si="104"/>
        <v>0</v>
      </c>
      <c r="AM353" s="324"/>
    </row>
    <row r="354" spans="1:39" s="310" customFormat="1" ht="15" outlineLevel="1">
      <c r="A354" s="545"/>
      <c r="B354" s="342"/>
      <c r="C354" s="332"/>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439"/>
      <c r="Z354" s="439"/>
      <c r="AA354" s="439"/>
      <c r="AB354" s="439"/>
      <c r="AC354" s="439"/>
      <c r="AD354" s="439"/>
      <c r="AE354" s="439"/>
      <c r="AF354" s="439"/>
      <c r="AG354" s="439"/>
      <c r="AH354" s="439"/>
      <c r="AI354" s="439"/>
      <c r="AJ354" s="439"/>
      <c r="AK354" s="439"/>
      <c r="AL354" s="439"/>
      <c r="AM354" s="333"/>
    </row>
    <row r="355" spans="1:39" s="310" customFormat="1" ht="15" outlineLevel="1">
      <c r="A355" s="545">
        <v>25</v>
      </c>
      <c r="B355" s="341" t="s">
        <v>21</v>
      </c>
      <c r="C355" s="318" t="s">
        <v>25</v>
      </c>
      <c r="D355" s="322"/>
      <c r="E355" s="322"/>
      <c r="F355" s="322"/>
      <c r="G355" s="322"/>
      <c r="H355" s="322"/>
      <c r="I355" s="322"/>
      <c r="J355" s="322"/>
      <c r="K355" s="322"/>
      <c r="L355" s="322"/>
      <c r="M355" s="322"/>
      <c r="N355" s="322">
        <v>0</v>
      </c>
      <c r="O355" s="322"/>
      <c r="P355" s="322"/>
      <c r="Q355" s="322"/>
      <c r="R355" s="322"/>
      <c r="S355" s="322"/>
      <c r="T355" s="322"/>
      <c r="U355" s="322"/>
      <c r="V355" s="322"/>
      <c r="W355" s="322"/>
      <c r="X355" s="322"/>
      <c r="Y355" s="442"/>
      <c r="Z355" s="442"/>
      <c r="AA355" s="442"/>
      <c r="AB355" s="442"/>
      <c r="AC355" s="442"/>
      <c r="AD355" s="442"/>
      <c r="AE355" s="442"/>
      <c r="AF355" s="442"/>
      <c r="AG355" s="442"/>
      <c r="AH355" s="442"/>
      <c r="AI355" s="442"/>
      <c r="AJ355" s="442"/>
      <c r="AK355" s="442"/>
      <c r="AL355" s="442"/>
      <c r="AM355" s="323">
        <f>SUM(Y355:AL355)</f>
        <v>0</v>
      </c>
    </row>
    <row r="356" spans="1:39" s="310" customFormat="1" ht="15" outlineLevel="1">
      <c r="A356" s="545"/>
      <c r="B356" s="342" t="s">
        <v>252</v>
      </c>
      <c r="C356" s="318" t="s">
        <v>164</v>
      </c>
      <c r="D356" s="322"/>
      <c r="E356" s="322"/>
      <c r="F356" s="322"/>
      <c r="G356" s="322"/>
      <c r="H356" s="322"/>
      <c r="I356" s="322"/>
      <c r="J356" s="322"/>
      <c r="K356" s="322"/>
      <c r="L356" s="322"/>
      <c r="M356" s="322"/>
      <c r="N356" s="322">
        <f>N355</f>
        <v>0</v>
      </c>
      <c r="O356" s="322"/>
      <c r="P356" s="322"/>
      <c r="Q356" s="322"/>
      <c r="R356" s="322"/>
      <c r="S356" s="322"/>
      <c r="T356" s="322"/>
      <c r="U356" s="322"/>
      <c r="V356" s="322"/>
      <c r="W356" s="322"/>
      <c r="X356" s="322"/>
      <c r="Y356" s="438">
        <f>Y355</f>
        <v>0</v>
      </c>
      <c r="Z356" s="438">
        <f>Z355</f>
        <v>0</v>
      </c>
      <c r="AA356" s="438">
        <f t="shared" ref="AA356:AL356" si="105">AA355</f>
        <v>0</v>
      </c>
      <c r="AB356" s="438">
        <f t="shared" si="105"/>
        <v>0</v>
      </c>
      <c r="AC356" s="438">
        <f t="shared" si="105"/>
        <v>0</v>
      </c>
      <c r="AD356" s="438">
        <f t="shared" si="105"/>
        <v>0</v>
      </c>
      <c r="AE356" s="438">
        <f t="shared" si="105"/>
        <v>0</v>
      </c>
      <c r="AF356" s="438">
        <f t="shared" si="105"/>
        <v>0</v>
      </c>
      <c r="AG356" s="438">
        <f t="shared" si="105"/>
        <v>0</v>
      </c>
      <c r="AH356" s="438">
        <f t="shared" si="105"/>
        <v>0</v>
      </c>
      <c r="AI356" s="438">
        <f t="shared" si="105"/>
        <v>0</v>
      </c>
      <c r="AJ356" s="438">
        <f t="shared" si="105"/>
        <v>0</v>
      </c>
      <c r="AK356" s="438">
        <f t="shared" si="105"/>
        <v>0</v>
      </c>
      <c r="AL356" s="438">
        <f t="shared" si="105"/>
        <v>0</v>
      </c>
      <c r="AM356" s="338"/>
    </row>
    <row r="357" spans="1:39" s="310" customFormat="1" ht="15" outlineLevel="1">
      <c r="A357" s="545"/>
      <c r="B357" s="341"/>
      <c r="C357" s="339"/>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443"/>
      <c r="Z357" s="444"/>
      <c r="AA357" s="443"/>
      <c r="AB357" s="443"/>
      <c r="AC357" s="443"/>
      <c r="AD357" s="443"/>
      <c r="AE357" s="443"/>
      <c r="AF357" s="443"/>
      <c r="AG357" s="443"/>
      <c r="AH357" s="443"/>
      <c r="AI357" s="443"/>
      <c r="AJ357" s="443"/>
      <c r="AK357" s="443"/>
      <c r="AL357" s="443"/>
      <c r="AM357" s="340"/>
    </row>
    <row r="358" spans="1:39" ht="15.75" outlineLevel="1">
      <c r="A358" s="546"/>
      <c r="B358" s="315" t="s">
        <v>15</v>
      </c>
      <c r="C358" s="347"/>
      <c r="D358" s="317"/>
      <c r="E358" s="316"/>
      <c r="F358" s="316"/>
      <c r="G358" s="316"/>
      <c r="H358" s="316"/>
      <c r="I358" s="316"/>
      <c r="J358" s="316"/>
      <c r="K358" s="316"/>
      <c r="L358" s="316"/>
      <c r="M358" s="316"/>
      <c r="N358" s="318"/>
      <c r="O358" s="316"/>
      <c r="P358" s="316"/>
      <c r="Q358" s="316"/>
      <c r="R358" s="316"/>
      <c r="S358" s="316"/>
      <c r="T358" s="316"/>
      <c r="U358" s="316"/>
      <c r="V358" s="316"/>
      <c r="W358" s="316"/>
      <c r="X358" s="316"/>
      <c r="Y358" s="441"/>
      <c r="Z358" s="441"/>
      <c r="AA358" s="441"/>
      <c r="AB358" s="441"/>
      <c r="AC358" s="441"/>
      <c r="AD358" s="441"/>
      <c r="AE358" s="441"/>
      <c r="AF358" s="441"/>
      <c r="AG358" s="441"/>
      <c r="AH358" s="441"/>
      <c r="AI358" s="441"/>
      <c r="AJ358" s="441"/>
      <c r="AK358" s="441"/>
      <c r="AL358" s="441"/>
      <c r="AM358" s="319"/>
    </row>
    <row r="359" spans="1:39" ht="15" outlineLevel="1">
      <c r="A359" s="545">
        <v>26</v>
      </c>
      <c r="B359" s="348" t="s">
        <v>16</v>
      </c>
      <c r="C359" s="318" t="s">
        <v>25</v>
      </c>
      <c r="D359" s="322"/>
      <c r="E359" s="322"/>
      <c r="F359" s="322"/>
      <c r="G359" s="322"/>
      <c r="H359" s="322"/>
      <c r="I359" s="322"/>
      <c r="J359" s="322"/>
      <c r="K359" s="322"/>
      <c r="L359" s="322"/>
      <c r="M359" s="322"/>
      <c r="N359" s="322">
        <v>12</v>
      </c>
      <c r="O359" s="322"/>
      <c r="P359" s="322"/>
      <c r="Q359" s="322"/>
      <c r="R359" s="322"/>
      <c r="S359" s="322"/>
      <c r="T359" s="322"/>
      <c r="U359" s="322"/>
      <c r="V359" s="322"/>
      <c r="W359" s="322"/>
      <c r="X359" s="322"/>
      <c r="Y359" s="453"/>
      <c r="Z359" s="442"/>
      <c r="AA359" s="442">
        <v>0.92</v>
      </c>
      <c r="AB359" s="442">
        <v>0.08</v>
      </c>
      <c r="AC359" s="442"/>
      <c r="AD359" s="442"/>
      <c r="AE359" s="442"/>
      <c r="AF359" s="442"/>
      <c r="AG359" s="442"/>
      <c r="AH359" s="442"/>
      <c r="AI359" s="442"/>
      <c r="AJ359" s="442"/>
      <c r="AK359" s="442"/>
      <c r="AL359" s="442"/>
      <c r="AM359" s="323">
        <f>SUM(Y359:AL359)</f>
        <v>1</v>
      </c>
    </row>
    <row r="360" spans="1:39" ht="15" outlineLevel="1">
      <c r="B360" s="321" t="s">
        <v>252</v>
      </c>
      <c r="C360" s="318" t="s">
        <v>164</v>
      </c>
      <c r="D360" s="322"/>
      <c r="E360" s="322"/>
      <c r="F360" s="322"/>
      <c r="G360" s="322"/>
      <c r="H360" s="322"/>
      <c r="I360" s="322"/>
      <c r="J360" s="322"/>
      <c r="K360" s="322"/>
      <c r="L360" s="322"/>
      <c r="M360" s="322"/>
      <c r="N360" s="322">
        <f>N359</f>
        <v>12</v>
      </c>
      <c r="O360" s="322"/>
      <c r="P360" s="322"/>
      <c r="Q360" s="322"/>
      <c r="R360" s="322"/>
      <c r="S360" s="322"/>
      <c r="T360" s="322"/>
      <c r="U360" s="322"/>
      <c r="V360" s="322"/>
      <c r="W360" s="322"/>
      <c r="X360" s="322"/>
      <c r="Y360" s="438">
        <f>Y359</f>
        <v>0</v>
      </c>
      <c r="Z360" s="438">
        <f>Z359</f>
        <v>0</v>
      </c>
      <c r="AA360" s="438">
        <f t="shared" ref="AA360:AL360" si="106">AA359</f>
        <v>0.92</v>
      </c>
      <c r="AB360" s="438">
        <f t="shared" si="106"/>
        <v>0.08</v>
      </c>
      <c r="AC360" s="438">
        <f t="shared" si="106"/>
        <v>0</v>
      </c>
      <c r="AD360" s="438">
        <f t="shared" si="106"/>
        <v>0</v>
      </c>
      <c r="AE360" s="438">
        <f t="shared" si="106"/>
        <v>0</v>
      </c>
      <c r="AF360" s="438">
        <f t="shared" si="106"/>
        <v>0</v>
      </c>
      <c r="AG360" s="438">
        <f t="shared" si="106"/>
        <v>0</v>
      </c>
      <c r="AH360" s="438">
        <f t="shared" si="106"/>
        <v>0</v>
      </c>
      <c r="AI360" s="438">
        <f t="shared" si="106"/>
        <v>0</v>
      </c>
      <c r="AJ360" s="438">
        <f t="shared" si="106"/>
        <v>0</v>
      </c>
      <c r="AK360" s="438">
        <f t="shared" si="106"/>
        <v>0</v>
      </c>
      <c r="AL360" s="438">
        <f t="shared" si="106"/>
        <v>0</v>
      </c>
      <c r="AM360" s="333"/>
    </row>
    <row r="361" spans="1:39" ht="15" outlineLevel="1">
      <c r="A361" s="548"/>
      <c r="B361" s="349"/>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450"/>
      <c r="Z361" s="451"/>
      <c r="AA361" s="451"/>
      <c r="AB361" s="451"/>
      <c r="AC361" s="451"/>
      <c r="AD361" s="451"/>
      <c r="AE361" s="451"/>
      <c r="AF361" s="451"/>
      <c r="AG361" s="451"/>
      <c r="AH361" s="451"/>
      <c r="AI361" s="451"/>
      <c r="AJ361" s="451"/>
      <c r="AK361" s="451"/>
      <c r="AL361" s="451"/>
      <c r="AM361" s="324"/>
    </row>
    <row r="362" spans="1:39" ht="15" outlineLevel="1">
      <c r="A362" s="545">
        <v>27</v>
      </c>
      <c r="B362" s="348" t="s">
        <v>17</v>
      </c>
      <c r="C362" s="318" t="s">
        <v>25</v>
      </c>
      <c r="D362" s="322"/>
      <c r="E362" s="322"/>
      <c r="F362" s="322"/>
      <c r="G362" s="322"/>
      <c r="H362" s="322"/>
      <c r="I362" s="322"/>
      <c r="J362" s="322"/>
      <c r="K362" s="322"/>
      <c r="L362" s="322"/>
      <c r="M362" s="322"/>
      <c r="N362" s="322">
        <v>12</v>
      </c>
      <c r="O362" s="322"/>
      <c r="P362" s="322"/>
      <c r="Q362" s="322"/>
      <c r="R362" s="322"/>
      <c r="S362" s="322"/>
      <c r="T362" s="322"/>
      <c r="U362" s="322"/>
      <c r="V362" s="322"/>
      <c r="W362" s="322"/>
      <c r="X362" s="322"/>
      <c r="Y362" s="453"/>
      <c r="Z362" s="442"/>
      <c r="AA362" s="442">
        <v>1</v>
      </c>
      <c r="AB362" s="442"/>
      <c r="AC362" s="442"/>
      <c r="AD362" s="442"/>
      <c r="AE362" s="442"/>
      <c r="AF362" s="442"/>
      <c r="AG362" s="442"/>
      <c r="AH362" s="442"/>
      <c r="AI362" s="442"/>
      <c r="AJ362" s="442"/>
      <c r="AK362" s="442"/>
      <c r="AL362" s="442"/>
      <c r="AM362" s="323">
        <f>SUM(Y362:AL362)</f>
        <v>1</v>
      </c>
    </row>
    <row r="363" spans="1:39" ht="15" outlineLevel="1">
      <c r="B363" s="321" t="s">
        <v>252</v>
      </c>
      <c r="C363" s="318" t="s">
        <v>164</v>
      </c>
      <c r="D363" s="322"/>
      <c r="E363" s="322"/>
      <c r="F363" s="322"/>
      <c r="G363" s="322"/>
      <c r="H363" s="322"/>
      <c r="I363" s="322"/>
      <c r="J363" s="322"/>
      <c r="K363" s="322"/>
      <c r="L363" s="322"/>
      <c r="M363" s="322"/>
      <c r="N363" s="322">
        <f>N362</f>
        <v>12</v>
      </c>
      <c r="O363" s="322"/>
      <c r="P363" s="322"/>
      <c r="Q363" s="322"/>
      <c r="R363" s="322"/>
      <c r="S363" s="322"/>
      <c r="T363" s="322"/>
      <c r="U363" s="322"/>
      <c r="V363" s="322"/>
      <c r="W363" s="322"/>
      <c r="X363" s="322"/>
      <c r="Y363" s="438">
        <f>Y362</f>
        <v>0</v>
      </c>
      <c r="Z363" s="438">
        <f>Z362</f>
        <v>0</v>
      </c>
      <c r="AA363" s="438">
        <f t="shared" ref="AA363:AL363" si="107">AA362</f>
        <v>1</v>
      </c>
      <c r="AB363" s="438">
        <f t="shared" si="107"/>
        <v>0</v>
      </c>
      <c r="AC363" s="438">
        <f t="shared" si="107"/>
        <v>0</v>
      </c>
      <c r="AD363" s="438">
        <f t="shared" si="107"/>
        <v>0</v>
      </c>
      <c r="AE363" s="438">
        <f t="shared" si="107"/>
        <v>0</v>
      </c>
      <c r="AF363" s="438">
        <f t="shared" si="107"/>
        <v>0</v>
      </c>
      <c r="AG363" s="438">
        <f t="shared" si="107"/>
        <v>0</v>
      </c>
      <c r="AH363" s="438">
        <f t="shared" si="107"/>
        <v>0</v>
      </c>
      <c r="AI363" s="438">
        <f t="shared" si="107"/>
        <v>0</v>
      </c>
      <c r="AJ363" s="438">
        <f t="shared" si="107"/>
        <v>0</v>
      </c>
      <c r="AK363" s="438">
        <f t="shared" si="107"/>
        <v>0</v>
      </c>
      <c r="AL363" s="438">
        <f t="shared" si="107"/>
        <v>0</v>
      </c>
      <c r="AM363" s="333"/>
    </row>
    <row r="364" spans="1:39" ht="15.75" outlineLevel="1">
      <c r="A364" s="548"/>
      <c r="B364" s="350"/>
      <c r="C364" s="327"/>
      <c r="D364" s="318"/>
      <c r="E364" s="318"/>
      <c r="F364" s="318"/>
      <c r="G364" s="318"/>
      <c r="H364" s="318"/>
      <c r="I364" s="318"/>
      <c r="J364" s="318"/>
      <c r="K364" s="318"/>
      <c r="L364" s="318"/>
      <c r="M364" s="318"/>
      <c r="N364" s="327"/>
      <c r="O364" s="318"/>
      <c r="P364" s="318"/>
      <c r="Q364" s="318"/>
      <c r="R364" s="318"/>
      <c r="S364" s="318"/>
      <c r="T364" s="318"/>
      <c r="U364" s="318"/>
      <c r="V364" s="318"/>
      <c r="W364" s="318"/>
      <c r="X364" s="318"/>
      <c r="Y364" s="439"/>
      <c r="Z364" s="439"/>
      <c r="AA364" s="439"/>
      <c r="AB364" s="439"/>
      <c r="AC364" s="439"/>
      <c r="AD364" s="439"/>
      <c r="AE364" s="439"/>
      <c r="AF364" s="439"/>
      <c r="AG364" s="439"/>
      <c r="AH364" s="439"/>
      <c r="AI364" s="439"/>
      <c r="AJ364" s="439"/>
      <c r="AK364" s="439"/>
      <c r="AL364" s="439"/>
      <c r="AM364" s="333"/>
    </row>
    <row r="365" spans="1:39" ht="15" outlineLevel="1">
      <c r="A365" s="545">
        <v>28</v>
      </c>
      <c r="B365" s="348" t="s">
        <v>18</v>
      </c>
      <c r="C365" s="318" t="s">
        <v>25</v>
      </c>
      <c r="D365" s="322"/>
      <c r="E365" s="322"/>
      <c r="F365" s="322"/>
      <c r="G365" s="322"/>
      <c r="H365" s="322"/>
      <c r="I365" s="322"/>
      <c r="J365" s="322"/>
      <c r="K365" s="322"/>
      <c r="L365" s="322"/>
      <c r="M365" s="322"/>
      <c r="N365" s="322">
        <v>0</v>
      </c>
      <c r="O365" s="322"/>
      <c r="P365" s="322"/>
      <c r="Q365" s="322"/>
      <c r="R365" s="322"/>
      <c r="S365" s="322"/>
      <c r="T365" s="322"/>
      <c r="U365" s="322"/>
      <c r="V365" s="322"/>
      <c r="W365" s="322"/>
      <c r="X365" s="322"/>
      <c r="Y365" s="453"/>
      <c r="Z365" s="442"/>
      <c r="AA365" s="442"/>
      <c r="AB365" s="442"/>
      <c r="AC365" s="442"/>
      <c r="AD365" s="442"/>
      <c r="AE365" s="442"/>
      <c r="AF365" s="442"/>
      <c r="AG365" s="442"/>
      <c r="AH365" s="442"/>
      <c r="AI365" s="442"/>
      <c r="AJ365" s="442"/>
      <c r="AK365" s="442"/>
      <c r="AL365" s="442"/>
      <c r="AM365" s="323">
        <f>SUM(Y365:AL365)</f>
        <v>0</v>
      </c>
    </row>
    <row r="366" spans="1:39" ht="15" outlineLevel="1">
      <c r="B366" s="321" t="s">
        <v>252</v>
      </c>
      <c r="C366" s="318" t="s">
        <v>164</v>
      </c>
      <c r="D366" s="322"/>
      <c r="E366" s="322"/>
      <c r="F366" s="322"/>
      <c r="G366" s="322"/>
      <c r="H366" s="322"/>
      <c r="I366" s="322"/>
      <c r="J366" s="322"/>
      <c r="K366" s="322"/>
      <c r="L366" s="322"/>
      <c r="M366" s="322"/>
      <c r="N366" s="322">
        <f>N365</f>
        <v>0</v>
      </c>
      <c r="O366" s="322"/>
      <c r="P366" s="322"/>
      <c r="Q366" s="322"/>
      <c r="R366" s="322"/>
      <c r="S366" s="322"/>
      <c r="T366" s="322"/>
      <c r="U366" s="322"/>
      <c r="V366" s="322"/>
      <c r="W366" s="322"/>
      <c r="X366" s="322"/>
      <c r="Y366" s="438">
        <f>Y365</f>
        <v>0</v>
      </c>
      <c r="Z366" s="438">
        <f>Z365</f>
        <v>0</v>
      </c>
      <c r="AA366" s="438">
        <f t="shared" ref="AA366:AL366" si="108">AA365</f>
        <v>0</v>
      </c>
      <c r="AB366" s="438">
        <f t="shared" si="108"/>
        <v>0</v>
      </c>
      <c r="AC366" s="438">
        <f t="shared" si="108"/>
        <v>0</v>
      </c>
      <c r="AD366" s="438">
        <f t="shared" si="108"/>
        <v>0</v>
      </c>
      <c r="AE366" s="438">
        <f t="shared" si="108"/>
        <v>0</v>
      </c>
      <c r="AF366" s="438">
        <f t="shared" si="108"/>
        <v>0</v>
      </c>
      <c r="AG366" s="438">
        <f t="shared" si="108"/>
        <v>0</v>
      </c>
      <c r="AH366" s="438">
        <f t="shared" si="108"/>
        <v>0</v>
      </c>
      <c r="AI366" s="438">
        <f t="shared" si="108"/>
        <v>0</v>
      </c>
      <c r="AJ366" s="438">
        <f t="shared" si="108"/>
        <v>0</v>
      </c>
      <c r="AK366" s="438">
        <f t="shared" si="108"/>
        <v>0</v>
      </c>
      <c r="AL366" s="438">
        <f t="shared" si="108"/>
        <v>0</v>
      </c>
      <c r="AM366" s="324"/>
    </row>
    <row r="367" spans="1:39" ht="15" outlineLevel="1">
      <c r="A367" s="548"/>
      <c r="B367" s="349"/>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439"/>
      <c r="Z367" s="439"/>
      <c r="AA367" s="439"/>
      <c r="AB367" s="439"/>
      <c r="AC367" s="439"/>
      <c r="AD367" s="439"/>
      <c r="AE367" s="439"/>
      <c r="AF367" s="439"/>
      <c r="AG367" s="439"/>
      <c r="AH367" s="439"/>
      <c r="AI367" s="439"/>
      <c r="AJ367" s="439"/>
      <c r="AK367" s="439"/>
      <c r="AL367" s="439"/>
      <c r="AM367" s="333"/>
    </row>
    <row r="368" spans="1:39" ht="15" outlineLevel="1">
      <c r="A368" s="545">
        <v>29</v>
      </c>
      <c r="B368" s="351" t="s">
        <v>19</v>
      </c>
      <c r="C368" s="318" t="s">
        <v>25</v>
      </c>
      <c r="D368" s="322"/>
      <c r="E368" s="322"/>
      <c r="F368" s="322"/>
      <c r="G368" s="322"/>
      <c r="H368" s="322"/>
      <c r="I368" s="322"/>
      <c r="J368" s="322"/>
      <c r="K368" s="322"/>
      <c r="L368" s="322"/>
      <c r="M368" s="322"/>
      <c r="N368" s="322">
        <v>0</v>
      </c>
      <c r="O368" s="322"/>
      <c r="P368" s="322"/>
      <c r="Q368" s="322"/>
      <c r="R368" s="322"/>
      <c r="S368" s="322"/>
      <c r="T368" s="322"/>
      <c r="U368" s="322"/>
      <c r="V368" s="322"/>
      <c r="W368" s="322"/>
      <c r="X368" s="322"/>
      <c r="Y368" s="453"/>
      <c r="Z368" s="442"/>
      <c r="AA368" s="442"/>
      <c r="AB368" s="442"/>
      <c r="AC368" s="442"/>
      <c r="AD368" s="442"/>
      <c r="AE368" s="442"/>
      <c r="AF368" s="442"/>
      <c r="AG368" s="442"/>
      <c r="AH368" s="442"/>
      <c r="AI368" s="442"/>
      <c r="AJ368" s="442"/>
      <c r="AK368" s="442"/>
      <c r="AL368" s="442"/>
      <c r="AM368" s="323">
        <f>SUM(Y368:AL368)</f>
        <v>0</v>
      </c>
    </row>
    <row r="369" spans="1:39" ht="15" outlineLevel="1">
      <c r="B369" s="351" t="s">
        <v>252</v>
      </c>
      <c r="C369" s="318" t="s">
        <v>164</v>
      </c>
      <c r="D369" s="322"/>
      <c r="E369" s="322"/>
      <c r="F369" s="322"/>
      <c r="G369" s="322"/>
      <c r="H369" s="322"/>
      <c r="I369" s="322"/>
      <c r="J369" s="322"/>
      <c r="K369" s="322"/>
      <c r="L369" s="322"/>
      <c r="M369" s="322"/>
      <c r="N369" s="322">
        <f>N368</f>
        <v>0</v>
      </c>
      <c r="O369" s="322"/>
      <c r="P369" s="322"/>
      <c r="Q369" s="322"/>
      <c r="R369" s="322"/>
      <c r="S369" s="322"/>
      <c r="T369" s="322"/>
      <c r="U369" s="322"/>
      <c r="V369" s="322"/>
      <c r="W369" s="322"/>
      <c r="X369" s="322"/>
      <c r="Y369" s="438">
        <f>Y368</f>
        <v>0</v>
      </c>
      <c r="Z369" s="438">
        <f t="shared" ref="Z369:AL369" si="109">Z368</f>
        <v>0</v>
      </c>
      <c r="AA369" s="438">
        <f t="shared" si="109"/>
        <v>0</v>
      </c>
      <c r="AB369" s="438">
        <f t="shared" si="109"/>
        <v>0</v>
      </c>
      <c r="AC369" s="438">
        <f t="shared" si="109"/>
        <v>0</v>
      </c>
      <c r="AD369" s="438">
        <f t="shared" si="109"/>
        <v>0</v>
      </c>
      <c r="AE369" s="438">
        <f t="shared" si="109"/>
        <v>0</v>
      </c>
      <c r="AF369" s="438">
        <f t="shared" si="109"/>
        <v>0</v>
      </c>
      <c r="AG369" s="438">
        <f t="shared" si="109"/>
        <v>0</v>
      </c>
      <c r="AH369" s="438">
        <f t="shared" si="109"/>
        <v>0</v>
      </c>
      <c r="AI369" s="438">
        <f t="shared" si="109"/>
        <v>0</v>
      </c>
      <c r="AJ369" s="438">
        <f t="shared" si="109"/>
        <v>0</v>
      </c>
      <c r="AK369" s="438">
        <f t="shared" si="109"/>
        <v>0</v>
      </c>
      <c r="AL369" s="438">
        <f t="shared" si="109"/>
        <v>0</v>
      </c>
      <c r="AM369" s="324"/>
    </row>
    <row r="370" spans="1:39" ht="15" outlineLevel="1">
      <c r="B370" s="351"/>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450"/>
      <c r="Z370" s="450"/>
      <c r="AA370" s="450"/>
      <c r="AB370" s="450"/>
      <c r="AC370" s="450"/>
      <c r="AD370" s="450"/>
      <c r="AE370" s="450"/>
      <c r="AF370" s="450"/>
      <c r="AG370" s="450"/>
      <c r="AH370" s="450"/>
      <c r="AI370" s="450"/>
      <c r="AJ370" s="450"/>
      <c r="AK370" s="450"/>
      <c r="AL370" s="450"/>
      <c r="AM370" s="340"/>
    </row>
    <row r="371" spans="1:39" s="310" customFormat="1" ht="15" outlineLevel="1">
      <c r="A371" s="545">
        <v>30</v>
      </c>
      <c r="B371" s="351" t="s">
        <v>502</v>
      </c>
      <c r="C371" s="318" t="s">
        <v>25</v>
      </c>
      <c r="D371" s="322"/>
      <c r="E371" s="322"/>
      <c r="F371" s="322"/>
      <c r="G371" s="322"/>
      <c r="H371" s="322"/>
      <c r="I371" s="322"/>
      <c r="J371" s="322"/>
      <c r="K371" s="322"/>
      <c r="L371" s="322"/>
      <c r="M371" s="322"/>
      <c r="N371" s="322">
        <v>0</v>
      </c>
      <c r="O371" s="322"/>
      <c r="P371" s="322"/>
      <c r="Q371" s="322"/>
      <c r="R371" s="322"/>
      <c r="S371" s="322"/>
      <c r="T371" s="322"/>
      <c r="U371" s="322"/>
      <c r="V371" s="322"/>
      <c r="W371" s="322"/>
      <c r="X371" s="322"/>
      <c r="Y371" s="437"/>
      <c r="Z371" s="437"/>
      <c r="AA371" s="437"/>
      <c r="AB371" s="437"/>
      <c r="AC371" s="437"/>
      <c r="AD371" s="437"/>
      <c r="AE371" s="437"/>
      <c r="AF371" s="437"/>
      <c r="AG371" s="437"/>
      <c r="AH371" s="437"/>
      <c r="AI371" s="437"/>
      <c r="AJ371" s="437"/>
      <c r="AK371" s="437"/>
      <c r="AL371" s="437"/>
      <c r="AM371" s="323">
        <f>SUM(Y371:AL371)</f>
        <v>0</v>
      </c>
    </row>
    <row r="372" spans="1:39" s="310" customFormat="1" ht="15" outlineLevel="1">
      <c r="A372" s="545"/>
      <c r="B372" s="351" t="s">
        <v>252</v>
      </c>
      <c r="C372" s="318" t="s">
        <v>164</v>
      </c>
      <c r="D372" s="322"/>
      <c r="E372" s="322"/>
      <c r="F372" s="322"/>
      <c r="G372" s="322"/>
      <c r="H372" s="322"/>
      <c r="I372" s="322"/>
      <c r="J372" s="322"/>
      <c r="K372" s="322"/>
      <c r="L372" s="322"/>
      <c r="M372" s="322"/>
      <c r="N372" s="322">
        <f>N371</f>
        <v>0</v>
      </c>
      <c r="O372" s="322"/>
      <c r="P372" s="322"/>
      <c r="Q372" s="322"/>
      <c r="R372" s="322"/>
      <c r="S372" s="322"/>
      <c r="T372" s="322"/>
      <c r="U372" s="322"/>
      <c r="V372" s="322"/>
      <c r="W372" s="322"/>
      <c r="X372" s="322"/>
      <c r="Y372" s="438">
        <f>Y371</f>
        <v>0</v>
      </c>
      <c r="Z372" s="438">
        <f t="shared" ref="Z372:AL372" si="110">Z371</f>
        <v>0</v>
      </c>
      <c r="AA372" s="438">
        <f t="shared" si="110"/>
        <v>0</v>
      </c>
      <c r="AB372" s="438">
        <f t="shared" si="110"/>
        <v>0</v>
      </c>
      <c r="AC372" s="438">
        <f t="shared" si="110"/>
        <v>0</v>
      </c>
      <c r="AD372" s="438">
        <f t="shared" si="110"/>
        <v>0</v>
      </c>
      <c r="AE372" s="438">
        <f t="shared" si="110"/>
        <v>0</v>
      </c>
      <c r="AF372" s="438">
        <f t="shared" si="110"/>
        <v>0</v>
      </c>
      <c r="AG372" s="438">
        <f t="shared" si="110"/>
        <v>0</v>
      </c>
      <c r="AH372" s="438">
        <f t="shared" si="110"/>
        <v>0</v>
      </c>
      <c r="AI372" s="438">
        <f t="shared" si="110"/>
        <v>0</v>
      </c>
      <c r="AJ372" s="438">
        <f t="shared" si="110"/>
        <v>0</v>
      </c>
      <c r="AK372" s="438">
        <f t="shared" si="110"/>
        <v>0</v>
      </c>
      <c r="AL372" s="438">
        <f t="shared" si="110"/>
        <v>0</v>
      </c>
      <c r="AM372" s="324"/>
    </row>
    <row r="373" spans="1:39" s="310" customFormat="1" ht="15" outlineLevel="1">
      <c r="A373" s="545"/>
      <c r="B373" s="351"/>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439"/>
      <c r="Z373" s="439"/>
      <c r="AA373" s="439"/>
      <c r="AB373" s="439"/>
      <c r="AC373" s="439"/>
      <c r="AD373" s="439"/>
      <c r="AE373" s="439"/>
      <c r="AF373" s="439"/>
      <c r="AG373" s="439"/>
      <c r="AH373" s="439"/>
      <c r="AI373" s="439"/>
      <c r="AJ373" s="439"/>
      <c r="AK373" s="439"/>
      <c r="AL373" s="439"/>
      <c r="AM373" s="340"/>
    </row>
    <row r="374" spans="1:39" s="310" customFormat="1" ht="15.75" outlineLevel="1">
      <c r="A374" s="545"/>
      <c r="B374" s="315" t="s">
        <v>503</v>
      </c>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39"/>
      <c r="AA374" s="439"/>
      <c r="AB374" s="439"/>
      <c r="AC374" s="439"/>
      <c r="AD374" s="439"/>
      <c r="AE374" s="439"/>
      <c r="AF374" s="439"/>
      <c r="AG374" s="439"/>
      <c r="AH374" s="439"/>
      <c r="AI374" s="439"/>
      <c r="AJ374" s="439"/>
      <c r="AK374" s="439"/>
      <c r="AL374" s="439"/>
      <c r="AM374" s="340"/>
    </row>
    <row r="375" spans="1:39" s="310" customFormat="1" ht="15" outlineLevel="1">
      <c r="A375" s="545">
        <v>31</v>
      </c>
      <c r="B375" s="351" t="s">
        <v>504</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37"/>
      <c r="Z375" s="437"/>
      <c r="AA375" s="437"/>
      <c r="AB375" s="437"/>
      <c r="AC375" s="437"/>
      <c r="AD375" s="437"/>
      <c r="AE375" s="437"/>
      <c r="AF375" s="437"/>
      <c r="AG375" s="437"/>
      <c r="AH375" s="437"/>
      <c r="AI375" s="437"/>
      <c r="AJ375" s="437"/>
      <c r="AK375" s="437"/>
      <c r="AL375" s="437"/>
      <c r="AM375" s="323">
        <f>SUM(Y375:AL375)</f>
        <v>0</v>
      </c>
    </row>
    <row r="376" spans="1:39" s="310" customFormat="1" ht="15" outlineLevel="1">
      <c r="A376" s="545"/>
      <c r="B376" s="351" t="s">
        <v>252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AL376" si="111">Z375</f>
        <v>0</v>
      </c>
      <c r="AA376" s="438">
        <f t="shared" si="111"/>
        <v>0</v>
      </c>
      <c r="AB376" s="438">
        <f t="shared" si="111"/>
        <v>0</v>
      </c>
      <c r="AC376" s="438">
        <f t="shared" si="111"/>
        <v>0</v>
      </c>
      <c r="AD376" s="438">
        <f t="shared" si="111"/>
        <v>0</v>
      </c>
      <c r="AE376" s="438">
        <f t="shared" si="111"/>
        <v>0</v>
      </c>
      <c r="AF376" s="438">
        <f t="shared" si="111"/>
        <v>0</v>
      </c>
      <c r="AG376" s="438">
        <f t="shared" si="111"/>
        <v>0</v>
      </c>
      <c r="AH376" s="438">
        <f t="shared" si="111"/>
        <v>0</v>
      </c>
      <c r="AI376" s="438">
        <f t="shared" si="111"/>
        <v>0</v>
      </c>
      <c r="AJ376" s="438">
        <f t="shared" si="111"/>
        <v>0</v>
      </c>
      <c r="AK376" s="438">
        <f t="shared" si="111"/>
        <v>0</v>
      </c>
      <c r="AL376" s="438">
        <f t="shared" si="111"/>
        <v>0</v>
      </c>
      <c r="AM376" s="324"/>
    </row>
    <row r="377" spans="1:39" s="310" customFormat="1" ht="15" outlineLevel="1">
      <c r="A377" s="545"/>
      <c r="B377" s="351"/>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439"/>
      <c r="Z377" s="439"/>
      <c r="AA377" s="439"/>
      <c r="AB377" s="439"/>
      <c r="AC377" s="439"/>
      <c r="AD377" s="439"/>
      <c r="AE377" s="439"/>
      <c r="AF377" s="439"/>
      <c r="AG377" s="439"/>
      <c r="AH377" s="439"/>
      <c r="AI377" s="439"/>
      <c r="AJ377" s="439"/>
      <c r="AK377" s="439"/>
      <c r="AL377" s="439"/>
      <c r="AM377" s="340"/>
    </row>
    <row r="378" spans="1:39" s="310" customFormat="1" ht="15" outlineLevel="1">
      <c r="A378" s="545">
        <v>32</v>
      </c>
      <c r="B378" s="351" t="s">
        <v>505</v>
      </c>
      <c r="C378" s="318" t="s">
        <v>25</v>
      </c>
      <c r="D378" s="322"/>
      <c r="E378" s="322"/>
      <c r="F378" s="322"/>
      <c r="G378" s="322"/>
      <c r="H378" s="322"/>
      <c r="I378" s="322"/>
      <c r="J378" s="322"/>
      <c r="K378" s="322"/>
      <c r="L378" s="322"/>
      <c r="M378" s="322"/>
      <c r="N378" s="322">
        <v>0</v>
      </c>
      <c r="O378" s="322"/>
      <c r="P378" s="322"/>
      <c r="Q378" s="322"/>
      <c r="R378" s="322"/>
      <c r="S378" s="322"/>
      <c r="T378" s="322"/>
      <c r="U378" s="322"/>
      <c r="V378" s="322"/>
      <c r="W378" s="322"/>
      <c r="X378" s="322"/>
      <c r="Y378" s="437"/>
      <c r="Z378" s="437"/>
      <c r="AA378" s="437"/>
      <c r="AB378" s="437"/>
      <c r="AC378" s="437"/>
      <c r="AD378" s="437"/>
      <c r="AE378" s="437"/>
      <c r="AF378" s="437"/>
      <c r="AG378" s="437"/>
      <c r="AH378" s="437"/>
      <c r="AI378" s="437"/>
      <c r="AJ378" s="437"/>
      <c r="AK378" s="437"/>
      <c r="AL378" s="437"/>
      <c r="AM378" s="323">
        <f>SUM(Y378:AL378)</f>
        <v>0</v>
      </c>
    </row>
    <row r="379" spans="1:39" s="310" customFormat="1" ht="15" outlineLevel="1">
      <c r="A379" s="545"/>
      <c r="B379" s="351" t="s">
        <v>252</v>
      </c>
      <c r="C379" s="318" t="s">
        <v>164</v>
      </c>
      <c r="D379" s="322"/>
      <c r="E379" s="322"/>
      <c r="F379" s="322"/>
      <c r="G379" s="322"/>
      <c r="H379" s="322"/>
      <c r="I379" s="322"/>
      <c r="J379" s="322"/>
      <c r="K379" s="322"/>
      <c r="L379" s="322"/>
      <c r="M379" s="322"/>
      <c r="N379" s="322">
        <f>N378</f>
        <v>0</v>
      </c>
      <c r="O379" s="322"/>
      <c r="P379" s="322"/>
      <c r="Q379" s="322"/>
      <c r="R379" s="322"/>
      <c r="S379" s="322"/>
      <c r="T379" s="322"/>
      <c r="U379" s="322"/>
      <c r="V379" s="322"/>
      <c r="W379" s="322"/>
      <c r="X379" s="322"/>
      <c r="Y379" s="438">
        <f>Y378</f>
        <v>0</v>
      </c>
      <c r="Z379" s="438">
        <f t="shared" ref="Z379:AL379" si="112">Z378</f>
        <v>0</v>
      </c>
      <c r="AA379" s="438">
        <f t="shared" si="112"/>
        <v>0</v>
      </c>
      <c r="AB379" s="438">
        <f t="shared" si="112"/>
        <v>0</v>
      </c>
      <c r="AC379" s="438">
        <f t="shared" si="112"/>
        <v>0</v>
      </c>
      <c r="AD379" s="438">
        <f t="shared" si="112"/>
        <v>0</v>
      </c>
      <c r="AE379" s="438">
        <f t="shared" si="112"/>
        <v>0</v>
      </c>
      <c r="AF379" s="438">
        <f t="shared" si="112"/>
        <v>0</v>
      </c>
      <c r="AG379" s="438">
        <f t="shared" si="112"/>
        <v>0</v>
      </c>
      <c r="AH379" s="438">
        <f t="shared" si="112"/>
        <v>0</v>
      </c>
      <c r="AI379" s="438">
        <f t="shared" si="112"/>
        <v>0</v>
      </c>
      <c r="AJ379" s="438">
        <f t="shared" si="112"/>
        <v>0</v>
      </c>
      <c r="AK379" s="438">
        <f t="shared" si="112"/>
        <v>0</v>
      </c>
      <c r="AL379" s="438">
        <f t="shared" si="112"/>
        <v>0</v>
      </c>
      <c r="AM379" s="324"/>
    </row>
    <row r="380" spans="1:39" s="310" customFormat="1" ht="15" outlineLevel="1">
      <c r="A380" s="545"/>
      <c r="B380" s="351"/>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439"/>
      <c r="Z380" s="439"/>
      <c r="AA380" s="439"/>
      <c r="AB380" s="439"/>
      <c r="AC380" s="439"/>
      <c r="AD380" s="439"/>
      <c r="AE380" s="439"/>
      <c r="AF380" s="439"/>
      <c r="AG380" s="439"/>
      <c r="AH380" s="439"/>
      <c r="AI380" s="439"/>
      <c r="AJ380" s="439"/>
      <c r="AK380" s="439"/>
      <c r="AL380" s="439"/>
      <c r="AM380" s="340"/>
    </row>
    <row r="381" spans="1:39" s="310" customFormat="1" ht="15" outlineLevel="1">
      <c r="A381" s="545">
        <v>33</v>
      </c>
      <c r="B381" s="351" t="s">
        <v>506</v>
      </c>
      <c r="C381" s="318" t="s">
        <v>25</v>
      </c>
      <c r="D381" s="322"/>
      <c r="E381" s="322"/>
      <c r="F381" s="322"/>
      <c r="G381" s="322"/>
      <c r="H381" s="322"/>
      <c r="I381" s="322"/>
      <c r="J381" s="322"/>
      <c r="K381" s="322"/>
      <c r="L381" s="322"/>
      <c r="M381" s="322"/>
      <c r="N381" s="322">
        <v>0</v>
      </c>
      <c r="O381" s="322"/>
      <c r="P381" s="322"/>
      <c r="Q381" s="322"/>
      <c r="R381" s="322"/>
      <c r="S381" s="322"/>
      <c r="T381" s="322"/>
      <c r="U381" s="322"/>
      <c r="V381" s="322"/>
      <c r="W381" s="322"/>
      <c r="X381" s="322"/>
      <c r="Y381" s="437"/>
      <c r="Z381" s="437"/>
      <c r="AA381" s="437"/>
      <c r="AB381" s="437"/>
      <c r="AC381" s="437"/>
      <c r="AD381" s="437"/>
      <c r="AE381" s="437"/>
      <c r="AF381" s="437"/>
      <c r="AG381" s="437"/>
      <c r="AH381" s="437"/>
      <c r="AI381" s="437"/>
      <c r="AJ381" s="437"/>
      <c r="AK381" s="437"/>
      <c r="AL381" s="437"/>
      <c r="AM381" s="323">
        <f>SUM(Y381:AL381)</f>
        <v>0</v>
      </c>
    </row>
    <row r="382" spans="1:39" s="310" customFormat="1" ht="15" outlineLevel="1">
      <c r="A382" s="545"/>
      <c r="B382" s="351" t="s">
        <v>252</v>
      </c>
      <c r="C382" s="318" t="s">
        <v>164</v>
      </c>
      <c r="D382" s="322"/>
      <c r="E382" s="322"/>
      <c r="F382" s="322"/>
      <c r="G382" s="322"/>
      <c r="H382" s="322"/>
      <c r="I382" s="322"/>
      <c r="J382" s="322"/>
      <c r="K382" s="322"/>
      <c r="L382" s="322"/>
      <c r="M382" s="322"/>
      <c r="N382" s="322">
        <f>N381</f>
        <v>0</v>
      </c>
      <c r="O382" s="322"/>
      <c r="P382" s="322"/>
      <c r="Q382" s="322"/>
      <c r="R382" s="322"/>
      <c r="S382" s="322"/>
      <c r="T382" s="322"/>
      <c r="U382" s="322"/>
      <c r="V382" s="322"/>
      <c r="W382" s="322"/>
      <c r="X382" s="322"/>
      <c r="Y382" s="438">
        <f>Y381</f>
        <v>0</v>
      </c>
      <c r="Z382" s="438">
        <f t="shared" ref="Z382:AK382" si="113">Z381</f>
        <v>0</v>
      </c>
      <c r="AA382" s="438">
        <f t="shared" si="113"/>
        <v>0</v>
      </c>
      <c r="AB382" s="438">
        <f t="shared" si="113"/>
        <v>0</v>
      </c>
      <c r="AC382" s="438">
        <f t="shared" si="113"/>
        <v>0</v>
      </c>
      <c r="AD382" s="438">
        <f t="shared" si="113"/>
        <v>0</v>
      </c>
      <c r="AE382" s="438">
        <f t="shared" si="113"/>
        <v>0</v>
      </c>
      <c r="AF382" s="438">
        <f t="shared" si="113"/>
        <v>0</v>
      </c>
      <c r="AG382" s="438">
        <f t="shared" si="113"/>
        <v>0</v>
      </c>
      <c r="AH382" s="438">
        <f t="shared" si="113"/>
        <v>0</v>
      </c>
      <c r="AI382" s="438">
        <f t="shared" si="113"/>
        <v>0</v>
      </c>
      <c r="AJ382" s="438">
        <f t="shared" si="113"/>
        <v>0</v>
      </c>
      <c r="AK382" s="438">
        <f t="shared" si="113"/>
        <v>0</v>
      </c>
      <c r="AL382" s="438">
        <f>AL381</f>
        <v>0</v>
      </c>
      <c r="AM382" s="324"/>
    </row>
    <row r="383" spans="1:39" ht="15" outlineLevel="1">
      <c r="B383" s="342"/>
      <c r="C383" s="352"/>
      <c r="D383" s="353"/>
      <c r="E383" s="353"/>
      <c r="F383" s="353"/>
      <c r="G383" s="353"/>
      <c r="H383" s="353"/>
      <c r="I383" s="353"/>
      <c r="J383" s="353"/>
      <c r="K383" s="353"/>
      <c r="L383" s="353"/>
      <c r="M383" s="353"/>
      <c r="N383" s="353"/>
      <c r="O383" s="353"/>
      <c r="P383" s="353"/>
      <c r="Q383" s="353"/>
      <c r="R383" s="353"/>
      <c r="S383" s="353"/>
      <c r="T383" s="353"/>
      <c r="U383" s="353"/>
      <c r="V383" s="353"/>
      <c r="W383" s="353"/>
      <c r="X383" s="353"/>
      <c r="Y383" s="328"/>
      <c r="Z383" s="328"/>
      <c r="AA383" s="328"/>
      <c r="AB383" s="328"/>
      <c r="AC383" s="328"/>
      <c r="AD383" s="328"/>
      <c r="AE383" s="328"/>
      <c r="AF383" s="328"/>
      <c r="AG383" s="328"/>
      <c r="AH383" s="328"/>
      <c r="AI383" s="328"/>
      <c r="AJ383" s="328"/>
      <c r="AK383" s="328"/>
      <c r="AL383" s="328"/>
      <c r="AM383" s="333"/>
    </row>
    <row r="384" spans="1:39" ht="15.75">
      <c r="B384" s="354" t="s">
        <v>253</v>
      </c>
      <c r="C384" s="356"/>
      <c r="D384" s="356">
        <f>SUM(D279:D382)</f>
        <v>31997845</v>
      </c>
      <c r="E384" s="356">
        <f t="shared" ref="E384:M384" si="114">SUM(E279:E382)</f>
        <v>31252365.340000004</v>
      </c>
      <c r="F384" s="356">
        <f t="shared" si="114"/>
        <v>31013372.180000003</v>
      </c>
      <c r="G384" s="356">
        <f t="shared" si="114"/>
        <v>30146960.810000002</v>
      </c>
      <c r="H384" s="356">
        <f t="shared" si="114"/>
        <v>27697359.580000002</v>
      </c>
      <c r="I384" s="356">
        <f t="shared" si="114"/>
        <v>26739714.030000001</v>
      </c>
      <c r="J384" s="356">
        <f t="shared" si="114"/>
        <v>26595812.579999998</v>
      </c>
      <c r="K384" s="356">
        <f t="shared" si="114"/>
        <v>26515339.960000001</v>
      </c>
      <c r="L384" s="356">
        <f t="shared" si="114"/>
        <v>24386751.350000001</v>
      </c>
      <c r="M384" s="356">
        <f t="shared" si="114"/>
        <v>21104449.379999999</v>
      </c>
      <c r="N384" s="356"/>
      <c r="O384" s="356">
        <f>SUM(O279:O382)</f>
        <v>24208</v>
      </c>
      <c r="P384" s="356">
        <f t="shared" ref="P384:X384" si="115">SUM(P279:P382)</f>
        <v>6498.4100000000008</v>
      </c>
      <c r="Q384" s="356">
        <f t="shared" si="115"/>
        <v>6465.63</v>
      </c>
      <c r="R384" s="356">
        <f t="shared" si="115"/>
        <v>6338.9400000000014</v>
      </c>
      <c r="S384" s="356">
        <f t="shared" si="115"/>
        <v>5687.7600000000011</v>
      </c>
      <c r="T384" s="356">
        <f t="shared" si="115"/>
        <v>5528.89</v>
      </c>
      <c r="U384" s="356">
        <f t="shared" si="115"/>
        <v>5521.41</v>
      </c>
      <c r="V384" s="356">
        <f t="shared" si="115"/>
        <v>5518.36</v>
      </c>
      <c r="W384" s="356">
        <f t="shared" si="115"/>
        <v>5281.6799999999994</v>
      </c>
      <c r="X384" s="356">
        <f t="shared" si="115"/>
        <v>4750.59</v>
      </c>
      <c r="Y384" s="356">
        <f>IF(Y278="kWh",SUMPRODUCT(D279:D382,Y279:Y382))</f>
        <v>8568080</v>
      </c>
      <c r="Z384" s="356">
        <f>IF(Z278="kWh",SUMPRODUCT(D279:D382,Z279:Z382))</f>
        <v>5150119</v>
      </c>
      <c r="AA384" s="356">
        <f>IF(AA278="kW",SUMPRODUCT(N279:N382,O279:O382,AA279:AA382),SUMPRODUCT(D279:D382,AA279:AA382))</f>
        <v>36078.720000000001</v>
      </c>
      <c r="AB384" s="356">
        <f>IF(AB278="kW",SUMPRODUCT(N279:N382,O279:O382,AB279:AB382),SUMPRODUCT(D279:D382,AB279:AB382))</f>
        <v>3137.2799999999997</v>
      </c>
      <c r="AC384" s="356">
        <f>IF(AC278="kW",SUMPRODUCT(N279:N382,O279:O382,AC279:AC382),SUMPRODUCT(D279:D382,AC279:AC382))</f>
        <v>0</v>
      </c>
      <c r="AD384" s="356">
        <f>IF(AD278="kW",SUMPRODUCT(N279:N382,O279:O382,AD279:AD382),SUMPRODUCT(D279:D382,AD279:AD382))</f>
        <v>0</v>
      </c>
      <c r="AE384" s="356">
        <f>IF(AE278="kW",SUMPRODUCT(N279:N382,O279:O382,AE279:AE382),SUMPRODUCT(D279:D382,AE279:AE382))</f>
        <v>0</v>
      </c>
      <c r="AF384" s="356">
        <f>IF(AF278="kW",SUMPRODUCT(N279:N382,O279:O382,AF279:AF382),SUMPRODUCT(D279:D382,AF279:AF382))</f>
        <v>0</v>
      </c>
      <c r="AG384" s="356">
        <f>IF(AG278="kW",SUMPRODUCT(N279:N382,O279:O382,AG279:AG382),SUMPRODUCT(D279:D382,AG279:AG382))</f>
        <v>0</v>
      </c>
      <c r="AH384" s="356">
        <f>IF(AH278="kW",SUMPRODUCT(N279:N382,O279:O382,AH279:AH382),SUMPRODUCT(D279:D382,AH279:AH382))</f>
        <v>0</v>
      </c>
      <c r="AI384" s="356">
        <f>IF(AI278="kW",SUMPRODUCT(N279:N382,O279:O382,AI279:AI382),SUMPRODUCT(D279:D382,AI279:AI382))</f>
        <v>0</v>
      </c>
      <c r="AJ384" s="356">
        <f>IF(AJ278="kW",SUMPRODUCT(N279:N382,O279:O382,AJ279:AJ382),SUMPRODUCT(D279:D382,AJ279:AJ382))</f>
        <v>0</v>
      </c>
      <c r="AK384" s="356">
        <f>IF(AK278="kW",SUMPRODUCT(N279:N382,O279:O382,AK279:AK382),SUMPRODUCT(D279:D382,AK279:AK382))</f>
        <v>0</v>
      </c>
      <c r="AL384" s="356">
        <f>IF(AL278="kW",SUMPRODUCT(N279:N382,O279:O382,AL279:AL382),SUMPRODUCT(D279:D382,AL279:AL382))</f>
        <v>0</v>
      </c>
      <c r="AM384" s="357"/>
    </row>
    <row r="385" spans="1:41" ht="15.75">
      <c r="B385" s="418" t="s">
        <v>254</v>
      </c>
      <c r="C385" s="419"/>
      <c r="D385" s="419"/>
      <c r="E385" s="419"/>
      <c r="F385" s="419"/>
      <c r="G385" s="419"/>
      <c r="H385" s="419"/>
      <c r="I385" s="419"/>
      <c r="J385" s="419"/>
      <c r="K385" s="419"/>
      <c r="L385" s="419"/>
      <c r="M385" s="419"/>
      <c r="N385" s="419"/>
      <c r="O385" s="419"/>
      <c r="P385" s="419"/>
      <c r="Q385" s="419"/>
      <c r="R385" s="419"/>
      <c r="S385" s="419"/>
      <c r="T385" s="419"/>
      <c r="U385" s="419"/>
      <c r="V385" s="419"/>
      <c r="W385" s="419"/>
      <c r="X385" s="419"/>
      <c r="Y385" s="355">
        <f>HLOOKUP(Y277,'2. LRAMVA Threshold'!$B$42:$Q$53,5,FALSE)</f>
        <v>12575666</v>
      </c>
      <c r="Z385" s="355">
        <f>HLOOKUP(Z277,'2. LRAMVA Threshold'!$B$42:$Q$53,5,FALSE)</f>
        <v>4393315</v>
      </c>
      <c r="AA385" s="355">
        <f>HLOOKUP(AA277,'2. LRAMVA Threshold'!$B$42:$Q$53,5,FALSE)</f>
        <v>30468</v>
      </c>
      <c r="AB385" s="355">
        <f>HLOOKUP(AB277,'2. LRAMVA Threshold'!$B$42:$Q$53,5,FALSE)</f>
        <v>0</v>
      </c>
      <c r="AC385" s="355">
        <f>HLOOKUP(AC277,'2. LRAMVA Threshold'!$B$42:$Q$53,5,FALSE)</f>
        <v>0</v>
      </c>
      <c r="AD385" s="355">
        <f>HLOOKUP(AD277,'2. LRAMVA Threshold'!$B$42:$Q$53,5,FALSE)</f>
        <v>0</v>
      </c>
      <c r="AE385" s="355">
        <f>HLOOKUP(AE277,'2. LRAMVA Threshold'!$B$42:$Q$53,5,FALSE)</f>
        <v>0</v>
      </c>
      <c r="AF385" s="355">
        <f>HLOOKUP(AF277,'2. LRAMVA Threshold'!$B$42:$Q$53,5,FALSE)</f>
        <v>0</v>
      </c>
      <c r="AG385" s="355">
        <f>HLOOKUP(AG277,'2. LRAMVA Threshold'!$B$42:$Q$53,5,FALSE)</f>
        <v>0</v>
      </c>
      <c r="AH385" s="355">
        <f>HLOOKUP(AH277,'2. LRAMVA Threshold'!$B$42:$Q$53,5,FALSE)</f>
        <v>0</v>
      </c>
      <c r="AI385" s="355">
        <f>HLOOKUP(AI277,'2. LRAMVA Threshold'!$B$42:$Q$53,5,FALSE)</f>
        <v>0</v>
      </c>
      <c r="AJ385" s="355">
        <f>HLOOKUP(AJ277,'2. LRAMVA Threshold'!$B$42:$Q$53,5,FALSE)</f>
        <v>0</v>
      </c>
      <c r="AK385" s="355">
        <f>HLOOKUP(AK277,'2. LRAMVA Threshold'!$B$42:$Q$53,5,FALSE)</f>
        <v>0</v>
      </c>
      <c r="AL385" s="355">
        <f>HLOOKUP(AL277,'2. LRAMVA Threshold'!$B$42:$Q$53,5,FALSE)</f>
        <v>0</v>
      </c>
      <c r="AM385" s="420"/>
    </row>
    <row r="386" spans="1:41" ht="15">
      <c r="B386" s="421"/>
      <c r="C386" s="422"/>
      <c r="D386" s="423"/>
      <c r="E386" s="423"/>
      <c r="F386" s="423"/>
      <c r="G386" s="423"/>
      <c r="H386" s="423"/>
      <c r="I386" s="423"/>
      <c r="J386" s="423"/>
      <c r="K386" s="423"/>
      <c r="L386" s="423"/>
      <c r="M386" s="423"/>
      <c r="N386" s="423"/>
      <c r="O386" s="424"/>
      <c r="P386" s="423"/>
      <c r="Q386" s="423"/>
      <c r="R386" s="423"/>
      <c r="S386" s="425"/>
      <c r="T386" s="425"/>
      <c r="U386" s="425"/>
      <c r="V386" s="425"/>
      <c r="W386" s="423"/>
      <c r="X386" s="423"/>
      <c r="Y386" s="426"/>
      <c r="Z386" s="426"/>
      <c r="AA386" s="426"/>
      <c r="AB386" s="426"/>
      <c r="AC386" s="426"/>
      <c r="AD386" s="426"/>
      <c r="AE386" s="426"/>
      <c r="AF386" s="426"/>
      <c r="AG386" s="426"/>
      <c r="AH386" s="426"/>
      <c r="AI386" s="426"/>
      <c r="AJ386" s="426"/>
      <c r="AK386" s="426"/>
      <c r="AL386" s="426"/>
      <c r="AM386" s="427"/>
    </row>
    <row r="387" spans="1:41" ht="15">
      <c r="B387" s="351" t="s">
        <v>167</v>
      </c>
      <c r="C387" s="365"/>
      <c r="D387" s="365"/>
      <c r="E387" s="403"/>
      <c r="F387" s="403"/>
      <c r="G387" s="403"/>
      <c r="H387" s="403"/>
      <c r="I387" s="403"/>
      <c r="J387" s="403"/>
      <c r="K387" s="403"/>
      <c r="L387" s="403"/>
      <c r="M387" s="403"/>
      <c r="N387" s="403"/>
      <c r="O387" s="318"/>
      <c r="P387" s="367"/>
      <c r="Q387" s="367"/>
      <c r="R387" s="367"/>
      <c r="S387" s="366"/>
      <c r="T387" s="366"/>
      <c r="U387" s="366"/>
      <c r="V387" s="366"/>
      <c r="W387" s="367"/>
      <c r="X387" s="367"/>
      <c r="Y387" s="368">
        <f>HLOOKUP(Y$20,'3.  Distribution Rates'!$C$122:$P$133,5,FALSE)</f>
        <v>1.44E-2</v>
      </c>
      <c r="Z387" s="368">
        <f>HLOOKUP(Z$20,'3.  Distribution Rates'!$C$122:$P$133,5,FALSE)</f>
        <v>8.3999999999999995E-3</v>
      </c>
      <c r="AA387" s="368">
        <f>HLOOKUP(AA$20,'3.  Distribution Rates'!$C$122:$P$133,5,FALSE)</f>
        <v>2.0575999999999999</v>
      </c>
      <c r="AB387" s="368">
        <f>HLOOKUP(AB$20,'3.  Distribution Rates'!$C$122:$P$133,5,FALSE)</f>
        <v>1.3507</v>
      </c>
      <c r="AC387" s="368">
        <f>HLOOKUP(AC$20,'3.  Distribution Rates'!$C$122:$P$133,5,FALSE)</f>
        <v>1.3507</v>
      </c>
      <c r="AD387" s="368">
        <f>HLOOKUP(AD$20,'3.  Distribution Rates'!$C$122:$P$133,5,FALSE)</f>
        <v>6.2092999999999998</v>
      </c>
      <c r="AE387" s="368">
        <f>HLOOKUP(AE$20,'3.  Distribution Rates'!$C$122:$P$133,5,FALSE)</f>
        <v>0</v>
      </c>
      <c r="AF387" s="368">
        <f>HLOOKUP(AF$20,'3.  Distribution Rates'!$C$122:$P$133,5,FALSE)</f>
        <v>0</v>
      </c>
      <c r="AG387" s="368">
        <f>HLOOKUP(AG$20,'3.  Distribution Rates'!$C$122:$P$133,5,FALSE)</f>
        <v>0</v>
      </c>
      <c r="AH387" s="368">
        <f>HLOOKUP(AH$20,'3.  Distribution Rates'!$C$122:$P$133,5,FALSE)</f>
        <v>0</v>
      </c>
      <c r="AI387" s="368">
        <f>HLOOKUP(AI$20,'3.  Distribution Rates'!$C$122:$P$133,5,FALSE)</f>
        <v>0</v>
      </c>
      <c r="AJ387" s="368">
        <f>HLOOKUP(AJ$20,'3.  Distribution Rates'!$C$122:$P$133,5,FALSE)</f>
        <v>0</v>
      </c>
      <c r="AK387" s="368">
        <f>HLOOKUP(AK$20,'3.  Distribution Rates'!$C$122:$P$133,5,FALSE)</f>
        <v>0</v>
      </c>
      <c r="AL387" s="368">
        <f>HLOOKUP(AL$20,'3.  Distribution Rates'!$C$122:$P$133,5,FALSE)</f>
        <v>0</v>
      </c>
      <c r="AM387" s="428"/>
    </row>
    <row r="388" spans="1:41" ht="15">
      <c r="B388" s="351" t="s">
        <v>157</v>
      </c>
      <c r="C388" s="372"/>
      <c r="D388" s="336"/>
      <c r="E388" s="306"/>
      <c r="F388" s="306"/>
      <c r="G388" s="306"/>
      <c r="H388" s="306"/>
      <c r="I388" s="306"/>
      <c r="J388" s="306"/>
      <c r="K388" s="306"/>
      <c r="L388" s="306"/>
      <c r="M388" s="306"/>
      <c r="N388" s="306"/>
      <c r="O388" s="318"/>
      <c r="P388" s="306"/>
      <c r="Q388" s="306"/>
      <c r="R388" s="306"/>
      <c r="S388" s="336"/>
      <c r="T388" s="336"/>
      <c r="U388" s="336"/>
      <c r="V388" s="336"/>
      <c r="W388" s="306"/>
      <c r="X388" s="306"/>
      <c r="Y388" s="405">
        <f t="shared" ref="Y388:AL388" si="116">Y136*Y387</f>
        <v>84712.709597039997</v>
      </c>
      <c r="Z388" s="405">
        <f t="shared" si="116"/>
        <v>16291.032107363999</v>
      </c>
      <c r="AA388" s="405">
        <f t="shared" si="116"/>
        <v>66967.327480435211</v>
      </c>
      <c r="AB388" s="405">
        <f t="shared" si="116"/>
        <v>31265.2599423996</v>
      </c>
      <c r="AC388" s="405">
        <f t="shared" si="116"/>
        <v>0</v>
      </c>
      <c r="AD388" s="405">
        <f t="shared" si="116"/>
        <v>0</v>
      </c>
      <c r="AE388" s="405">
        <f t="shared" si="116"/>
        <v>0</v>
      </c>
      <c r="AF388" s="405">
        <f t="shared" si="116"/>
        <v>0</v>
      </c>
      <c r="AG388" s="405">
        <f t="shared" si="116"/>
        <v>0</v>
      </c>
      <c r="AH388" s="405">
        <f t="shared" si="116"/>
        <v>0</v>
      </c>
      <c r="AI388" s="405">
        <f t="shared" si="116"/>
        <v>0</v>
      </c>
      <c r="AJ388" s="405">
        <f t="shared" si="116"/>
        <v>0</v>
      </c>
      <c r="AK388" s="405">
        <f t="shared" si="116"/>
        <v>0</v>
      </c>
      <c r="AL388" s="405">
        <f t="shared" si="116"/>
        <v>0</v>
      </c>
      <c r="AM388" s="404">
        <f>SUM(Y388:AL388)</f>
        <v>199236.3291272388</v>
      </c>
      <c r="AO388" s="310"/>
    </row>
    <row r="389" spans="1:41" ht="15">
      <c r="B389" s="351" t="s">
        <v>158</v>
      </c>
      <c r="C389" s="372"/>
      <c r="D389" s="336"/>
      <c r="E389" s="306"/>
      <c r="F389" s="306"/>
      <c r="G389" s="306"/>
      <c r="H389" s="306"/>
      <c r="I389" s="306"/>
      <c r="J389" s="306"/>
      <c r="K389" s="306"/>
      <c r="L389" s="306"/>
      <c r="M389" s="306"/>
      <c r="N389" s="306"/>
      <c r="O389" s="318"/>
      <c r="P389" s="306"/>
      <c r="Q389" s="306"/>
      <c r="R389" s="306"/>
      <c r="S389" s="336"/>
      <c r="T389" s="336"/>
      <c r="U389" s="336"/>
      <c r="V389" s="336"/>
      <c r="W389" s="306"/>
      <c r="X389" s="306"/>
      <c r="Y389" s="405">
        <f t="shared" ref="Y389:AL389" si="117">Y265*Y387</f>
        <v>57891.501970703997</v>
      </c>
      <c r="Z389" s="405">
        <f t="shared" si="117"/>
        <v>15750.321761999998</v>
      </c>
      <c r="AA389" s="405">
        <f t="shared" si="117"/>
        <v>38337.623008012801</v>
      </c>
      <c r="AB389" s="405">
        <f t="shared" si="117"/>
        <v>15819.429892921198</v>
      </c>
      <c r="AC389" s="405">
        <f t="shared" si="117"/>
        <v>0</v>
      </c>
      <c r="AD389" s="405">
        <f t="shared" si="117"/>
        <v>0</v>
      </c>
      <c r="AE389" s="405">
        <f t="shared" si="117"/>
        <v>0</v>
      </c>
      <c r="AF389" s="405">
        <f t="shared" si="117"/>
        <v>0</v>
      </c>
      <c r="AG389" s="405">
        <f t="shared" si="117"/>
        <v>0</v>
      </c>
      <c r="AH389" s="405">
        <f t="shared" si="117"/>
        <v>0</v>
      </c>
      <c r="AI389" s="405">
        <f t="shared" si="117"/>
        <v>0</v>
      </c>
      <c r="AJ389" s="405">
        <f t="shared" si="117"/>
        <v>0</v>
      </c>
      <c r="AK389" s="405">
        <f t="shared" si="117"/>
        <v>0</v>
      </c>
      <c r="AL389" s="405">
        <f t="shared" si="117"/>
        <v>0</v>
      </c>
      <c r="AM389" s="404">
        <f t="shared" ref="AM389:AM390" si="118">SUM(Y389:AL389)</f>
        <v>127798.87663363799</v>
      </c>
    </row>
    <row r="390" spans="1:41" ht="15">
      <c r="B390" s="351" t="s">
        <v>159</v>
      </c>
      <c r="C390" s="372"/>
      <c r="D390" s="336"/>
      <c r="E390" s="306"/>
      <c r="F390" s="306"/>
      <c r="G390" s="306"/>
      <c r="H390" s="306"/>
      <c r="I390" s="306"/>
      <c r="J390" s="306"/>
      <c r="K390" s="306"/>
      <c r="L390" s="306"/>
      <c r="M390" s="306"/>
      <c r="N390" s="306"/>
      <c r="O390" s="318"/>
      <c r="P390" s="306"/>
      <c r="Q390" s="306"/>
      <c r="R390" s="306"/>
      <c r="S390" s="336"/>
      <c r="T390" s="336"/>
      <c r="U390" s="336"/>
      <c r="V390" s="336"/>
      <c r="W390" s="306"/>
      <c r="X390" s="306"/>
      <c r="Y390" s="405">
        <f>Y384*Y387</f>
        <v>123380.352</v>
      </c>
      <c r="Z390" s="405">
        <f t="shared" ref="Z390:AE390" si="119">Z384*Z387</f>
        <v>43260.999599999996</v>
      </c>
      <c r="AA390" s="405">
        <f t="shared" si="119"/>
        <v>74235.574271999998</v>
      </c>
      <c r="AB390" s="405">
        <f t="shared" si="119"/>
        <v>4237.5240960000001</v>
      </c>
      <c r="AC390" s="405">
        <f t="shared" si="119"/>
        <v>0</v>
      </c>
      <c r="AD390" s="405">
        <f t="shared" si="119"/>
        <v>0</v>
      </c>
      <c r="AE390" s="405">
        <f t="shared" si="119"/>
        <v>0</v>
      </c>
      <c r="AF390" s="405">
        <f t="shared" ref="AF390:AL390" si="120">AF384*AF387</f>
        <v>0</v>
      </c>
      <c r="AG390" s="405">
        <f t="shared" si="120"/>
        <v>0</v>
      </c>
      <c r="AH390" s="405">
        <f t="shared" si="120"/>
        <v>0</v>
      </c>
      <c r="AI390" s="405">
        <f t="shared" si="120"/>
        <v>0</v>
      </c>
      <c r="AJ390" s="405">
        <f t="shared" si="120"/>
        <v>0</v>
      </c>
      <c r="AK390" s="405">
        <f t="shared" si="120"/>
        <v>0</v>
      </c>
      <c r="AL390" s="405">
        <f t="shared" si="120"/>
        <v>0</v>
      </c>
      <c r="AM390" s="404">
        <f t="shared" si="118"/>
        <v>245114.449968</v>
      </c>
    </row>
    <row r="391" spans="1:41" s="407" customFormat="1" ht="15.75">
      <c r="A391" s="547"/>
      <c r="B391" s="376" t="s">
        <v>260</v>
      </c>
      <c r="C391" s="372"/>
      <c r="D391" s="363"/>
      <c r="E391" s="361"/>
      <c r="F391" s="361"/>
      <c r="G391" s="361"/>
      <c r="H391" s="361"/>
      <c r="I391" s="361"/>
      <c r="J391" s="361"/>
      <c r="K391" s="361"/>
      <c r="L391" s="361"/>
      <c r="M391" s="361"/>
      <c r="N391" s="361"/>
      <c r="O391" s="327"/>
      <c r="P391" s="361"/>
      <c r="Q391" s="361"/>
      <c r="R391" s="361"/>
      <c r="S391" s="363"/>
      <c r="T391" s="363"/>
      <c r="U391" s="363"/>
      <c r="V391" s="363"/>
      <c r="W391" s="361"/>
      <c r="X391" s="361"/>
      <c r="Y391" s="373">
        <f>SUM(Y388:Y390)</f>
        <v>265984.56356774399</v>
      </c>
      <c r="Z391" s="373">
        <f>SUM(Z388:Z390)</f>
        <v>75302.353469363996</v>
      </c>
      <c r="AA391" s="373">
        <f t="shared" ref="AA391:AE391" si="121">SUM(AA388:AA390)</f>
        <v>179540.52476044802</v>
      </c>
      <c r="AB391" s="373">
        <f t="shared" si="121"/>
        <v>51322.213931320795</v>
      </c>
      <c r="AC391" s="373">
        <f t="shared" si="121"/>
        <v>0</v>
      </c>
      <c r="AD391" s="373">
        <f t="shared" si="121"/>
        <v>0</v>
      </c>
      <c r="AE391" s="373">
        <f t="shared" si="121"/>
        <v>0</v>
      </c>
      <c r="AF391" s="373">
        <f t="shared" ref="AF391:AL391" si="122">SUM(AF388:AF390)</f>
        <v>0</v>
      </c>
      <c r="AG391" s="373">
        <f t="shared" si="122"/>
        <v>0</v>
      </c>
      <c r="AH391" s="373">
        <f t="shared" si="122"/>
        <v>0</v>
      </c>
      <c r="AI391" s="373">
        <f t="shared" si="122"/>
        <v>0</v>
      </c>
      <c r="AJ391" s="373">
        <f t="shared" si="122"/>
        <v>0</v>
      </c>
      <c r="AK391" s="373">
        <f t="shared" si="122"/>
        <v>0</v>
      </c>
      <c r="AL391" s="373">
        <f t="shared" si="122"/>
        <v>0</v>
      </c>
      <c r="AM391" s="375">
        <f>SUM(AM388:AM390)</f>
        <v>572149.65572887682</v>
      </c>
    </row>
    <row r="392" spans="1:41" s="407" customFormat="1" ht="15.75">
      <c r="A392" s="547"/>
      <c r="B392" s="376" t="s">
        <v>255</v>
      </c>
      <c r="C392" s="372"/>
      <c r="D392" s="377"/>
      <c r="E392" s="361"/>
      <c r="F392" s="361"/>
      <c r="G392" s="361"/>
      <c r="H392" s="361"/>
      <c r="I392" s="361"/>
      <c r="J392" s="361"/>
      <c r="K392" s="361"/>
      <c r="L392" s="361"/>
      <c r="M392" s="361"/>
      <c r="N392" s="361"/>
      <c r="O392" s="327"/>
      <c r="P392" s="361"/>
      <c r="Q392" s="361"/>
      <c r="R392" s="361"/>
      <c r="S392" s="363"/>
      <c r="T392" s="363"/>
      <c r="U392" s="363"/>
      <c r="V392" s="363"/>
      <c r="W392" s="361"/>
      <c r="X392" s="361"/>
      <c r="Y392" s="374">
        <f t="shared" ref="Y392:AE392" si="123">Y385*Y387</f>
        <v>181089.59039999999</v>
      </c>
      <c r="Z392" s="374">
        <f t="shared" si="123"/>
        <v>36903.845999999998</v>
      </c>
      <c r="AA392" s="374">
        <f>AA385*AA387</f>
        <v>62690.956799999993</v>
      </c>
      <c r="AB392" s="374">
        <f t="shared" si="123"/>
        <v>0</v>
      </c>
      <c r="AC392" s="374">
        <f t="shared" si="123"/>
        <v>0</v>
      </c>
      <c r="AD392" s="374">
        <f t="shared" si="123"/>
        <v>0</v>
      </c>
      <c r="AE392" s="374">
        <f t="shared" si="123"/>
        <v>0</v>
      </c>
      <c r="AF392" s="374">
        <f t="shared" ref="AF392:AL392" si="124">AF385*AF387</f>
        <v>0</v>
      </c>
      <c r="AG392" s="374">
        <f t="shared" si="124"/>
        <v>0</v>
      </c>
      <c r="AH392" s="374">
        <f t="shared" si="124"/>
        <v>0</v>
      </c>
      <c r="AI392" s="374">
        <f t="shared" si="124"/>
        <v>0</v>
      </c>
      <c r="AJ392" s="374">
        <f t="shared" si="124"/>
        <v>0</v>
      </c>
      <c r="AK392" s="374">
        <f t="shared" si="124"/>
        <v>0</v>
      </c>
      <c r="AL392" s="374">
        <f t="shared" si="124"/>
        <v>0</v>
      </c>
      <c r="AM392" s="375">
        <f>SUM(Y392:AL392)</f>
        <v>280684.39319999999</v>
      </c>
    </row>
    <row r="393" spans="1:41" ht="15.75" customHeight="1">
      <c r="A393" s="547"/>
      <c r="B393" s="376" t="s">
        <v>267</v>
      </c>
      <c r="C393" s="372"/>
      <c r="D393" s="377"/>
      <c r="E393" s="361"/>
      <c r="F393" s="361"/>
      <c r="G393" s="361"/>
      <c r="H393" s="361"/>
      <c r="I393" s="361"/>
      <c r="J393" s="361"/>
      <c r="K393" s="361"/>
      <c r="L393" s="361"/>
      <c r="M393" s="361"/>
      <c r="N393" s="361"/>
      <c r="O393" s="327"/>
      <c r="P393" s="361"/>
      <c r="Q393" s="361"/>
      <c r="R393" s="361"/>
      <c r="S393" s="377"/>
      <c r="T393" s="377"/>
      <c r="U393" s="377"/>
      <c r="V393" s="377"/>
      <c r="W393" s="361"/>
      <c r="X393" s="361"/>
      <c r="Y393" s="327"/>
      <c r="Z393" s="378"/>
      <c r="AA393" s="378"/>
      <c r="AB393" s="378"/>
      <c r="AC393" s="378"/>
      <c r="AD393" s="378"/>
      <c r="AE393" s="378"/>
      <c r="AF393" s="378"/>
      <c r="AG393" s="378"/>
      <c r="AH393" s="378"/>
      <c r="AI393" s="378"/>
      <c r="AJ393" s="378"/>
      <c r="AK393" s="378"/>
      <c r="AL393" s="378"/>
      <c r="AM393" s="375">
        <f>AM391-AM392</f>
        <v>291465.26252887683</v>
      </c>
    </row>
    <row r="394" spans="1:41" ht="15">
      <c r="B394" s="351"/>
      <c r="C394" s="377"/>
      <c r="D394" s="377"/>
      <c r="E394" s="361"/>
      <c r="F394" s="361"/>
      <c r="G394" s="361"/>
      <c r="H394" s="361"/>
      <c r="I394" s="361"/>
      <c r="J394" s="361"/>
      <c r="K394" s="361"/>
      <c r="L394" s="361"/>
      <c r="M394" s="361"/>
      <c r="N394" s="361"/>
      <c r="O394" s="327"/>
      <c r="P394" s="361"/>
      <c r="Q394" s="361"/>
      <c r="R394" s="361"/>
      <c r="S394" s="377"/>
      <c r="T394" s="372"/>
      <c r="U394" s="377"/>
      <c r="V394" s="377"/>
      <c r="W394" s="361"/>
      <c r="X394" s="361"/>
      <c r="Y394" s="280"/>
      <c r="Z394" s="280"/>
      <c r="AA394" s="280"/>
      <c r="AB394" s="280"/>
      <c r="AC394" s="280"/>
      <c r="AD394" s="280"/>
      <c r="AE394" s="280"/>
      <c r="AF394" s="280"/>
      <c r="AG394" s="280"/>
      <c r="AH394" s="280"/>
      <c r="AI394" s="280"/>
      <c r="AJ394" s="280"/>
      <c r="AK394" s="280"/>
      <c r="AL394" s="280"/>
      <c r="AM394" s="380"/>
    </row>
    <row r="395" spans="1:41" ht="15">
      <c r="B395" s="351" t="s">
        <v>72</v>
      </c>
      <c r="C395" s="383"/>
      <c r="D395" s="306"/>
      <c r="E395" s="306"/>
      <c r="F395" s="306"/>
      <c r="G395" s="306"/>
      <c r="H395" s="306"/>
      <c r="I395" s="306"/>
      <c r="J395" s="306"/>
      <c r="K395" s="306"/>
      <c r="L395" s="306"/>
      <c r="M395" s="306"/>
      <c r="N395" s="306"/>
      <c r="O395" s="384"/>
      <c r="P395" s="306"/>
      <c r="Q395" s="306"/>
      <c r="R395" s="306"/>
      <c r="S395" s="331"/>
      <c r="T395" s="336"/>
      <c r="U395" s="336"/>
      <c r="V395" s="306"/>
      <c r="W395" s="306"/>
      <c r="X395" s="336"/>
      <c r="Y395" s="318">
        <f>SUMPRODUCT(E279:E382,Y279:Y382)</f>
        <v>8460444.5800000001</v>
      </c>
      <c r="Z395" s="318">
        <f>SUMPRODUCT(E279:E382,Z279:Z382)</f>
        <v>5150118.1999999993</v>
      </c>
      <c r="AA395" s="318">
        <f>IF(AA278="kW",SUMPRODUCT(N279:N382,P279:P382,AA279:AA382),SUMPRODUCT(E279:E382,AA279:AA382))</f>
        <v>35031.907200000001</v>
      </c>
      <c r="AB395" s="318">
        <f>IF(AB278="kW",SUMPRODUCT(N279:N382,P279:P382,AB279:AB382),SUMPRODUCT(E279:E382,AB279:AB382))</f>
        <v>3046.2527999999998</v>
      </c>
      <c r="AC395" s="318">
        <f>IF(AC278="kW",SUMPRODUCT(N279:N382,P279:P382,AC279:AC382),SUMPRODUCT(E279:E382,AC279:AC382))</f>
        <v>0</v>
      </c>
      <c r="AD395" s="318">
        <f>IF(AD278="kW",SUMPRODUCT(N279:N382,P279:P382,AD279:AD382),SUMPRODUCT(E279:E382, AD279:AD382))</f>
        <v>0</v>
      </c>
      <c r="AE395" s="318">
        <f>IF(AE278="kW",SUMPRODUCT(N279:N382,P279:P382,AE279:AE382),SUMPRODUCT(E279:E382,AE279:AE382))</f>
        <v>0</v>
      </c>
      <c r="AF395" s="318">
        <f>IF(AF278="kW",SUMPRODUCT(N279:N382,P279:P382,AF279:AF382),SUMPRODUCT(E279:E382,AF279:AF382))</f>
        <v>0</v>
      </c>
      <c r="AG395" s="318">
        <f>IF(AG278="kW",SUMPRODUCT(N279:N382,P279:P382,AG279:AG382),SUMPRODUCT(E279:E382,AG279:AG382))</f>
        <v>0</v>
      </c>
      <c r="AH395" s="318">
        <f>IF(AH278="kW",SUMPRODUCT(N279:N382,P279:P382,AH279:AH382),SUMPRODUCT(E279:E382,AH279:AH382))</f>
        <v>0</v>
      </c>
      <c r="AI395" s="318">
        <f>IF(AI278="kW",SUMPRODUCT(N279:N382,P279:P382,AI279:AI382),SUMPRODUCT(E279:E382,AI279:AI382))</f>
        <v>0</v>
      </c>
      <c r="AJ395" s="318">
        <f>IF(AJ278="kW",SUMPRODUCT(N279:N382,P279:P382,AJ279:AJ382),SUMPRODUCT(E279:E382,AJ279:AJ382))</f>
        <v>0</v>
      </c>
      <c r="AK395" s="318">
        <f>IF(AK278="kW",SUMPRODUCT(N279:N382,P279:P382,AK279:AK382),SUMPRODUCT(E279:E382,AK279:AK382))</f>
        <v>0</v>
      </c>
      <c r="AL395" s="318">
        <f>IF(AL278="kW",SUMPRODUCT(N279:N382,P279:P382,AL279:AL382),SUMPRODUCT(E279:E382,AL279:AL382))</f>
        <v>0</v>
      </c>
      <c r="AM395" s="364"/>
    </row>
    <row r="396" spans="1:41" ht="15">
      <c r="B396" s="351" t="s">
        <v>196</v>
      </c>
      <c r="C396" s="383"/>
      <c r="D396" s="306"/>
      <c r="E396" s="306"/>
      <c r="F396" s="306"/>
      <c r="G396" s="306"/>
      <c r="H396" s="306"/>
      <c r="I396" s="306"/>
      <c r="J396" s="306"/>
      <c r="K396" s="306"/>
      <c r="L396" s="306"/>
      <c r="M396" s="306"/>
      <c r="N396" s="306"/>
      <c r="O396" s="384"/>
      <c r="P396" s="306"/>
      <c r="Q396" s="306"/>
      <c r="R396" s="306"/>
      <c r="S396" s="331"/>
      <c r="T396" s="336"/>
      <c r="U396" s="336"/>
      <c r="V396" s="306"/>
      <c r="W396" s="306"/>
      <c r="X396" s="336"/>
      <c r="Y396" s="318">
        <f>SUMPRODUCT(F279:F382,Y279:Y382)</f>
        <v>8298943.2300000004</v>
      </c>
      <c r="Z396" s="318">
        <f>SUMPRODUCT(F279:F382,Z279:Z382)</f>
        <v>5127794.4799999995</v>
      </c>
      <c r="AA396" s="318">
        <f>IF(AA278="kW",SUMPRODUCT(N279:N382,Q279:Q382,AA279:AA382),SUMPRODUCT(F279:F382,AA279:AA382))</f>
        <v>34836.0576</v>
      </c>
      <c r="AB396" s="318">
        <f>IF(AB278="kW",SUMPRODUCT(N279:N382,Q279:Q382,AB279:AB382),SUMPRODUCT(F279:F382,AB279:AB382))</f>
        <v>3029.2224000000001</v>
      </c>
      <c r="AC396" s="318">
        <f>IF(AC278="kW",SUMPRODUCT(N279:N382,Q279:Q382,AC279:AC382),SUMPRODUCT(F279:F382, AC279:AC382))</f>
        <v>0</v>
      </c>
      <c r="AD396" s="318">
        <f>IF(AD278="kW",SUMPRODUCT(N279:N382,Q279:Q382,AD279:AD382),SUMPRODUCT(F279:F382, AD279:AD382))</f>
        <v>0</v>
      </c>
      <c r="AE396" s="318">
        <f>IF(AE278="kW",SUMPRODUCT(N279:N382,Q279:Q382,AE279:AE382),SUMPRODUCT(F279:F382,AE279:AE382))</f>
        <v>0</v>
      </c>
      <c r="AF396" s="318">
        <f>IF(AF278="kW",SUMPRODUCT(N279:N382,Q279:Q382,AF279:AF382),SUMPRODUCT(F279:F382,AF279:AF382))</f>
        <v>0</v>
      </c>
      <c r="AG396" s="318">
        <f>IF(AG278="kW",SUMPRODUCT(N279:N382,Q279:Q382,AG279:AG382),SUMPRODUCT(F279:F382,AG279:AG382))</f>
        <v>0</v>
      </c>
      <c r="AH396" s="318">
        <f>IF(AH278="kW",SUMPRODUCT(N279:N382,Q279:Q382,AH279:AH382),SUMPRODUCT(F279:F382,AH279:AH382))</f>
        <v>0</v>
      </c>
      <c r="AI396" s="318">
        <f>IF(AI278="kW",SUMPRODUCT(N279:N382,Q279:Q382,AI279:AI382),SUMPRODUCT(F279:F382,AI279:AI382))</f>
        <v>0</v>
      </c>
      <c r="AJ396" s="318">
        <f>IF(AJ278="kW",SUMPRODUCT(N279:N382,Q279:Q382,AJ279:AJ382),SUMPRODUCT(F279:F382,AJ279:AJ382))</f>
        <v>0</v>
      </c>
      <c r="AK396" s="318">
        <f>IF(AK278="kW",SUMPRODUCT(N279:N382,Q279:Q382,AK279:AK382),SUMPRODUCT(F279:F382,AK279:AK382))</f>
        <v>0</v>
      </c>
      <c r="AL396" s="318">
        <f>IF(AL278="kW",SUMPRODUCT(N279:N382,Q279:Q382,AL279:AL382),SUMPRODUCT(F279:F382,AL279:AL382))</f>
        <v>0</v>
      </c>
      <c r="AM396" s="364"/>
    </row>
    <row r="397" spans="1:41" ht="15">
      <c r="B397" s="351" t="s">
        <v>197</v>
      </c>
      <c r="C397" s="383"/>
      <c r="D397" s="306"/>
      <c r="E397" s="306"/>
      <c r="F397" s="306"/>
      <c r="G397" s="306"/>
      <c r="H397" s="306"/>
      <c r="I397" s="306"/>
      <c r="J397" s="306"/>
      <c r="K397" s="306"/>
      <c r="L397" s="306"/>
      <c r="M397" s="306"/>
      <c r="N397" s="306"/>
      <c r="O397" s="384"/>
      <c r="P397" s="306"/>
      <c r="Q397" s="306"/>
      <c r="R397" s="306"/>
      <c r="S397" s="331"/>
      <c r="T397" s="336"/>
      <c r="U397" s="336"/>
      <c r="V397" s="306"/>
      <c r="W397" s="306"/>
      <c r="X397" s="336"/>
      <c r="Y397" s="318">
        <f>SUMPRODUCT(G279:G382,Y279:Y382)</f>
        <v>7746553.629999999</v>
      </c>
      <c r="Z397" s="318">
        <f>SUMPRODUCT(G279:G382,Z279:Z382)</f>
        <v>5008482.7199999988</v>
      </c>
      <c r="AA397" s="318">
        <f>IF(AA278="kW",SUMPRODUCT(N279:N382,R279:R382,AA279:AA382),SUMPRODUCT(G279:G382,AA279:AA382))</f>
        <v>34144.622400000007</v>
      </c>
      <c r="AB397" s="318">
        <f>IF(AB278="kW",SUMPRODUCT(N279:N382,R279:R382,AB279:AB382),SUMPRODUCT(G279:G382,AB279:AB382))</f>
        <v>2969.0976000000005</v>
      </c>
      <c r="AC397" s="318">
        <f>IF(AC278="kW",SUMPRODUCT(N279:N382,R279:R382,AC279:AC382),SUMPRODUCT(G279:G382, AC279:AC382))</f>
        <v>0</v>
      </c>
      <c r="AD397" s="318">
        <f>IF(AD278="kW",SUMPRODUCT(N279:N382,R279:R382,AD279:AD382),SUMPRODUCT(G279:G382, AD279:AD382))</f>
        <v>0</v>
      </c>
      <c r="AE397" s="318">
        <f>IF(AE278="kW",SUMPRODUCT(N279:N382,R279:R382,AE279:AE382),SUMPRODUCT(G279:G382,AE279:AE382))</f>
        <v>0</v>
      </c>
      <c r="AF397" s="318">
        <f>IF(AF278="kW",SUMPRODUCT(N279:N382,R279:R382,AF279:AF382),SUMPRODUCT(G279:G382,AF279:AF382))</f>
        <v>0</v>
      </c>
      <c r="AG397" s="318">
        <f>IF(AG278="kW",SUMPRODUCT(N279:N382,R279:R382,AG279:AG382),SUMPRODUCT(G279:G382,AG279:AG382))</f>
        <v>0</v>
      </c>
      <c r="AH397" s="318">
        <f>IF(AH278="kW",SUMPRODUCT(N279:N382,R279:R382,AH279:AH382),SUMPRODUCT(G279:G382,AH279:AH382))</f>
        <v>0</v>
      </c>
      <c r="AI397" s="318">
        <f>IF(AI278="kW",SUMPRODUCT(N279:N382,R279:R382,AI279:AI382),SUMPRODUCT(G279:G382,AI279:AI382))</f>
        <v>0</v>
      </c>
      <c r="AJ397" s="318">
        <f>IF(AJ278="kW",SUMPRODUCT(N279:N382,R279:R382,AJ279:AJ382),SUMPRODUCT(G279:G382,AJ279:AJ382))</f>
        <v>0</v>
      </c>
      <c r="AK397" s="318">
        <f>IF(AK278="kW",SUMPRODUCT(N279:N382,R279:R382,AK279:AK382),SUMPRODUCT(G279:G382,AK279:AK382))</f>
        <v>0</v>
      </c>
      <c r="AL397" s="318">
        <f>IF(AL278="kW",SUMPRODUCT(N279:N382,R279:R382,AL279:AL382),SUMPRODUCT(G279:G382,AL279:AL382))</f>
        <v>0</v>
      </c>
      <c r="AM397" s="364"/>
    </row>
    <row r="398" spans="1:41" ht="15">
      <c r="B398" s="351" t="s">
        <v>198</v>
      </c>
      <c r="C398" s="383"/>
      <c r="D398" s="306"/>
      <c r="E398" s="306"/>
      <c r="F398" s="306"/>
      <c r="G398" s="306"/>
      <c r="H398" s="306"/>
      <c r="I398" s="306"/>
      <c r="J398" s="306"/>
      <c r="K398" s="306"/>
      <c r="L398" s="306"/>
      <c r="M398" s="306"/>
      <c r="N398" s="306"/>
      <c r="O398" s="384"/>
      <c r="P398" s="306"/>
      <c r="Q398" s="306"/>
      <c r="R398" s="306"/>
      <c r="S398" s="331"/>
      <c r="T398" s="336"/>
      <c r="U398" s="336"/>
      <c r="V398" s="306"/>
      <c r="W398" s="306"/>
      <c r="X398" s="336"/>
      <c r="Y398" s="318">
        <f>SUMPRODUCT(H279:H382,Y279:Y382)</f>
        <v>7358874.4400000004</v>
      </c>
      <c r="Z398" s="318">
        <f>SUMPRODUCT(H279:H382,Z279:Z382)</f>
        <v>3809763.55</v>
      </c>
      <c r="AA398" s="318">
        <f>IF(AA278="kW",SUMPRODUCT(N279:N382,S279:S382,AA279:AA382),SUMPRODUCT(H279:H382,AA279:AA382))</f>
        <v>31314.849600000001</v>
      </c>
      <c r="AB398" s="318">
        <f>IF(AB278="kW",SUMPRODUCT(N279:N382,S279:S382,AB279:AB382),SUMPRODUCT(H279:H382,AB279:AB382))</f>
        <v>2723.0303999999996</v>
      </c>
      <c r="AC398" s="318">
        <f>IF(AC278="kW",SUMPRODUCT(N279:N382,S279:S382,AC279:AC382),SUMPRODUCT(H279:H382, AC279:AC382))</f>
        <v>0</v>
      </c>
      <c r="AD398" s="318">
        <f>IF(AD278="kW",SUMPRODUCT(N279:N382,S279:S382,AD279:AD382),SUMPRODUCT(H279:H382, AD279:AD382))</f>
        <v>0</v>
      </c>
      <c r="AE398" s="318">
        <f>IF(AE278="kW",SUMPRODUCT(N279:N382,S279:S382,AE279:AE382),SUMPRODUCT(H279:H382,AE279:AE382))</f>
        <v>0</v>
      </c>
      <c r="AF398" s="318">
        <f>IF(AF278="kW",SUMPRODUCT(N279:N382,S279:S382,AF279:AF382),SUMPRODUCT(H279:H382,AF279:AF382))</f>
        <v>0</v>
      </c>
      <c r="AG398" s="318">
        <f>IF(AG278="kW",SUMPRODUCT(N279:N382,S279:S382,AG279:AG382),SUMPRODUCT(H279:H382,AG279:AG382))</f>
        <v>0</v>
      </c>
      <c r="AH398" s="318">
        <f>IF(AH278="kW",SUMPRODUCT(N279:N382,S279:S382,AH279:AH382),SUMPRODUCT(H279:H382,AH279:AH382))</f>
        <v>0</v>
      </c>
      <c r="AI398" s="318">
        <f>IF(AI278="kW",SUMPRODUCT(N279:N382,S279:S382,AI279:AI382),SUMPRODUCT(H279:H382,AI279:AI382))</f>
        <v>0</v>
      </c>
      <c r="AJ398" s="318">
        <f>IF(AJ278="kW",SUMPRODUCT(N279:N382,S279:S382,AJ279:AJ382),SUMPRODUCT(H279:H382,AJ279:AJ382))</f>
        <v>0</v>
      </c>
      <c r="AK398" s="318">
        <f>IF(AK278="kW",SUMPRODUCT(N279:N382,S279:S382,AK279:AK382),SUMPRODUCT(H279:H382,AK279:AK382))</f>
        <v>0</v>
      </c>
      <c r="AL398" s="318">
        <f>IF(AL278="kW",SUMPRODUCT(N279:N382,S279:S382,AL279:AL382),SUMPRODUCT(H279:H382,AL279:AL382))</f>
        <v>0</v>
      </c>
      <c r="AM398" s="364"/>
    </row>
    <row r="399" spans="1:41" ht="15">
      <c r="B399" s="351" t="s">
        <v>199</v>
      </c>
      <c r="C399" s="383"/>
      <c r="D399" s="306"/>
      <c r="E399" s="306"/>
      <c r="F399" s="306"/>
      <c r="G399" s="306"/>
      <c r="H399" s="306"/>
      <c r="I399" s="306"/>
      <c r="J399" s="306"/>
      <c r="K399" s="306"/>
      <c r="L399" s="306"/>
      <c r="M399" s="306"/>
      <c r="N399" s="306"/>
      <c r="O399" s="384"/>
      <c r="P399" s="306"/>
      <c r="Q399" s="306"/>
      <c r="R399" s="306"/>
      <c r="S399" s="331"/>
      <c r="T399" s="336"/>
      <c r="U399" s="336"/>
      <c r="V399" s="306"/>
      <c r="W399" s="306"/>
      <c r="X399" s="336"/>
      <c r="Y399" s="318">
        <f>SUMPRODUCT(I279:I382,Y279:Y382)</f>
        <v>7006817.4099999992</v>
      </c>
      <c r="Z399" s="318">
        <f>SUMPRODUCT(I279:I382,Z279:Z382)</f>
        <v>3809763.55</v>
      </c>
      <c r="AA399" s="318">
        <f>IF(AA278="kW",SUMPRODUCT(N279:N382,T279:T382,AA279:AA382),SUMPRODUCT(I279:I382,AA279:AA382))</f>
        <v>29980.003199999999</v>
      </c>
      <c r="AB399" s="318">
        <f>IF(AB278="kW",SUMPRODUCT(N279:N382,T279:T382,AB279:AB382),SUMPRODUCT(I279:I382,AB279:AB382))</f>
        <v>2606.9567999999999</v>
      </c>
      <c r="AC399" s="318">
        <f>IF(AC278="kW",SUMPRODUCT(N279:N382,T279:T382,AC279:AC382),SUMPRODUCT(I279:I382, AC279:AC382))</f>
        <v>0</v>
      </c>
      <c r="AD399" s="318">
        <f>IF(AD278="kW",SUMPRODUCT(N279:N382,T279:T382,AD279:AD382),SUMPRODUCT(I279:I382, AD279:AD382))</f>
        <v>0</v>
      </c>
      <c r="AE399" s="318">
        <f>IF(AE278="kW",SUMPRODUCT(N279:N382,T279:T382,AE279:AE382),SUMPRODUCT(I279:I382,AE279:AE382))</f>
        <v>0</v>
      </c>
      <c r="AF399" s="318">
        <f>IF(AF278="kW",SUMPRODUCT(N279:N382,T279:T382,AF279:AF382),SUMPRODUCT(I279:I382,AF279:AF382))</f>
        <v>0</v>
      </c>
      <c r="AG399" s="318">
        <f>IF(AG278="kW",SUMPRODUCT(N279:N382,T279:T382,AG279:AG382),SUMPRODUCT(I279:I382,AG279:AG382))</f>
        <v>0</v>
      </c>
      <c r="AH399" s="318">
        <f>IF(AH278="kW",SUMPRODUCT(N279:N382,T279:T382,AH279:AH382),SUMPRODUCT(I279:I382,AH279:AH382))</f>
        <v>0</v>
      </c>
      <c r="AI399" s="318">
        <f>IF(AI278="kW",SUMPRODUCT(N279:N382,T279:T382,AI279:AI382),SUMPRODUCT(I279:I382,AI279:AI382))</f>
        <v>0</v>
      </c>
      <c r="AJ399" s="318">
        <f>IF(AJ278="kW",SUMPRODUCT(N279:N382,T279:T382,AJ279:AJ382),SUMPRODUCT(I279:I382,AJ279:AJ382))</f>
        <v>0</v>
      </c>
      <c r="AK399" s="318">
        <f>IF(AK278="kW",SUMPRODUCT(N279:N382,T279:T382,AK279:AK382),SUMPRODUCT(I279:I382,AK279:AK382))</f>
        <v>0</v>
      </c>
      <c r="AL399" s="318">
        <f>IF(AL278="kW",SUMPRODUCT(N279:N382,T279:T382,AL279:AL382),SUMPRODUCT(I279:I382,AL279:AL382))</f>
        <v>0</v>
      </c>
      <c r="AM399" s="364"/>
    </row>
    <row r="400" spans="1:41" ht="15">
      <c r="B400" s="351" t="s">
        <v>200</v>
      </c>
      <c r="C400" s="383"/>
      <c r="D400" s="336"/>
      <c r="E400" s="336"/>
      <c r="F400" s="336"/>
      <c r="G400" s="336"/>
      <c r="H400" s="336"/>
      <c r="I400" s="336"/>
      <c r="J400" s="336"/>
      <c r="K400" s="336"/>
      <c r="L400" s="336"/>
      <c r="M400" s="336"/>
      <c r="N400" s="336"/>
      <c r="O400" s="384"/>
      <c r="P400" s="336"/>
      <c r="Q400" s="336"/>
      <c r="R400" s="336"/>
      <c r="S400" s="331"/>
      <c r="T400" s="336"/>
      <c r="U400" s="336"/>
      <c r="V400" s="336"/>
      <c r="W400" s="336"/>
      <c r="X400" s="336"/>
      <c r="Y400" s="318">
        <f>SUMPRODUCT(J279:J382,Y279:Y382)</f>
        <v>6862915.96</v>
      </c>
      <c r="Z400" s="318">
        <f>SUMPRODUCT(J279:J382,Z279:Z382)</f>
        <v>3809763.55</v>
      </c>
      <c r="AA400" s="318">
        <f>IF(AA278="kW",SUMPRODUCT(N279:N382,U279:U382,AA279:AA382),SUMPRODUCT(J279:J382,AA279:AA382))</f>
        <v>29980.003199999999</v>
      </c>
      <c r="AB400" s="318">
        <f>IF(AB278="kW",SUMPRODUCT(N279:N382,U279:U382,AB279:AB382),SUMPRODUCT(J279:J382,AB279:AB382))</f>
        <v>2606.9567999999999</v>
      </c>
      <c r="AC400" s="318">
        <f>IF(AC278="kW",SUMPRODUCT(N279:N382,U279:U382,AC279:AC382),SUMPRODUCT(J279:J382, AC279:AC382))</f>
        <v>0</v>
      </c>
      <c r="AD400" s="318">
        <f>IF(AD278="kW",SUMPRODUCT(N279:N382,U279:U382,AD279:AD382),SUMPRODUCT(J279:J382, AD279:AD382))</f>
        <v>0</v>
      </c>
      <c r="AE400" s="318">
        <f>IF(AE278="kW",SUMPRODUCT(N279:N382,U279:U382,AE279:AE382),SUMPRODUCT(J279:J382,AE279:AE382))</f>
        <v>0</v>
      </c>
      <c r="AF400" s="318">
        <f>IF(AF278="kW",SUMPRODUCT(N279:N382,U279:U382,AF279:AF382),SUMPRODUCT(J279:J382,AF279:AF382))</f>
        <v>0</v>
      </c>
      <c r="AG400" s="318">
        <f>IF(AG278="kW",SUMPRODUCT(N279:N382,U279:U382,AG279:AG382),SUMPRODUCT(J279:J382,AG279:AG382))</f>
        <v>0</v>
      </c>
      <c r="AH400" s="318">
        <f>IF(AH278="kW",SUMPRODUCT(N279:N382,U279:U382,AH279:AH382),SUMPRODUCT(J279:J382,AH279:AH382))</f>
        <v>0</v>
      </c>
      <c r="AI400" s="318">
        <f>IF(AI278="kW",SUMPRODUCT(N279:N382,U279:U382,AI279:AI382),SUMPRODUCT(J279:J382,AI279:AI382))</f>
        <v>0</v>
      </c>
      <c r="AJ400" s="318">
        <f>IF(AJ278="kW",SUMPRODUCT(N279:N382,U279:U382,AJ279:AJ382),SUMPRODUCT(J279:J382,AJ279:AJ382))</f>
        <v>0</v>
      </c>
      <c r="AK400" s="318">
        <f>IF(AK278="kW",SUMPRODUCT(N279:N382,U279:U382,AK279:AK382),SUMPRODUCT(J279:J382,AK279:AK382))</f>
        <v>0</v>
      </c>
      <c r="AL400" s="318">
        <f>IF(AL278="kW",SUMPRODUCT(N279:N382,U279:U382,AL279:AL382),SUMPRODUCT(J279:J382,AL279:AL382))</f>
        <v>0</v>
      </c>
      <c r="AM400" s="364"/>
    </row>
    <row r="401" spans="1:40" ht="15.75" customHeight="1">
      <c r="B401" s="408" t="s">
        <v>201</v>
      </c>
      <c r="C401" s="429"/>
      <c r="D401" s="430"/>
      <c r="E401" s="430"/>
      <c r="F401" s="430"/>
      <c r="G401" s="430"/>
      <c r="H401" s="430"/>
      <c r="I401" s="430"/>
      <c r="J401" s="430"/>
      <c r="K401" s="430"/>
      <c r="L401" s="430"/>
      <c r="M401" s="430"/>
      <c r="N401" s="430"/>
      <c r="O401" s="431"/>
      <c r="P401" s="432"/>
      <c r="Q401" s="432"/>
      <c r="R401" s="431"/>
      <c r="S401" s="433"/>
      <c r="T401" s="431"/>
      <c r="U401" s="431"/>
      <c r="V401" s="410"/>
      <c r="W401" s="410"/>
      <c r="X401" s="412"/>
      <c r="Y401" s="353">
        <f>SUMPRODUCT(K279:K382,Y279:Y382)</f>
        <v>6854562.0499999998</v>
      </c>
      <c r="Z401" s="353">
        <f>SUMPRODUCT(K279:K382,Z279:Z382)</f>
        <v>3809763.55</v>
      </c>
      <c r="AA401" s="353">
        <f>IF(AA278="kW",SUMPRODUCT(N279:N382,V279:V382,AA279:AA382),SUMPRODUCT(K279:K382,AA279:AA382))</f>
        <v>29947.435200000004</v>
      </c>
      <c r="AB401" s="353">
        <f>IF(AB278="kW",SUMPRODUCT(N279:N382,V279:V382,AB279:AB382),SUMPRODUCT(K279:K382,AB279:AB382))</f>
        <v>2604.1248000000001</v>
      </c>
      <c r="AC401" s="353">
        <f>IF(AC278="kW",SUMPRODUCT(N279:N382,V279:V382,AC279:AC382),SUMPRODUCT(K279:K382, AC279:AC382))</f>
        <v>0</v>
      </c>
      <c r="AD401" s="353">
        <f>IF(AD278="kW",SUMPRODUCT(N279:N382,V279:V382,AD279:AD382),SUMPRODUCT(K279:K382, AD279:AD382))</f>
        <v>0</v>
      </c>
      <c r="AE401" s="353">
        <f>IF(AE278="kW",SUMPRODUCT(N279:N382,V279:V382,AE279:AE382),SUMPRODUCT(K279:K382,AE279:AE382))</f>
        <v>0</v>
      </c>
      <c r="AF401" s="353">
        <f>IF(AF278="kW",SUMPRODUCT(N279:N382,V279:V382,AF279:AF382),SUMPRODUCT(K279:K382,AF279:AF382))</f>
        <v>0</v>
      </c>
      <c r="AG401" s="353">
        <f>IF(AG278="kW",SUMPRODUCT(N279:N382,V279:V382,AG279:AG382),SUMPRODUCT(K279:K382,AG279:AG382))</f>
        <v>0</v>
      </c>
      <c r="AH401" s="353">
        <f>IF(AH278="kW",SUMPRODUCT(N279:N382,V279:V382,AH279:AH382),SUMPRODUCT(K279:K382,AH279:AH382))</f>
        <v>0</v>
      </c>
      <c r="AI401" s="353">
        <f>IF(AI278="kW",SUMPRODUCT(N279:N382,V279:V382,AI279:AI382),SUMPRODUCT(K279:K382,AI279:AI382))</f>
        <v>0</v>
      </c>
      <c r="AJ401" s="353">
        <f>IF(AJ278="kW",SUMPRODUCT(N279:N382,V279:V382,AJ279:AJ382),SUMPRODUCT(K279:K382,AJ279:AJ382))</f>
        <v>0</v>
      </c>
      <c r="AK401" s="353">
        <f>IF(AK278="kW",SUMPRODUCT(N279:N382,V279:V382,AK279:AK382),SUMPRODUCT(K279:K382,AK279:AK382))</f>
        <v>0</v>
      </c>
      <c r="AL401" s="353">
        <f>IF(AL278="kW",SUMPRODUCT(N279:N382,V279:V382,AL279:AL382),SUMPRODUCT(K279:K382,AL279:AL382))</f>
        <v>0</v>
      </c>
      <c r="AM401" s="413"/>
    </row>
    <row r="402" spans="1:40" ht="21.75" customHeight="1">
      <c r="B402" s="395" t="s">
        <v>226</v>
      </c>
      <c r="C402" s="414"/>
      <c r="D402" s="415"/>
      <c r="E402" s="415"/>
      <c r="F402" s="415"/>
      <c r="G402" s="415"/>
      <c r="H402" s="415"/>
      <c r="I402" s="415"/>
      <c r="J402" s="415"/>
      <c r="K402" s="415"/>
      <c r="L402" s="415"/>
      <c r="M402" s="415"/>
      <c r="N402" s="415"/>
      <c r="O402" s="415"/>
      <c r="P402" s="415"/>
      <c r="Q402" s="415"/>
      <c r="R402" s="415"/>
      <c r="S402" s="398"/>
      <c r="T402" s="399"/>
      <c r="U402" s="415"/>
      <c r="V402" s="415"/>
      <c r="W402" s="415"/>
      <c r="X402" s="415"/>
      <c r="Y402" s="416"/>
      <c r="Z402" s="416"/>
      <c r="AA402" s="416"/>
      <c r="AB402" s="416"/>
      <c r="AC402" s="416"/>
      <c r="AD402" s="416"/>
      <c r="AE402" s="416"/>
      <c r="AF402" s="416"/>
      <c r="AG402" s="416"/>
      <c r="AH402" s="416"/>
      <c r="AI402" s="416"/>
      <c r="AJ402" s="416"/>
      <c r="AK402" s="416"/>
      <c r="AL402" s="416"/>
      <c r="AM402" s="416"/>
      <c r="AN402" s="417"/>
    </row>
    <row r="404" spans="1:40" ht="15.75">
      <c r="B404" s="307" t="s">
        <v>261</v>
      </c>
      <c r="C404" s="308"/>
      <c r="D404" s="627" t="s">
        <v>583</v>
      </c>
      <c r="F404" s="627" t="s">
        <v>600</v>
      </c>
      <c r="O404" s="308"/>
      <c r="Y404" s="297"/>
      <c r="Z404" s="294"/>
      <c r="AA404" s="294"/>
      <c r="AB404" s="294"/>
      <c r="AC404" s="294"/>
      <c r="AD404" s="294"/>
      <c r="AE404" s="294"/>
      <c r="AF404" s="294"/>
      <c r="AG404" s="294"/>
      <c r="AH404" s="294"/>
      <c r="AI404" s="294"/>
      <c r="AJ404" s="294"/>
      <c r="AK404" s="294"/>
      <c r="AL404" s="294"/>
      <c r="AM404" s="309"/>
    </row>
    <row r="405" spans="1:40" ht="36" customHeight="1">
      <c r="B405" s="937" t="s">
        <v>213</v>
      </c>
      <c r="C405" s="939" t="s">
        <v>33</v>
      </c>
      <c r="D405" s="311" t="s">
        <v>426</v>
      </c>
      <c r="E405" s="941" t="s">
        <v>211</v>
      </c>
      <c r="F405" s="942"/>
      <c r="G405" s="942"/>
      <c r="H405" s="942"/>
      <c r="I405" s="942"/>
      <c r="J405" s="942"/>
      <c r="K405" s="942"/>
      <c r="L405" s="942"/>
      <c r="M405" s="943"/>
      <c r="N405" s="944" t="s">
        <v>215</v>
      </c>
      <c r="O405" s="311" t="s">
        <v>427</v>
      </c>
      <c r="P405" s="941" t="s">
        <v>214</v>
      </c>
      <c r="Q405" s="942"/>
      <c r="R405" s="942"/>
      <c r="S405" s="942"/>
      <c r="T405" s="942"/>
      <c r="U405" s="942"/>
      <c r="V405" s="942"/>
      <c r="W405" s="942"/>
      <c r="X405" s="943"/>
      <c r="Y405" s="934" t="s">
        <v>246</v>
      </c>
      <c r="Z405" s="935"/>
      <c r="AA405" s="935"/>
      <c r="AB405" s="935"/>
      <c r="AC405" s="935"/>
      <c r="AD405" s="935"/>
      <c r="AE405" s="935"/>
      <c r="AF405" s="935"/>
      <c r="AG405" s="935"/>
      <c r="AH405" s="935"/>
      <c r="AI405" s="935"/>
      <c r="AJ405" s="935"/>
      <c r="AK405" s="935"/>
      <c r="AL405" s="935"/>
      <c r="AM405" s="936"/>
    </row>
    <row r="406" spans="1:40" ht="45.75" customHeight="1">
      <c r="B406" s="938"/>
      <c r="C406" s="940"/>
      <c r="D406" s="312">
        <v>2014</v>
      </c>
      <c r="E406" s="312">
        <v>2015</v>
      </c>
      <c r="F406" s="312">
        <v>2016</v>
      </c>
      <c r="G406" s="312">
        <v>2017</v>
      </c>
      <c r="H406" s="312">
        <v>2018</v>
      </c>
      <c r="I406" s="312">
        <v>2019</v>
      </c>
      <c r="J406" s="312">
        <v>2020</v>
      </c>
      <c r="K406" s="312">
        <v>2021</v>
      </c>
      <c r="L406" s="312">
        <v>2022</v>
      </c>
      <c r="M406" s="312">
        <v>2023</v>
      </c>
      <c r="N406" s="945"/>
      <c r="O406" s="312">
        <v>2014</v>
      </c>
      <c r="P406" s="312">
        <v>2015</v>
      </c>
      <c r="Q406" s="312">
        <v>2016</v>
      </c>
      <c r="R406" s="312">
        <v>2017</v>
      </c>
      <c r="S406" s="312">
        <v>2018</v>
      </c>
      <c r="T406" s="312">
        <v>2019</v>
      </c>
      <c r="U406" s="312">
        <v>2020</v>
      </c>
      <c r="V406" s="312">
        <v>2021</v>
      </c>
      <c r="W406" s="312">
        <v>2022</v>
      </c>
      <c r="X406" s="312">
        <v>2023</v>
      </c>
      <c r="Y406" s="312" t="str">
        <f>'1.  LRAMVA Summary'!D51</f>
        <v>Residential</v>
      </c>
      <c r="Z406" s="312" t="str">
        <f>'1.  LRAMVA Summary'!E51</f>
        <v>GS&lt;50 kW</v>
      </c>
      <c r="AA406" s="312" t="str">
        <f>'1.  LRAMVA Summary'!F51</f>
        <v>General Service 50 to 4,999 kW</v>
      </c>
      <c r="AB406" s="312" t="str">
        <f>'1.  LRAMVA Summary'!G51</f>
        <v>Large Use</v>
      </c>
      <c r="AC406" s="312" t="str">
        <f>'1.  LRAMVA Summary'!H51</f>
        <v>Large Use</v>
      </c>
      <c r="AD406" s="312" t="str">
        <f>'1.  LRAMVA Summary'!I51</f>
        <v>Street Lighting</v>
      </c>
      <c r="AE406" s="312" t="str">
        <f>'1.  LRAMVA Summary'!J51</f>
        <v/>
      </c>
      <c r="AF406" s="312" t="str">
        <f>'1.  LRAMVA Summary'!K51</f>
        <v/>
      </c>
      <c r="AG406" s="312" t="str">
        <f>'1.  LRAMVA Summary'!L51</f>
        <v/>
      </c>
      <c r="AH406" s="312" t="str">
        <f>'1.  LRAMVA Summary'!M51</f>
        <v/>
      </c>
      <c r="AI406" s="312" t="str">
        <f>'1.  LRAMVA Summary'!N51</f>
        <v/>
      </c>
      <c r="AJ406" s="312" t="str">
        <f>'1.  LRAMVA Summary'!O51</f>
        <v/>
      </c>
      <c r="AK406" s="312" t="str">
        <f>'1.  LRAMVA Summary'!P51</f>
        <v/>
      </c>
      <c r="AL406" s="312" t="str">
        <f>'1.  LRAMVA Summary'!Q51</f>
        <v/>
      </c>
      <c r="AM406" s="314" t="str">
        <f>'1.  LRAMVA Summary'!R51</f>
        <v>Total</v>
      </c>
    </row>
    <row r="407" spans="1:40" ht="15.75" customHeight="1">
      <c r="A407" s="546"/>
      <c r="B407" s="315" t="s">
        <v>0</v>
      </c>
      <c r="C407" s="316"/>
      <c r="D407" s="316"/>
      <c r="E407" s="316"/>
      <c r="F407" s="316"/>
      <c r="G407" s="316"/>
      <c r="H407" s="316"/>
      <c r="I407" s="316"/>
      <c r="J407" s="316"/>
      <c r="K407" s="316"/>
      <c r="L407" s="316"/>
      <c r="M407" s="316"/>
      <c r="N407" s="317"/>
      <c r="O407" s="316"/>
      <c r="P407" s="316"/>
      <c r="Q407" s="316"/>
      <c r="R407" s="316"/>
      <c r="S407" s="316"/>
      <c r="T407" s="316"/>
      <c r="U407" s="316"/>
      <c r="V407" s="316"/>
      <c r="W407" s="316"/>
      <c r="X407" s="316"/>
      <c r="Y407" s="318" t="str">
        <f>'1.  LRAMVA Summary'!D52</f>
        <v>kWh</v>
      </c>
      <c r="Z407" s="318" t="str">
        <f>'1.  LRAMVA Summary'!E52</f>
        <v>kWh</v>
      </c>
      <c r="AA407" s="318" t="str">
        <f>'1.  LRAMVA Summary'!F52</f>
        <v>kW</v>
      </c>
      <c r="AB407" s="318" t="str">
        <f>'1.  LRAMVA Summary'!G52</f>
        <v>kW</v>
      </c>
      <c r="AC407" s="318" t="str">
        <f>'1.  LRAMVA Summary'!H52</f>
        <v>kW</v>
      </c>
      <c r="AD407" s="318" t="str">
        <f>'1.  LRAMVA Summary'!I52</f>
        <v>kW</v>
      </c>
      <c r="AE407" s="318" t="str">
        <f>'1.  LRAMVA Summary'!J52</f>
        <v/>
      </c>
      <c r="AF407" s="318" t="str">
        <f>'1.  LRAMVA Summary'!K52</f>
        <v/>
      </c>
      <c r="AG407" s="318" t="str">
        <f>'1.  LRAMVA Summary'!L52</f>
        <v/>
      </c>
      <c r="AH407" s="318" t="str">
        <f>'1.  LRAMVA Summary'!M52</f>
        <v/>
      </c>
      <c r="AI407" s="318" t="str">
        <f>'1.  LRAMVA Summary'!N52</f>
        <v/>
      </c>
      <c r="AJ407" s="318" t="str">
        <f>'1.  LRAMVA Summary'!O52</f>
        <v/>
      </c>
      <c r="AK407" s="318" t="str">
        <f>'1.  LRAMVA Summary'!P52</f>
        <v/>
      </c>
      <c r="AL407" s="318" t="str">
        <f>'1.  LRAMVA Summary'!Q52</f>
        <v/>
      </c>
      <c r="AM407" s="319"/>
    </row>
    <row r="408" spans="1:40" ht="15" outlineLevel="1">
      <c r="A408" s="545">
        <v>1</v>
      </c>
      <c r="B408" s="321" t="s">
        <v>1</v>
      </c>
      <c r="C408" s="318" t="s">
        <v>25</v>
      </c>
      <c r="D408" s="322">
        <v>263320</v>
      </c>
      <c r="E408" s="322">
        <f>+IFERROR('7-d.  2014'!BA39+'7-d.  2014'!BA40+'7-d.  2014'!BA41+'7-d.  2014'!BA42,0)</f>
        <v>263320.39999999997</v>
      </c>
      <c r="F408" s="322">
        <f>+IFERROR('7-d.  2014'!BB39+'7-d.  2014'!BB40+'7-d.  2014'!BB41+'7-d.  2014'!BB42,0)</f>
        <v>263320.39999999997</v>
      </c>
      <c r="G408" s="322">
        <f>+IFERROR('7-d.  2014'!BC39+'7-d.  2014'!BC40+'7-d.  2014'!BC41+'7-d.  2014'!BC42,0)</f>
        <v>0</v>
      </c>
      <c r="H408" s="322">
        <f>+IFERROR('7-d.  2014'!BD39+'7-d.  2014'!BD40+'7-d.  2014'!BD41+'7-d.  2014'!BD42,0)</f>
        <v>0</v>
      </c>
      <c r="I408" s="322">
        <f>+IFERROR('7-d.  2014'!BE39+'7-d.  2014'!BE40+'7-d.  2014'!BE41+'7-d.  2014'!BE42,0)</f>
        <v>0</v>
      </c>
      <c r="J408" s="322">
        <f>+IFERROR('7-d.  2014'!BF39+'7-d.  2014'!BF40+'7-d.  2014'!BF41+'7-d.  2014'!BF42,0)</f>
        <v>0</v>
      </c>
      <c r="K408" s="322">
        <f>+IFERROR('7-d.  2014'!BG39+'7-d.  2014'!BG40+'7-d.  2014'!BG41+'7-d.  2014'!BG42,0)</f>
        <v>0</v>
      </c>
      <c r="L408" s="322">
        <f>+IFERROR('7-d.  2014'!BH39+'7-d.  2014'!BH40+'7-d.  2014'!BH41+'7-d.  2014'!BH42,0)</f>
        <v>0</v>
      </c>
      <c r="M408" s="322">
        <f>+IFERROR('7-d.  2014'!BI39+'7-d.  2014'!BI40+'7-d.  2014'!BI41+'7-d.  2014'!BI42,0)</f>
        <v>0</v>
      </c>
      <c r="N408" s="318"/>
      <c r="O408" s="322">
        <v>39</v>
      </c>
      <c r="P408" s="322">
        <f>+IFERROR('7-d.  2014'!V39+'7-d.  2014'!V40+'7-d.  2014'!V41+'7-d.  2014'!V42,0)</f>
        <v>39.450000000000003</v>
      </c>
      <c r="Q408" s="322">
        <f>+IFERROR('7-d.  2014'!W39+'7-d.  2014'!W40+'7-d.  2014'!W41+'7-d.  2014'!W42,0)</f>
        <v>39.450000000000003</v>
      </c>
      <c r="R408" s="322">
        <f>+IFERROR('7-d.  2014'!X39+'7-d.  2014'!X40+'7-d.  2014'!X41+'7-d.  2014'!X42,0)</f>
        <v>0</v>
      </c>
      <c r="S408" s="322">
        <f>+IFERROR('7-d.  2014'!Y39+'7-d.  2014'!Y40+'7-d.  2014'!Y41+'7-d.  2014'!Y42,0)</f>
        <v>0</v>
      </c>
      <c r="T408" s="322">
        <f>+IFERROR('7-d.  2014'!Z39+'7-d.  2014'!Z40+'7-d.  2014'!Z41+'7-d.  2014'!Z42,0)</f>
        <v>0</v>
      </c>
      <c r="U408" s="322">
        <f>+IFERROR('7-d.  2014'!AA39+'7-d.  2014'!AA40+'7-d.  2014'!AA41+'7-d.  2014'!AA42,0)</f>
        <v>0</v>
      </c>
      <c r="V408" s="322">
        <f>+IFERROR('7-d.  2014'!AB39+'7-d.  2014'!AB40+'7-d.  2014'!AB41+'7-d.  2014'!AB42,0)</f>
        <v>0</v>
      </c>
      <c r="W408" s="322">
        <f>+IFERROR('7-d.  2014'!AC39+'7-d.  2014'!AC40+'7-d.  2014'!AC41+'7-d.  2014'!AC42,0)</f>
        <v>0</v>
      </c>
      <c r="X408" s="322">
        <f>+IFERROR('7-d.  2014'!AD39+'7-d.  2014'!AD40+'7-d.  2014'!AD41+'7-d.  2014'!AD42,0)</f>
        <v>0</v>
      </c>
      <c r="Y408" s="497">
        <v>1</v>
      </c>
      <c r="Z408" s="437"/>
      <c r="AA408" s="437"/>
      <c r="AB408" s="437"/>
      <c r="AC408" s="437"/>
      <c r="AD408" s="437"/>
      <c r="AE408" s="437"/>
      <c r="AF408" s="437"/>
      <c r="AG408" s="437"/>
      <c r="AH408" s="437"/>
      <c r="AI408" s="437"/>
      <c r="AJ408" s="437"/>
      <c r="AK408" s="437"/>
      <c r="AL408" s="437"/>
      <c r="AM408" s="323">
        <f>SUM(Y408:AL408)</f>
        <v>1</v>
      </c>
    </row>
    <row r="409" spans="1:40" ht="15" outlineLevel="1">
      <c r="B409" s="321" t="s">
        <v>262</v>
      </c>
      <c r="C409" s="318" t="s">
        <v>164</v>
      </c>
      <c r="D409" s="322"/>
      <c r="E409" s="322"/>
      <c r="F409" s="322"/>
      <c r="G409" s="322"/>
      <c r="H409" s="322"/>
      <c r="I409" s="322"/>
      <c r="J409" s="322"/>
      <c r="K409" s="322"/>
      <c r="L409" s="322"/>
      <c r="M409" s="322"/>
      <c r="N409" s="495"/>
      <c r="O409" s="322"/>
      <c r="P409" s="322"/>
      <c r="Q409" s="322"/>
      <c r="R409" s="322"/>
      <c r="S409" s="322"/>
      <c r="T409" s="322"/>
      <c r="U409" s="322"/>
      <c r="V409" s="322"/>
      <c r="W409" s="322"/>
      <c r="X409" s="322"/>
      <c r="Y409" s="438">
        <f>Y408</f>
        <v>1</v>
      </c>
      <c r="Z409" s="438">
        <f>Z408</f>
        <v>0</v>
      </c>
      <c r="AA409" s="438">
        <f t="shared" ref="AA409:AL409" si="125">AA408</f>
        <v>0</v>
      </c>
      <c r="AB409" s="438">
        <f t="shared" si="125"/>
        <v>0</v>
      </c>
      <c r="AC409" s="438">
        <f t="shared" si="125"/>
        <v>0</v>
      </c>
      <c r="AD409" s="438">
        <f t="shared" si="125"/>
        <v>0</v>
      </c>
      <c r="AE409" s="438">
        <f t="shared" si="125"/>
        <v>0</v>
      </c>
      <c r="AF409" s="438">
        <f t="shared" si="125"/>
        <v>0</v>
      </c>
      <c r="AG409" s="438">
        <f t="shared" si="125"/>
        <v>0</v>
      </c>
      <c r="AH409" s="438">
        <f t="shared" si="125"/>
        <v>0</v>
      </c>
      <c r="AI409" s="438">
        <f t="shared" si="125"/>
        <v>0</v>
      </c>
      <c r="AJ409" s="438">
        <f t="shared" si="125"/>
        <v>0</v>
      </c>
      <c r="AK409" s="438">
        <f t="shared" si="125"/>
        <v>0</v>
      </c>
      <c r="AL409" s="438">
        <f t="shared" si="125"/>
        <v>0</v>
      </c>
      <c r="AM409" s="324"/>
    </row>
    <row r="410" spans="1:40" ht="15.75" outlineLevel="1">
      <c r="A410" s="547"/>
      <c r="B410" s="325"/>
      <c r="C410" s="326"/>
      <c r="D410" s="326"/>
      <c r="E410" s="326"/>
      <c r="F410" s="326"/>
      <c r="G410" s="326"/>
      <c r="H410" s="326"/>
      <c r="I410" s="326"/>
      <c r="J410" s="326"/>
      <c r="K410" s="326"/>
      <c r="L410" s="326"/>
      <c r="M410" s="326"/>
      <c r="N410" s="330"/>
      <c r="O410" s="326"/>
      <c r="P410" s="326"/>
      <c r="Q410" s="326"/>
      <c r="R410" s="326"/>
      <c r="S410" s="326"/>
      <c r="T410" s="326"/>
      <c r="U410" s="326"/>
      <c r="V410" s="326"/>
      <c r="W410" s="326"/>
      <c r="X410" s="326"/>
      <c r="Y410" s="439"/>
      <c r="Z410" s="440"/>
      <c r="AA410" s="440"/>
      <c r="AB410" s="440"/>
      <c r="AC410" s="440"/>
      <c r="AD410" s="440"/>
      <c r="AE410" s="440"/>
      <c r="AF410" s="440"/>
      <c r="AG410" s="440"/>
      <c r="AH410" s="440"/>
      <c r="AI410" s="440"/>
      <c r="AJ410" s="440"/>
      <c r="AK410" s="440"/>
      <c r="AL410" s="440"/>
      <c r="AM410" s="329"/>
    </row>
    <row r="411" spans="1:40" ht="15" outlineLevel="1">
      <c r="A411" s="545">
        <v>2</v>
      </c>
      <c r="B411" s="321" t="s">
        <v>2</v>
      </c>
      <c r="C411" s="318" t="s">
        <v>25</v>
      </c>
      <c r="D411" s="322">
        <v>74996</v>
      </c>
      <c r="E411" s="322">
        <f>+'7-d.  2014'!BA38</f>
        <v>74996.3</v>
      </c>
      <c r="F411" s="322">
        <f>+'7-d.  2014'!BB38</f>
        <v>74996.3</v>
      </c>
      <c r="G411" s="322">
        <f>+'7-d.  2014'!BC38</f>
        <v>74996.3</v>
      </c>
      <c r="H411" s="322" t="str">
        <f>+'7-d.  2014'!BD38</f>
        <v xml:space="preserve">                           -  </v>
      </c>
      <c r="I411" s="322" t="str">
        <f>+'7-d.  2014'!BE38</f>
        <v xml:space="preserve">                           -  </v>
      </c>
      <c r="J411" s="322" t="str">
        <f>+'7-d.  2014'!BF38</f>
        <v xml:space="preserve">                           -  </v>
      </c>
      <c r="K411" s="322" t="str">
        <f>+'7-d.  2014'!BG38</f>
        <v xml:space="preserve">                           -  </v>
      </c>
      <c r="L411" s="322" t="str">
        <f>+'7-d.  2014'!BH38</f>
        <v xml:space="preserve">                           -  </v>
      </c>
      <c r="M411" s="322" t="str">
        <f>+'7-d.  2014'!BI38</f>
        <v xml:space="preserve">                           -  </v>
      </c>
      <c r="N411" s="318"/>
      <c r="O411" s="322">
        <v>42</v>
      </c>
      <c r="P411" s="322">
        <f>+'7-d.  2014'!V38</f>
        <v>42.06</v>
      </c>
      <c r="Q411" s="322">
        <f>+'7-d.  2014'!W38</f>
        <v>42.06</v>
      </c>
      <c r="R411" s="322">
        <f>+'7-d.  2014'!X38</f>
        <v>42.06</v>
      </c>
      <c r="S411" s="322" t="str">
        <f>+'7-d.  2014'!Y38</f>
        <v xml:space="preserve">                     -  </v>
      </c>
      <c r="T411" s="322" t="str">
        <f>+'7-d.  2014'!Z38</f>
        <v xml:space="preserve">                     -  </v>
      </c>
      <c r="U411" s="322" t="str">
        <f>+'7-d.  2014'!AA38</f>
        <v xml:space="preserve">                     -  </v>
      </c>
      <c r="V411" s="322" t="str">
        <f>+'7-d.  2014'!AB38</f>
        <v xml:space="preserve">                     -  </v>
      </c>
      <c r="W411" s="322" t="str">
        <f>+'7-d.  2014'!AC38</f>
        <v xml:space="preserve">                     -  </v>
      </c>
      <c r="X411" s="322" t="str">
        <f>+'7-d.  2014'!AD38</f>
        <v xml:space="preserve">                     -  </v>
      </c>
      <c r="Y411" s="497">
        <v>1</v>
      </c>
      <c r="Z411" s="437"/>
      <c r="AA411" s="437"/>
      <c r="AB411" s="437"/>
      <c r="AC411" s="437"/>
      <c r="AD411" s="437"/>
      <c r="AE411" s="437"/>
      <c r="AF411" s="437"/>
      <c r="AG411" s="437"/>
      <c r="AH411" s="437"/>
      <c r="AI411" s="437"/>
      <c r="AJ411" s="437"/>
      <c r="AK411" s="437"/>
      <c r="AL411" s="437"/>
      <c r="AM411" s="323">
        <f>SUM(Y411:AL411)</f>
        <v>1</v>
      </c>
    </row>
    <row r="412" spans="1:40" ht="15" outlineLevel="1">
      <c r="B412" s="321" t="s">
        <v>262</v>
      </c>
      <c r="C412" s="318" t="s">
        <v>164</v>
      </c>
      <c r="D412" s="322"/>
      <c r="E412" s="322"/>
      <c r="F412" s="322"/>
      <c r="G412" s="322"/>
      <c r="H412" s="322"/>
      <c r="I412" s="322"/>
      <c r="J412" s="322"/>
      <c r="K412" s="322"/>
      <c r="L412" s="322"/>
      <c r="M412" s="322"/>
      <c r="N412" s="495"/>
      <c r="O412" s="322"/>
      <c r="P412" s="322"/>
      <c r="Q412" s="322"/>
      <c r="R412" s="322"/>
      <c r="S412" s="322"/>
      <c r="T412" s="322"/>
      <c r="U412" s="322"/>
      <c r="V412" s="322"/>
      <c r="W412" s="322"/>
      <c r="X412" s="322"/>
      <c r="Y412" s="438">
        <f>Y411</f>
        <v>1</v>
      </c>
      <c r="Z412" s="438">
        <f>Z411</f>
        <v>0</v>
      </c>
      <c r="AA412" s="438">
        <f t="shared" ref="AA412:AL412" si="126">AA411</f>
        <v>0</v>
      </c>
      <c r="AB412" s="438">
        <f t="shared" si="126"/>
        <v>0</v>
      </c>
      <c r="AC412" s="438">
        <f t="shared" si="126"/>
        <v>0</v>
      </c>
      <c r="AD412" s="438">
        <f t="shared" si="126"/>
        <v>0</v>
      </c>
      <c r="AE412" s="438">
        <f t="shared" si="126"/>
        <v>0</v>
      </c>
      <c r="AF412" s="438">
        <f t="shared" si="126"/>
        <v>0</v>
      </c>
      <c r="AG412" s="438">
        <f t="shared" si="126"/>
        <v>0</v>
      </c>
      <c r="AH412" s="438">
        <f t="shared" si="126"/>
        <v>0</v>
      </c>
      <c r="AI412" s="438">
        <f t="shared" si="126"/>
        <v>0</v>
      </c>
      <c r="AJ412" s="438">
        <f t="shared" si="126"/>
        <v>0</v>
      </c>
      <c r="AK412" s="438">
        <f t="shared" si="126"/>
        <v>0</v>
      </c>
      <c r="AL412" s="438">
        <f t="shared" si="126"/>
        <v>0</v>
      </c>
      <c r="AM412" s="324"/>
    </row>
    <row r="413" spans="1:40" ht="15.75" outlineLevel="1">
      <c r="A413" s="547"/>
      <c r="B413" s="325"/>
      <c r="C413" s="326"/>
      <c r="D413" s="331"/>
      <c r="E413" s="331"/>
      <c r="F413" s="331"/>
      <c r="G413" s="331"/>
      <c r="H413" s="331"/>
      <c r="I413" s="331"/>
      <c r="J413" s="331"/>
      <c r="K413" s="331"/>
      <c r="L413" s="331"/>
      <c r="M413" s="331"/>
      <c r="N413" s="330"/>
      <c r="O413" s="331"/>
      <c r="P413" s="331"/>
      <c r="Q413" s="331"/>
      <c r="R413" s="331"/>
      <c r="S413" s="331"/>
      <c r="T413" s="331"/>
      <c r="U413" s="331"/>
      <c r="V413" s="331"/>
      <c r="W413" s="331"/>
      <c r="X413" s="331"/>
      <c r="Y413" s="439"/>
      <c r="Z413" s="440"/>
      <c r="AA413" s="440"/>
      <c r="AB413" s="440"/>
      <c r="AC413" s="440"/>
      <c r="AD413" s="440"/>
      <c r="AE413" s="440"/>
      <c r="AF413" s="440"/>
      <c r="AG413" s="440"/>
      <c r="AH413" s="440"/>
      <c r="AI413" s="440"/>
      <c r="AJ413" s="440"/>
      <c r="AK413" s="440"/>
      <c r="AL413" s="440"/>
      <c r="AM413" s="329"/>
    </row>
    <row r="414" spans="1:40" ht="15" outlineLevel="1">
      <c r="A414" s="545">
        <v>3</v>
      </c>
      <c r="B414" s="321" t="s">
        <v>3</v>
      </c>
      <c r="C414" s="318" t="s">
        <v>25</v>
      </c>
      <c r="D414" s="322">
        <v>2035819</v>
      </c>
      <c r="E414" s="322">
        <f>+'7-d.  2014'!BA51</f>
        <v>2035819.19</v>
      </c>
      <c r="F414" s="322">
        <f>+'7-d.  2014'!BB51</f>
        <v>2035819.19</v>
      </c>
      <c r="G414" s="322">
        <f>+'7-d.  2014'!BC51</f>
        <v>2035819.19</v>
      </c>
      <c r="H414" s="322">
        <f>+'7-d.  2014'!BD51</f>
        <v>2035819.19</v>
      </c>
      <c r="I414" s="322">
        <f>+'7-d.  2014'!BE51</f>
        <v>2035819.19</v>
      </c>
      <c r="J414" s="322">
        <f>+'7-d.  2014'!BF51</f>
        <v>2035819.19</v>
      </c>
      <c r="K414" s="322">
        <f>+'7-d.  2014'!BG51</f>
        <v>2035819.19</v>
      </c>
      <c r="L414" s="322">
        <f>+'7-d.  2014'!BH51</f>
        <v>2035819.19</v>
      </c>
      <c r="M414" s="322">
        <f>+'7-d.  2014'!BI51</f>
        <v>2035819.19</v>
      </c>
      <c r="N414" s="318"/>
      <c r="O414" s="322">
        <v>1109</v>
      </c>
      <c r="P414" s="322">
        <f>+'7-d.  2014'!V51</f>
        <v>1109.07</v>
      </c>
      <c r="Q414" s="322">
        <f>+'7-d.  2014'!W51</f>
        <v>1109.07</v>
      </c>
      <c r="R414" s="322">
        <f>+'7-d.  2014'!X51</f>
        <v>1109.07</v>
      </c>
      <c r="S414" s="322">
        <f>+'7-d.  2014'!Y51</f>
        <v>1109.07</v>
      </c>
      <c r="T414" s="322">
        <f>+'7-d.  2014'!Z51</f>
        <v>1109.07</v>
      </c>
      <c r="U414" s="322">
        <f>+'7-d.  2014'!AA51</f>
        <v>1109.07</v>
      </c>
      <c r="V414" s="322">
        <f>+'7-d.  2014'!AB51</f>
        <v>1109.07</v>
      </c>
      <c r="W414" s="322">
        <f>+'7-d.  2014'!AC51</f>
        <v>1109.07</v>
      </c>
      <c r="X414" s="322">
        <f>+'7-d.  2014'!AD51</f>
        <v>1109.07</v>
      </c>
      <c r="Y414" s="497">
        <v>1</v>
      </c>
      <c r="Z414" s="437"/>
      <c r="AA414" s="437"/>
      <c r="AB414" s="437"/>
      <c r="AC414" s="437"/>
      <c r="AD414" s="437"/>
      <c r="AE414" s="437"/>
      <c r="AF414" s="437"/>
      <c r="AG414" s="437"/>
      <c r="AH414" s="437"/>
      <c r="AI414" s="437"/>
      <c r="AJ414" s="437"/>
      <c r="AK414" s="437"/>
      <c r="AL414" s="437"/>
      <c r="AM414" s="323">
        <f>SUM(Y414:AL414)</f>
        <v>1</v>
      </c>
    </row>
    <row r="415" spans="1:40" ht="15" outlineLevel="1">
      <c r="B415" s="321" t="s">
        <v>262</v>
      </c>
      <c r="C415" s="318" t="s">
        <v>164</v>
      </c>
      <c r="D415" s="322"/>
      <c r="E415" s="322"/>
      <c r="F415" s="322"/>
      <c r="G415" s="322"/>
      <c r="H415" s="322"/>
      <c r="I415" s="322"/>
      <c r="J415" s="322"/>
      <c r="K415" s="322"/>
      <c r="L415" s="322"/>
      <c r="M415" s="322"/>
      <c r="N415" s="495"/>
      <c r="O415" s="322"/>
      <c r="P415" s="322"/>
      <c r="Q415" s="322"/>
      <c r="R415" s="322"/>
      <c r="S415" s="322"/>
      <c r="T415" s="322"/>
      <c r="U415" s="322"/>
      <c r="V415" s="322"/>
      <c r="W415" s="322"/>
      <c r="X415" s="322"/>
      <c r="Y415" s="438">
        <f>Y414</f>
        <v>1</v>
      </c>
      <c r="Z415" s="438">
        <f>Z414</f>
        <v>0</v>
      </c>
      <c r="AA415" s="438">
        <f t="shared" ref="AA415:AL415" si="127">AA414</f>
        <v>0</v>
      </c>
      <c r="AB415" s="438">
        <f t="shared" si="127"/>
        <v>0</v>
      </c>
      <c r="AC415" s="438">
        <f t="shared" si="127"/>
        <v>0</v>
      </c>
      <c r="AD415" s="438">
        <f t="shared" si="127"/>
        <v>0</v>
      </c>
      <c r="AE415" s="438">
        <f t="shared" si="127"/>
        <v>0</v>
      </c>
      <c r="AF415" s="438">
        <f t="shared" si="127"/>
        <v>0</v>
      </c>
      <c r="AG415" s="438">
        <f t="shared" si="127"/>
        <v>0</v>
      </c>
      <c r="AH415" s="438">
        <f t="shared" si="127"/>
        <v>0</v>
      </c>
      <c r="AI415" s="438">
        <f t="shared" si="127"/>
        <v>0</v>
      </c>
      <c r="AJ415" s="438">
        <f t="shared" si="127"/>
        <v>0</v>
      </c>
      <c r="AK415" s="438">
        <f t="shared" si="127"/>
        <v>0</v>
      </c>
      <c r="AL415" s="438">
        <f t="shared" si="127"/>
        <v>0</v>
      </c>
      <c r="AM415" s="324"/>
    </row>
    <row r="416" spans="1:40" ht="15" outlineLevel="1">
      <c r="B416" s="321"/>
      <c r="C416" s="332"/>
      <c r="D416" s="318"/>
      <c r="E416" s="318"/>
      <c r="F416" s="318"/>
      <c r="G416" s="318"/>
      <c r="H416" s="318"/>
      <c r="I416" s="318"/>
      <c r="J416" s="318"/>
      <c r="K416" s="318"/>
      <c r="L416" s="318"/>
      <c r="M416" s="318"/>
      <c r="N416" s="310"/>
      <c r="O416" s="318"/>
      <c r="P416" s="318"/>
      <c r="Q416" s="318"/>
      <c r="R416" s="318"/>
      <c r="S416" s="318"/>
      <c r="T416" s="318"/>
      <c r="U416" s="318"/>
      <c r="V416" s="318"/>
      <c r="W416" s="318"/>
      <c r="X416" s="318"/>
      <c r="Y416" s="439"/>
      <c r="Z416" s="439"/>
      <c r="AA416" s="439"/>
      <c r="AB416" s="439"/>
      <c r="AC416" s="439"/>
      <c r="AD416" s="439"/>
      <c r="AE416" s="439"/>
      <c r="AF416" s="439"/>
      <c r="AG416" s="439"/>
      <c r="AH416" s="439"/>
      <c r="AI416" s="439"/>
      <c r="AJ416" s="439"/>
      <c r="AK416" s="439"/>
      <c r="AL416" s="439"/>
      <c r="AM416" s="333"/>
    </row>
    <row r="417" spans="1:39" ht="15" outlineLevel="1">
      <c r="A417" s="545">
        <v>4</v>
      </c>
      <c r="B417" s="321" t="s">
        <v>4</v>
      </c>
      <c r="C417" s="318" t="s">
        <v>25</v>
      </c>
      <c r="D417" s="322">
        <v>1153159</v>
      </c>
      <c r="E417" s="322">
        <f>+'7-d.  2014'!BA45</f>
        <v>1074242.3899999999</v>
      </c>
      <c r="F417" s="322">
        <f>+'7-d.  2014'!BB45</f>
        <v>1035847.51</v>
      </c>
      <c r="G417" s="322">
        <f>+'7-d.  2014'!BC45</f>
        <v>1035847.51</v>
      </c>
      <c r="H417" s="322">
        <f>+'7-d.  2014'!BD45</f>
        <v>1035847.51</v>
      </c>
      <c r="I417" s="322">
        <f>+'7-d.  2014'!BE45</f>
        <v>1035847.51</v>
      </c>
      <c r="J417" s="322">
        <f>+'7-d.  2014'!BF45</f>
        <v>1035847.51</v>
      </c>
      <c r="K417" s="322">
        <f>+'7-d.  2014'!BG45</f>
        <v>1033860.44</v>
      </c>
      <c r="L417" s="322">
        <f>+'7-d.  2014'!BH45</f>
        <v>1033860.44</v>
      </c>
      <c r="M417" s="322">
        <f>+'7-d.  2014'!BI45</f>
        <v>886442.62</v>
      </c>
      <c r="N417" s="318"/>
      <c r="O417" s="322">
        <v>86</v>
      </c>
      <c r="P417" s="322">
        <f>+'7-d.  2014'!V45</f>
        <v>81.44</v>
      </c>
      <c r="Q417" s="322">
        <f>+'7-d.  2014'!W45</f>
        <v>79.02</v>
      </c>
      <c r="R417" s="322">
        <f>+'7-d.  2014'!X45</f>
        <v>79.02</v>
      </c>
      <c r="S417" s="322">
        <f>+'7-d.  2014'!Y45</f>
        <v>79.02</v>
      </c>
      <c r="T417" s="322">
        <f>+'7-d.  2014'!Z45</f>
        <v>79.02</v>
      </c>
      <c r="U417" s="322">
        <f>+'7-d.  2014'!AA45</f>
        <v>79.02</v>
      </c>
      <c r="V417" s="322">
        <f>+'7-d.  2014'!AB45</f>
        <v>78.8</v>
      </c>
      <c r="W417" s="322">
        <f>+'7-d.  2014'!AC45</f>
        <v>78.8</v>
      </c>
      <c r="X417" s="322">
        <f>+'7-d.  2014'!AD45</f>
        <v>69.540000000000006</v>
      </c>
      <c r="Y417" s="497">
        <v>1</v>
      </c>
      <c r="Z417" s="437"/>
      <c r="AA417" s="437"/>
      <c r="AB417" s="437"/>
      <c r="AC417" s="437"/>
      <c r="AD417" s="437"/>
      <c r="AE417" s="437"/>
      <c r="AF417" s="437"/>
      <c r="AG417" s="437"/>
      <c r="AH417" s="437"/>
      <c r="AI417" s="437"/>
      <c r="AJ417" s="437"/>
      <c r="AK417" s="437"/>
      <c r="AL417" s="437"/>
      <c r="AM417" s="323">
        <f>SUM(Y417:AL417)</f>
        <v>1</v>
      </c>
    </row>
    <row r="418" spans="1:39" ht="15" outlineLevel="1">
      <c r="B418" s="321" t="s">
        <v>262</v>
      </c>
      <c r="C418" s="318" t="s">
        <v>164</v>
      </c>
      <c r="D418" s="322"/>
      <c r="E418" s="322"/>
      <c r="F418" s="322"/>
      <c r="G418" s="322"/>
      <c r="H418" s="322"/>
      <c r="I418" s="322"/>
      <c r="J418" s="322"/>
      <c r="K418" s="322"/>
      <c r="L418" s="322"/>
      <c r="M418" s="322"/>
      <c r="N418" s="495"/>
      <c r="O418" s="322"/>
      <c r="P418" s="322"/>
      <c r="Q418" s="322"/>
      <c r="R418" s="322"/>
      <c r="S418" s="322"/>
      <c r="T418" s="322"/>
      <c r="U418" s="322"/>
      <c r="V418" s="322"/>
      <c r="W418" s="322"/>
      <c r="X418" s="322"/>
      <c r="Y418" s="438">
        <f>Y417</f>
        <v>1</v>
      </c>
      <c r="Z418" s="438">
        <f>Z417</f>
        <v>0</v>
      </c>
      <c r="AA418" s="438">
        <f t="shared" ref="AA418:AL418" si="128">AA417</f>
        <v>0</v>
      </c>
      <c r="AB418" s="438">
        <f t="shared" si="128"/>
        <v>0</v>
      </c>
      <c r="AC418" s="438">
        <f t="shared" si="128"/>
        <v>0</v>
      </c>
      <c r="AD418" s="438">
        <f t="shared" si="128"/>
        <v>0</v>
      </c>
      <c r="AE418" s="438">
        <f t="shared" si="128"/>
        <v>0</v>
      </c>
      <c r="AF418" s="438">
        <f t="shared" si="128"/>
        <v>0</v>
      </c>
      <c r="AG418" s="438">
        <f t="shared" si="128"/>
        <v>0</v>
      </c>
      <c r="AH418" s="438">
        <f t="shared" si="128"/>
        <v>0</v>
      </c>
      <c r="AI418" s="438">
        <f t="shared" si="128"/>
        <v>0</v>
      </c>
      <c r="AJ418" s="438">
        <f t="shared" si="128"/>
        <v>0</v>
      </c>
      <c r="AK418" s="438">
        <f t="shared" si="128"/>
        <v>0</v>
      </c>
      <c r="AL418" s="438">
        <f t="shared" si="128"/>
        <v>0</v>
      </c>
      <c r="AM418" s="324"/>
    </row>
    <row r="419" spans="1:39" ht="15" outlineLevel="1">
      <c r="B419" s="321"/>
      <c r="C419" s="332"/>
      <c r="D419" s="331"/>
      <c r="E419" s="331"/>
      <c r="F419" s="331"/>
      <c r="G419" s="331"/>
      <c r="H419" s="331"/>
      <c r="I419" s="331"/>
      <c r="J419" s="331"/>
      <c r="K419" s="331"/>
      <c r="L419" s="331"/>
      <c r="M419" s="331"/>
      <c r="N419" s="318"/>
      <c r="O419" s="331"/>
      <c r="P419" s="331"/>
      <c r="Q419" s="331"/>
      <c r="R419" s="331"/>
      <c r="S419" s="331"/>
      <c r="T419" s="331"/>
      <c r="U419" s="331"/>
      <c r="V419" s="331"/>
      <c r="W419" s="331"/>
      <c r="X419" s="331"/>
      <c r="Y419" s="439"/>
      <c r="Z419" s="439"/>
      <c r="AA419" s="439"/>
      <c r="AB419" s="439"/>
      <c r="AC419" s="439"/>
      <c r="AD419" s="439"/>
      <c r="AE419" s="439"/>
      <c r="AF419" s="439"/>
      <c r="AG419" s="439"/>
      <c r="AH419" s="439"/>
      <c r="AI419" s="439"/>
      <c r="AJ419" s="439"/>
      <c r="AK419" s="439"/>
      <c r="AL419" s="439"/>
      <c r="AM419" s="333"/>
    </row>
    <row r="420" spans="1:39" ht="15" outlineLevel="1">
      <c r="A420" s="545">
        <v>5</v>
      </c>
      <c r="B420" s="321" t="s">
        <v>5</v>
      </c>
      <c r="C420" s="318" t="s">
        <v>25</v>
      </c>
      <c r="D420" s="322">
        <v>4968775</v>
      </c>
      <c r="E420" s="322">
        <f>+'7-d.  2014'!BA43</f>
        <v>4310359.59</v>
      </c>
      <c r="F420" s="322">
        <f>+'7-d.  2014'!BB43</f>
        <v>3967230.08</v>
      </c>
      <c r="G420" s="322">
        <f>+'7-d.  2014'!BC43</f>
        <v>3967230.08</v>
      </c>
      <c r="H420" s="322">
        <f>+'7-d.  2014'!BD43</f>
        <v>3967230.08</v>
      </c>
      <c r="I420" s="322">
        <f>+'7-d.  2014'!BE43</f>
        <v>3967230.08</v>
      </c>
      <c r="J420" s="322">
        <f>+'7-d.  2014'!BF43</f>
        <v>3967230.08</v>
      </c>
      <c r="K420" s="322">
        <f>+'7-d.  2014'!BG43</f>
        <v>3965511.53</v>
      </c>
      <c r="L420" s="322">
        <f>+'7-d.  2014'!BH43</f>
        <v>3965511.53</v>
      </c>
      <c r="M420" s="322">
        <f>+'7-d.  2014'!BI43</f>
        <v>3688146.04</v>
      </c>
      <c r="N420" s="318"/>
      <c r="O420" s="322">
        <v>325</v>
      </c>
      <c r="P420" s="322">
        <f>+'7-d.  2014'!V43</f>
        <v>283.85000000000002</v>
      </c>
      <c r="Q420" s="322">
        <f>+'7-d.  2014'!W43</f>
        <v>262.31</v>
      </c>
      <c r="R420" s="322">
        <f>+'7-d.  2014'!X43</f>
        <v>262.31</v>
      </c>
      <c r="S420" s="322">
        <f>+'7-d.  2014'!Y43</f>
        <v>262.31</v>
      </c>
      <c r="T420" s="322">
        <f>+'7-d.  2014'!Z43</f>
        <v>262.31</v>
      </c>
      <c r="U420" s="322">
        <f>+'7-d.  2014'!AA43</f>
        <v>262.31</v>
      </c>
      <c r="V420" s="322">
        <f>+'7-d.  2014'!AB43</f>
        <v>262.11</v>
      </c>
      <c r="W420" s="322">
        <f>+'7-d.  2014'!AC43</f>
        <v>262.11</v>
      </c>
      <c r="X420" s="322">
        <f>+'7-d.  2014'!AD43</f>
        <v>244.7</v>
      </c>
      <c r="Y420" s="497">
        <v>1</v>
      </c>
      <c r="Z420" s="437"/>
      <c r="AA420" s="437"/>
      <c r="AB420" s="437"/>
      <c r="AC420" s="437"/>
      <c r="AD420" s="437"/>
      <c r="AE420" s="437"/>
      <c r="AF420" s="437"/>
      <c r="AG420" s="437"/>
      <c r="AH420" s="437"/>
      <c r="AI420" s="437"/>
      <c r="AJ420" s="437"/>
      <c r="AK420" s="437"/>
      <c r="AL420" s="437"/>
      <c r="AM420" s="323">
        <f>SUM(Y420:AL420)</f>
        <v>1</v>
      </c>
    </row>
    <row r="421" spans="1:39" ht="15" outlineLevel="1">
      <c r="B421" s="321" t="s">
        <v>262</v>
      </c>
      <c r="C421" s="318" t="s">
        <v>164</v>
      </c>
      <c r="D421" s="322"/>
      <c r="E421" s="322"/>
      <c r="F421" s="322"/>
      <c r="G421" s="322"/>
      <c r="H421" s="322"/>
      <c r="I421" s="322"/>
      <c r="J421" s="322"/>
      <c r="K421" s="322"/>
      <c r="L421" s="322"/>
      <c r="M421" s="322"/>
      <c r="N421" s="495"/>
      <c r="O421" s="322"/>
      <c r="P421" s="322"/>
      <c r="Q421" s="322"/>
      <c r="R421" s="322"/>
      <c r="S421" s="322"/>
      <c r="T421" s="322"/>
      <c r="U421" s="322"/>
      <c r="V421" s="322"/>
      <c r="W421" s="322"/>
      <c r="X421" s="322"/>
      <c r="Y421" s="438">
        <f>Y420</f>
        <v>1</v>
      </c>
      <c r="Z421" s="438">
        <f>Z420</f>
        <v>0</v>
      </c>
      <c r="AA421" s="438">
        <f t="shared" ref="AA421:AL421" si="129">AA420</f>
        <v>0</v>
      </c>
      <c r="AB421" s="438">
        <f t="shared" si="129"/>
        <v>0</v>
      </c>
      <c r="AC421" s="438">
        <f t="shared" si="129"/>
        <v>0</v>
      </c>
      <c r="AD421" s="438">
        <f t="shared" si="129"/>
        <v>0</v>
      </c>
      <c r="AE421" s="438">
        <f t="shared" si="129"/>
        <v>0</v>
      </c>
      <c r="AF421" s="438">
        <f t="shared" si="129"/>
        <v>0</v>
      </c>
      <c r="AG421" s="438">
        <f t="shared" si="129"/>
        <v>0</v>
      </c>
      <c r="AH421" s="438">
        <f t="shared" si="129"/>
        <v>0</v>
      </c>
      <c r="AI421" s="438">
        <f t="shared" si="129"/>
        <v>0</v>
      </c>
      <c r="AJ421" s="438">
        <f t="shared" si="129"/>
        <v>0</v>
      </c>
      <c r="AK421" s="438">
        <f t="shared" si="129"/>
        <v>0</v>
      </c>
      <c r="AL421" s="438">
        <f t="shared" si="129"/>
        <v>0</v>
      </c>
      <c r="AM421" s="324"/>
    </row>
    <row r="422" spans="1:39" ht="15" outlineLevel="1">
      <c r="B422" s="321"/>
      <c r="C422" s="332"/>
      <c r="D422" s="331"/>
      <c r="E422" s="331"/>
      <c r="F422" s="331"/>
      <c r="G422" s="331"/>
      <c r="H422" s="331"/>
      <c r="I422" s="331"/>
      <c r="J422" s="331"/>
      <c r="K422" s="331"/>
      <c r="L422" s="331"/>
      <c r="M422" s="331"/>
      <c r="N422" s="318"/>
      <c r="O422" s="331"/>
      <c r="P422" s="331"/>
      <c r="Q422" s="331"/>
      <c r="R422" s="331"/>
      <c r="S422" s="331"/>
      <c r="T422" s="331"/>
      <c r="U422" s="331"/>
      <c r="V422" s="331"/>
      <c r="W422" s="331"/>
      <c r="X422" s="331"/>
      <c r="Y422" s="439"/>
      <c r="Z422" s="439"/>
      <c r="AA422" s="439"/>
      <c r="AB422" s="439"/>
      <c r="AC422" s="439"/>
      <c r="AD422" s="439"/>
      <c r="AE422" s="439"/>
      <c r="AF422" s="439"/>
      <c r="AG422" s="439"/>
      <c r="AH422" s="439"/>
      <c r="AI422" s="439"/>
      <c r="AJ422" s="439"/>
      <c r="AK422" s="439"/>
      <c r="AL422" s="439"/>
      <c r="AM422" s="333"/>
    </row>
    <row r="423" spans="1:39" ht="15" outlineLevel="1">
      <c r="A423" s="545">
        <v>6</v>
      </c>
      <c r="B423" s="321" t="s">
        <v>6</v>
      </c>
      <c r="C423" s="318" t="s">
        <v>25</v>
      </c>
      <c r="D423" s="322"/>
      <c r="E423" s="322"/>
      <c r="F423" s="322"/>
      <c r="G423" s="322"/>
      <c r="H423" s="322"/>
      <c r="I423" s="322"/>
      <c r="J423" s="322"/>
      <c r="K423" s="322"/>
      <c r="L423" s="322"/>
      <c r="M423" s="322"/>
      <c r="N423" s="318"/>
      <c r="O423" s="322"/>
      <c r="P423" s="322"/>
      <c r="Q423" s="322"/>
      <c r="R423" s="322"/>
      <c r="S423" s="322"/>
      <c r="T423" s="322"/>
      <c r="U423" s="322"/>
      <c r="V423" s="322"/>
      <c r="W423" s="322"/>
      <c r="X423" s="322"/>
      <c r="Y423" s="437"/>
      <c r="Z423" s="437"/>
      <c r="AA423" s="437"/>
      <c r="AB423" s="437"/>
      <c r="AC423" s="437"/>
      <c r="AD423" s="437"/>
      <c r="AE423" s="437"/>
      <c r="AF423" s="437"/>
      <c r="AG423" s="437"/>
      <c r="AH423" s="437"/>
      <c r="AI423" s="437"/>
      <c r="AJ423" s="437"/>
      <c r="AK423" s="437"/>
      <c r="AL423" s="437"/>
      <c r="AM423" s="323">
        <f>SUM(Y423:AL423)</f>
        <v>0</v>
      </c>
    </row>
    <row r="424" spans="1:39" ht="15" outlineLevel="1">
      <c r="B424" s="321" t="s">
        <v>262</v>
      </c>
      <c r="C424" s="318" t="s">
        <v>164</v>
      </c>
      <c r="D424" s="322"/>
      <c r="E424" s="322"/>
      <c r="F424" s="322"/>
      <c r="G424" s="322"/>
      <c r="H424" s="322"/>
      <c r="I424" s="322"/>
      <c r="J424" s="322"/>
      <c r="K424" s="322"/>
      <c r="L424" s="322"/>
      <c r="M424" s="322"/>
      <c r="N424" s="495"/>
      <c r="O424" s="322"/>
      <c r="P424" s="322"/>
      <c r="Q424" s="322"/>
      <c r="R424" s="322"/>
      <c r="S424" s="322"/>
      <c r="T424" s="322"/>
      <c r="U424" s="322"/>
      <c r="V424" s="322"/>
      <c r="W424" s="322"/>
      <c r="X424" s="322"/>
      <c r="Y424" s="438">
        <f>Y423</f>
        <v>0</v>
      </c>
      <c r="Z424" s="438">
        <f>Z423</f>
        <v>0</v>
      </c>
      <c r="AA424" s="438">
        <f t="shared" ref="AA424:AL424" si="130">AA423</f>
        <v>0</v>
      </c>
      <c r="AB424" s="438">
        <f t="shared" si="130"/>
        <v>0</v>
      </c>
      <c r="AC424" s="438">
        <f t="shared" si="130"/>
        <v>0</v>
      </c>
      <c r="AD424" s="438">
        <f t="shared" si="130"/>
        <v>0</v>
      </c>
      <c r="AE424" s="438">
        <f t="shared" si="130"/>
        <v>0</v>
      </c>
      <c r="AF424" s="438">
        <f t="shared" si="130"/>
        <v>0</v>
      </c>
      <c r="AG424" s="438">
        <f t="shared" si="130"/>
        <v>0</v>
      </c>
      <c r="AH424" s="438">
        <f t="shared" si="130"/>
        <v>0</v>
      </c>
      <c r="AI424" s="438">
        <f t="shared" si="130"/>
        <v>0</v>
      </c>
      <c r="AJ424" s="438">
        <f t="shared" si="130"/>
        <v>0</v>
      </c>
      <c r="AK424" s="438">
        <f t="shared" si="130"/>
        <v>0</v>
      </c>
      <c r="AL424" s="438">
        <f t="shared" si="130"/>
        <v>0</v>
      </c>
      <c r="AM424" s="324"/>
    </row>
    <row r="425" spans="1:39" ht="15" outlineLevel="1">
      <c r="B425" s="321"/>
      <c r="C425" s="332"/>
      <c r="D425" s="331"/>
      <c r="E425" s="331"/>
      <c r="F425" s="331"/>
      <c r="G425" s="331"/>
      <c r="H425" s="331"/>
      <c r="I425" s="331"/>
      <c r="J425" s="331"/>
      <c r="K425" s="331"/>
      <c r="L425" s="331"/>
      <c r="M425" s="331"/>
      <c r="N425" s="318"/>
      <c r="O425" s="331"/>
      <c r="P425" s="331"/>
      <c r="Q425" s="331"/>
      <c r="R425" s="331"/>
      <c r="S425" s="331"/>
      <c r="T425" s="331"/>
      <c r="U425" s="331"/>
      <c r="V425" s="331"/>
      <c r="W425" s="331"/>
      <c r="X425" s="331"/>
      <c r="Y425" s="439"/>
      <c r="Z425" s="439"/>
      <c r="AA425" s="439"/>
      <c r="AB425" s="439"/>
      <c r="AC425" s="439"/>
      <c r="AD425" s="439"/>
      <c r="AE425" s="439"/>
      <c r="AF425" s="439"/>
      <c r="AG425" s="439"/>
      <c r="AH425" s="439"/>
      <c r="AI425" s="439"/>
      <c r="AJ425" s="439"/>
      <c r="AK425" s="439"/>
      <c r="AL425" s="439"/>
      <c r="AM425" s="333"/>
    </row>
    <row r="426" spans="1:39" ht="15" outlineLevel="1">
      <c r="A426" s="545">
        <v>7</v>
      </c>
      <c r="B426" s="321" t="s">
        <v>42</v>
      </c>
      <c r="C426" s="318" t="s">
        <v>25</v>
      </c>
      <c r="D426" s="322">
        <v>1510</v>
      </c>
      <c r="E426" s="322"/>
      <c r="F426" s="322"/>
      <c r="G426" s="322"/>
      <c r="H426" s="322"/>
      <c r="I426" s="322"/>
      <c r="J426" s="322"/>
      <c r="K426" s="322"/>
      <c r="L426" s="322"/>
      <c r="M426" s="322"/>
      <c r="N426" s="318"/>
      <c r="O426" s="322">
        <v>4457</v>
      </c>
      <c r="P426" s="322"/>
      <c r="Q426" s="322"/>
      <c r="R426" s="322"/>
      <c r="S426" s="322"/>
      <c r="T426" s="322"/>
      <c r="U426" s="322"/>
      <c r="V426" s="322"/>
      <c r="W426" s="322"/>
      <c r="X426" s="322"/>
      <c r="Y426" s="437">
        <v>1</v>
      </c>
      <c r="Z426" s="437"/>
      <c r="AA426" s="437"/>
      <c r="AB426" s="437"/>
      <c r="AC426" s="437"/>
      <c r="AD426" s="437"/>
      <c r="AE426" s="437"/>
      <c r="AF426" s="437"/>
      <c r="AG426" s="437"/>
      <c r="AH426" s="437"/>
      <c r="AI426" s="437"/>
      <c r="AJ426" s="437"/>
      <c r="AK426" s="437"/>
      <c r="AL426" s="437"/>
      <c r="AM426" s="323">
        <f>SUM(Y426:AL426)</f>
        <v>1</v>
      </c>
    </row>
    <row r="427" spans="1:39" ht="15" outlineLevel="1">
      <c r="B427" s="321" t="s">
        <v>262</v>
      </c>
      <c r="C427" s="318" t="s">
        <v>164</v>
      </c>
      <c r="D427" s="322"/>
      <c r="E427" s="322"/>
      <c r="F427" s="322"/>
      <c r="G427" s="322"/>
      <c r="H427" s="322"/>
      <c r="I427" s="322"/>
      <c r="J427" s="322"/>
      <c r="K427" s="322"/>
      <c r="L427" s="322"/>
      <c r="M427" s="322"/>
      <c r="N427" s="318"/>
      <c r="O427" s="322"/>
      <c r="P427" s="322"/>
      <c r="Q427" s="322"/>
      <c r="R427" s="322"/>
      <c r="S427" s="322"/>
      <c r="T427" s="322"/>
      <c r="U427" s="322"/>
      <c r="V427" s="322"/>
      <c r="W427" s="322"/>
      <c r="X427" s="322"/>
      <c r="Y427" s="438">
        <f>Y426</f>
        <v>1</v>
      </c>
      <c r="Z427" s="438">
        <f>Z426</f>
        <v>0</v>
      </c>
      <c r="AA427" s="438">
        <f t="shared" ref="AA427:AL427" si="131">AA426</f>
        <v>0</v>
      </c>
      <c r="AB427" s="438">
        <f t="shared" si="131"/>
        <v>0</v>
      </c>
      <c r="AC427" s="438">
        <f t="shared" si="131"/>
        <v>0</v>
      </c>
      <c r="AD427" s="438">
        <f t="shared" si="131"/>
        <v>0</v>
      </c>
      <c r="AE427" s="438">
        <f t="shared" si="131"/>
        <v>0</v>
      </c>
      <c r="AF427" s="438">
        <f t="shared" si="131"/>
        <v>0</v>
      </c>
      <c r="AG427" s="438">
        <f t="shared" si="131"/>
        <v>0</v>
      </c>
      <c r="AH427" s="438">
        <f t="shared" si="131"/>
        <v>0</v>
      </c>
      <c r="AI427" s="438">
        <f t="shared" si="131"/>
        <v>0</v>
      </c>
      <c r="AJ427" s="438">
        <f t="shared" si="131"/>
        <v>0</v>
      </c>
      <c r="AK427" s="438">
        <f t="shared" si="131"/>
        <v>0</v>
      </c>
      <c r="AL427" s="438">
        <f t="shared" si="131"/>
        <v>0</v>
      </c>
      <c r="AM427" s="324"/>
    </row>
    <row r="428" spans="1:39" ht="15" outlineLevel="1">
      <c r="B428" s="321"/>
      <c r="C428" s="332"/>
      <c r="D428" s="331"/>
      <c r="E428" s="331"/>
      <c r="F428" s="331"/>
      <c r="G428" s="331"/>
      <c r="H428" s="331"/>
      <c r="I428" s="331"/>
      <c r="J428" s="331"/>
      <c r="K428" s="331"/>
      <c r="L428" s="331"/>
      <c r="M428" s="331"/>
      <c r="N428" s="318"/>
      <c r="O428" s="331"/>
      <c r="P428" s="331"/>
      <c r="Q428" s="331"/>
      <c r="R428" s="331"/>
      <c r="S428" s="331"/>
      <c r="T428" s="331"/>
      <c r="U428" s="331"/>
      <c r="V428" s="331"/>
      <c r="W428" s="331"/>
      <c r="X428" s="331"/>
      <c r="Y428" s="439"/>
      <c r="Z428" s="439"/>
      <c r="AA428" s="439"/>
      <c r="AB428" s="439"/>
      <c r="AC428" s="439"/>
      <c r="AD428" s="439"/>
      <c r="AE428" s="439"/>
      <c r="AF428" s="439"/>
      <c r="AG428" s="439"/>
      <c r="AH428" s="439"/>
      <c r="AI428" s="439"/>
      <c r="AJ428" s="439"/>
      <c r="AK428" s="439"/>
      <c r="AL428" s="439"/>
      <c r="AM428" s="333"/>
    </row>
    <row r="429" spans="1:39" s="310" customFormat="1" ht="15" outlineLevel="1">
      <c r="A429" s="545">
        <v>8</v>
      </c>
      <c r="B429" s="321" t="s">
        <v>498</v>
      </c>
      <c r="C429" s="318" t="s">
        <v>25</v>
      </c>
      <c r="D429" s="322"/>
      <c r="E429" s="322"/>
      <c r="F429" s="322"/>
      <c r="G429" s="322"/>
      <c r="H429" s="322"/>
      <c r="I429" s="322"/>
      <c r="J429" s="322"/>
      <c r="K429" s="322"/>
      <c r="L429" s="322"/>
      <c r="M429" s="322"/>
      <c r="N429" s="318"/>
      <c r="O429" s="322"/>
      <c r="P429" s="322"/>
      <c r="Q429" s="322"/>
      <c r="R429" s="322"/>
      <c r="S429" s="322"/>
      <c r="T429" s="322"/>
      <c r="U429" s="322"/>
      <c r="V429" s="322"/>
      <c r="W429" s="322"/>
      <c r="X429" s="322"/>
      <c r="Y429" s="437"/>
      <c r="Z429" s="437"/>
      <c r="AA429" s="437"/>
      <c r="AB429" s="437"/>
      <c r="AC429" s="437"/>
      <c r="AD429" s="437"/>
      <c r="AE429" s="437"/>
      <c r="AF429" s="437"/>
      <c r="AG429" s="437"/>
      <c r="AH429" s="437"/>
      <c r="AI429" s="437"/>
      <c r="AJ429" s="437"/>
      <c r="AK429" s="437"/>
      <c r="AL429" s="437"/>
      <c r="AM429" s="323">
        <f>SUM(Y429:AL429)</f>
        <v>0</v>
      </c>
    </row>
    <row r="430" spans="1:39" s="310" customFormat="1" ht="15" outlineLevel="1">
      <c r="A430" s="545"/>
      <c r="B430" s="321" t="s">
        <v>262</v>
      </c>
      <c r="C430" s="318" t="s">
        <v>164</v>
      </c>
      <c r="D430" s="322"/>
      <c r="E430" s="322"/>
      <c r="F430" s="322"/>
      <c r="G430" s="322"/>
      <c r="H430" s="322"/>
      <c r="I430" s="322"/>
      <c r="J430" s="322"/>
      <c r="K430" s="322"/>
      <c r="L430" s="322"/>
      <c r="M430" s="322"/>
      <c r="N430" s="318"/>
      <c r="O430" s="322"/>
      <c r="P430" s="322"/>
      <c r="Q430" s="322"/>
      <c r="R430" s="322"/>
      <c r="S430" s="322"/>
      <c r="T430" s="322"/>
      <c r="U430" s="322"/>
      <c r="V430" s="322"/>
      <c r="W430" s="322"/>
      <c r="X430" s="322"/>
      <c r="Y430" s="438">
        <f>Y429</f>
        <v>0</v>
      </c>
      <c r="Z430" s="438">
        <f>Z429</f>
        <v>0</v>
      </c>
      <c r="AA430" s="438">
        <f t="shared" ref="AA430:AL430" si="132">AA429</f>
        <v>0</v>
      </c>
      <c r="AB430" s="438">
        <f t="shared" si="132"/>
        <v>0</v>
      </c>
      <c r="AC430" s="438">
        <f t="shared" si="132"/>
        <v>0</v>
      </c>
      <c r="AD430" s="438">
        <f t="shared" si="132"/>
        <v>0</v>
      </c>
      <c r="AE430" s="438">
        <f t="shared" si="132"/>
        <v>0</v>
      </c>
      <c r="AF430" s="438">
        <f t="shared" si="132"/>
        <v>0</v>
      </c>
      <c r="AG430" s="438">
        <f t="shared" si="132"/>
        <v>0</v>
      </c>
      <c r="AH430" s="438">
        <f t="shared" si="132"/>
        <v>0</v>
      </c>
      <c r="AI430" s="438">
        <f t="shared" si="132"/>
        <v>0</v>
      </c>
      <c r="AJ430" s="438">
        <f t="shared" si="132"/>
        <v>0</v>
      </c>
      <c r="AK430" s="438">
        <f t="shared" si="132"/>
        <v>0</v>
      </c>
      <c r="AL430" s="438">
        <f t="shared" si="132"/>
        <v>0</v>
      </c>
      <c r="AM430" s="324"/>
    </row>
    <row r="431" spans="1:39" s="310" customFormat="1" ht="15" outlineLevel="1">
      <c r="A431" s="545"/>
      <c r="B431" s="321"/>
      <c r="C431" s="332"/>
      <c r="D431" s="331"/>
      <c r="E431" s="331"/>
      <c r="F431" s="331"/>
      <c r="G431" s="331"/>
      <c r="H431" s="331"/>
      <c r="I431" s="331"/>
      <c r="J431" s="331"/>
      <c r="K431" s="331"/>
      <c r="L431" s="331"/>
      <c r="M431" s="331"/>
      <c r="N431" s="318"/>
      <c r="O431" s="331"/>
      <c r="P431" s="331"/>
      <c r="Q431" s="331"/>
      <c r="R431" s="331"/>
      <c r="S431" s="331"/>
      <c r="T431" s="331"/>
      <c r="U431" s="331"/>
      <c r="V431" s="331"/>
      <c r="W431" s="331"/>
      <c r="X431" s="331"/>
      <c r="Y431" s="439"/>
      <c r="Z431" s="439"/>
      <c r="AA431" s="439"/>
      <c r="AB431" s="439"/>
      <c r="AC431" s="439"/>
      <c r="AD431" s="439"/>
      <c r="AE431" s="439"/>
      <c r="AF431" s="439"/>
      <c r="AG431" s="439"/>
      <c r="AH431" s="439"/>
      <c r="AI431" s="439"/>
      <c r="AJ431" s="439"/>
      <c r="AK431" s="439"/>
      <c r="AL431" s="439"/>
      <c r="AM431" s="333"/>
    </row>
    <row r="432" spans="1:39" ht="15" outlineLevel="1">
      <c r="A432" s="545">
        <v>9</v>
      </c>
      <c r="B432" s="321" t="s">
        <v>7</v>
      </c>
      <c r="C432" s="318" t="s">
        <v>25</v>
      </c>
      <c r="D432" s="322"/>
      <c r="E432" s="322"/>
      <c r="F432" s="322"/>
      <c r="G432" s="322"/>
      <c r="H432" s="322"/>
      <c r="I432" s="322"/>
      <c r="J432" s="322"/>
      <c r="K432" s="322"/>
      <c r="L432" s="322"/>
      <c r="M432" s="322"/>
      <c r="N432" s="318"/>
      <c r="O432" s="322"/>
      <c r="P432" s="322"/>
      <c r="Q432" s="322"/>
      <c r="R432" s="322"/>
      <c r="S432" s="322"/>
      <c r="T432" s="322"/>
      <c r="U432" s="322"/>
      <c r="V432" s="322"/>
      <c r="W432" s="322"/>
      <c r="X432" s="322"/>
      <c r="Y432" s="437"/>
      <c r="Z432" s="437"/>
      <c r="AA432" s="437"/>
      <c r="AB432" s="437"/>
      <c r="AC432" s="437"/>
      <c r="AD432" s="437"/>
      <c r="AE432" s="437"/>
      <c r="AF432" s="437"/>
      <c r="AG432" s="437"/>
      <c r="AH432" s="437"/>
      <c r="AI432" s="437"/>
      <c r="AJ432" s="437"/>
      <c r="AK432" s="437"/>
      <c r="AL432" s="437"/>
      <c r="AM432" s="323">
        <f>SUM(Y432:AL432)</f>
        <v>0</v>
      </c>
    </row>
    <row r="433" spans="1:39" ht="15" outlineLevel="1">
      <c r="B433" s="321" t="s">
        <v>262</v>
      </c>
      <c r="C433" s="318" t="s">
        <v>164</v>
      </c>
      <c r="D433" s="322"/>
      <c r="E433" s="322"/>
      <c r="F433" s="322"/>
      <c r="G433" s="322"/>
      <c r="H433" s="322"/>
      <c r="I433" s="322"/>
      <c r="J433" s="322"/>
      <c r="K433" s="322"/>
      <c r="L433" s="322"/>
      <c r="M433" s="322"/>
      <c r="N433" s="318"/>
      <c r="O433" s="322"/>
      <c r="P433" s="322"/>
      <c r="Q433" s="322"/>
      <c r="R433" s="322"/>
      <c r="S433" s="322"/>
      <c r="T433" s="322"/>
      <c r="U433" s="322"/>
      <c r="V433" s="322"/>
      <c r="W433" s="322"/>
      <c r="X433" s="322"/>
      <c r="Y433" s="438">
        <f>Y432</f>
        <v>0</v>
      </c>
      <c r="Z433" s="438">
        <f>Z432</f>
        <v>0</v>
      </c>
      <c r="AA433" s="438">
        <f t="shared" ref="AA433:AL433" si="133">AA432</f>
        <v>0</v>
      </c>
      <c r="AB433" s="438">
        <f t="shared" si="133"/>
        <v>0</v>
      </c>
      <c r="AC433" s="438">
        <f t="shared" si="133"/>
        <v>0</v>
      </c>
      <c r="AD433" s="438">
        <f t="shared" si="133"/>
        <v>0</v>
      </c>
      <c r="AE433" s="438">
        <f t="shared" si="133"/>
        <v>0</v>
      </c>
      <c r="AF433" s="438">
        <f t="shared" si="133"/>
        <v>0</v>
      </c>
      <c r="AG433" s="438">
        <f t="shared" si="133"/>
        <v>0</v>
      </c>
      <c r="AH433" s="438">
        <f t="shared" si="133"/>
        <v>0</v>
      </c>
      <c r="AI433" s="438">
        <f t="shared" si="133"/>
        <v>0</v>
      </c>
      <c r="AJ433" s="438">
        <f t="shared" si="133"/>
        <v>0</v>
      </c>
      <c r="AK433" s="438">
        <f t="shared" si="133"/>
        <v>0</v>
      </c>
      <c r="AL433" s="438">
        <f t="shared" si="133"/>
        <v>0</v>
      </c>
      <c r="AM433" s="324"/>
    </row>
    <row r="434" spans="1:39" ht="15" outlineLevel="1">
      <c r="B434" s="334"/>
      <c r="C434" s="335"/>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439"/>
      <c r="Z434" s="439"/>
      <c r="AA434" s="439"/>
      <c r="AB434" s="439"/>
      <c r="AC434" s="439"/>
      <c r="AD434" s="439"/>
      <c r="AE434" s="439"/>
      <c r="AF434" s="439"/>
      <c r="AG434" s="439"/>
      <c r="AH434" s="439"/>
      <c r="AI434" s="439"/>
      <c r="AJ434" s="439"/>
      <c r="AK434" s="439"/>
      <c r="AL434" s="439"/>
      <c r="AM434" s="333"/>
    </row>
    <row r="435" spans="1:39" ht="15.75" outlineLevel="1">
      <c r="A435" s="546"/>
      <c r="B435" s="315" t="s">
        <v>8</v>
      </c>
      <c r="C435" s="316"/>
      <c r="D435" s="316"/>
      <c r="E435" s="316"/>
      <c r="F435" s="316"/>
      <c r="G435" s="316"/>
      <c r="H435" s="316"/>
      <c r="I435" s="316"/>
      <c r="J435" s="316"/>
      <c r="K435" s="316"/>
      <c r="L435" s="316"/>
      <c r="M435" s="316"/>
      <c r="N435" s="318"/>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15" outlineLevel="1">
      <c r="A436" s="545">
        <v>10</v>
      </c>
      <c r="B436" s="337" t="s">
        <v>22</v>
      </c>
      <c r="C436" s="318" t="s">
        <v>25</v>
      </c>
      <c r="D436" s="322">
        <v>19282049</v>
      </c>
      <c r="E436" s="322">
        <f>+'7-d.  2014'!BA37</f>
        <v>19255189.07</v>
      </c>
      <c r="F436" s="322">
        <f>+'7-d.  2014'!BB37</f>
        <v>19255189.07</v>
      </c>
      <c r="G436" s="322">
        <f>+'7-d.  2014'!BC37</f>
        <v>18858307.379999999</v>
      </c>
      <c r="H436" s="322">
        <f>+'7-d.  2014'!BD37</f>
        <v>18858307.379999999</v>
      </c>
      <c r="I436" s="322">
        <f>+'7-d.  2014'!BE37</f>
        <v>18752564.420000002</v>
      </c>
      <c r="J436" s="322">
        <f>+'7-d.  2014'!BF37</f>
        <v>18193283.27</v>
      </c>
      <c r="K436" s="322">
        <f>+'7-d.  2014'!BG37</f>
        <v>18193283.27</v>
      </c>
      <c r="L436" s="322">
        <f>+'7-d.  2014'!BH37</f>
        <v>17398195.960000001</v>
      </c>
      <c r="M436" s="322">
        <f>+'7-d.  2014'!BI37</f>
        <v>14887214.939999999</v>
      </c>
      <c r="N436" s="322">
        <v>12</v>
      </c>
      <c r="O436" s="322">
        <v>2594</v>
      </c>
      <c r="P436" s="322">
        <f>+'7-d.  2014'!V37</f>
        <v>2586.13</v>
      </c>
      <c r="Q436" s="322">
        <f>+'7-d.  2014'!W37</f>
        <v>2586.13</v>
      </c>
      <c r="R436" s="322">
        <f>+'7-d.  2014'!X37</f>
        <v>2472.61</v>
      </c>
      <c r="S436" s="322">
        <f>+'7-d.  2014'!Y37</f>
        <v>2472.61</v>
      </c>
      <c r="T436" s="322">
        <f>+'7-d.  2014'!Z37</f>
        <v>2442.5100000000002</v>
      </c>
      <c r="U436" s="322">
        <f>+'7-d.  2014'!AA37</f>
        <v>2362.29</v>
      </c>
      <c r="V436" s="322">
        <f>+'7-d.  2014'!AB37</f>
        <v>2362.29</v>
      </c>
      <c r="W436" s="322">
        <f>+'7-d.  2014'!AC37</f>
        <v>2260.19</v>
      </c>
      <c r="X436" s="322">
        <f>+'7-d.  2014'!AD37</f>
        <v>1920.36</v>
      </c>
      <c r="Y436" s="442"/>
      <c r="Z436" s="496"/>
      <c r="AA436" s="496">
        <v>0.79</v>
      </c>
      <c r="AB436" s="496">
        <v>0.21</v>
      </c>
      <c r="AC436" s="442"/>
      <c r="AD436" s="442"/>
      <c r="AE436" s="442"/>
      <c r="AF436" s="442"/>
      <c r="AG436" s="442"/>
      <c r="AH436" s="442"/>
      <c r="AI436" s="442"/>
      <c r="AJ436" s="442"/>
      <c r="AK436" s="442"/>
      <c r="AL436" s="442"/>
      <c r="AM436" s="323">
        <f>SUM(Y436:AL436)</f>
        <v>1</v>
      </c>
    </row>
    <row r="437" spans="1:39" ht="15" outlineLevel="1">
      <c r="B437" s="321" t="s">
        <v>262</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Z436</f>
        <v>0</v>
      </c>
      <c r="AA437" s="438">
        <f t="shared" ref="AA437:AL437" si="134">AA436</f>
        <v>0.79</v>
      </c>
      <c r="AB437" s="438">
        <f t="shared" si="134"/>
        <v>0.21</v>
      </c>
      <c r="AC437" s="438">
        <f t="shared" si="134"/>
        <v>0</v>
      </c>
      <c r="AD437" s="438">
        <f t="shared" si="134"/>
        <v>0</v>
      </c>
      <c r="AE437" s="438">
        <f t="shared" si="134"/>
        <v>0</v>
      </c>
      <c r="AF437" s="438">
        <f t="shared" si="134"/>
        <v>0</v>
      </c>
      <c r="AG437" s="438">
        <f t="shared" si="134"/>
        <v>0</v>
      </c>
      <c r="AH437" s="438">
        <f t="shared" si="134"/>
        <v>0</v>
      </c>
      <c r="AI437" s="438">
        <f t="shared" si="134"/>
        <v>0</v>
      </c>
      <c r="AJ437" s="438">
        <f t="shared" si="134"/>
        <v>0</v>
      </c>
      <c r="AK437" s="438">
        <f t="shared" si="134"/>
        <v>0</v>
      </c>
      <c r="AL437" s="438">
        <f t="shared" si="134"/>
        <v>0</v>
      </c>
      <c r="AM437" s="338"/>
    </row>
    <row r="438" spans="1:39" ht="15" outlineLevel="1">
      <c r="B438" s="337"/>
      <c r="C438" s="339"/>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43"/>
      <c r="Z438" s="443"/>
      <c r="AA438" s="443"/>
      <c r="AB438" s="443"/>
      <c r="AC438" s="443"/>
      <c r="AD438" s="443"/>
      <c r="AE438" s="443"/>
      <c r="AF438" s="443"/>
      <c r="AG438" s="443"/>
      <c r="AH438" s="443"/>
      <c r="AI438" s="443"/>
      <c r="AJ438" s="443"/>
      <c r="AK438" s="443"/>
      <c r="AL438" s="443"/>
      <c r="AM438" s="340"/>
    </row>
    <row r="439" spans="1:39" ht="15" outlineLevel="1">
      <c r="A439" s="545">
        <v>11</v>
      </c>
      <c r="B439" s="341" t="s">
        <v>21</v>
      </c>
      <c r="C439" s="318" t="s">
        <v>25</v>
      </c>
      <c r="D439" s="322">
        <v>2940240</v>
      </c>
      <c r="E439" s="322">
        <f>+'7-d.  2014'!BA25</f>
        <v>2919374.23</v>
      </c>
      <c r="F439" s="322">
        <f>+'7-d.  2014'!BB25</f>
        <v>2709943.37</v>
      </c>
      <c r="G439" s="322">
        <f>+'7-d.  2014'!BC25</f>
        <v>1775114.74</v>
      </c>
      <c r="H439" s="322">
        <f>+'7-d.  2014'!BD25</f>
        <v>1775114.74</v>
      </c>
      <c r="I439" s="322">
        <f>+'7-d.  2014'!BE25</f>
        <v>1775114.74</v>
      </c>
      <c r="J439" s="322">
        <f>+'7-d.  2014'!BF25</f>
        <v>1775114.74</v>
      </c>
      <c r="K439" s="322">
        <f>+'7-d.  2014'!BG25</f>
        <v>1775114.74</v>
      </c>
      <c r="L439" s="322">
        <f>+'7-d.  2014'!BH25</f>
        <v>1775114.74</v>
      </c>
      <c r="M439" s="322">
        <f>+'7-d.  2014'!BI25</f>
        <v>1775114.74</v>
      </c>
      <c r="N439" s="322">
        <v>12</v>
      </c>
      <c r="O439" s="322">
        <v>852</v>
      </c>
      <c r="P439" s="322">
        <f>+'7-d.  2014'!V25</f>
        <v>846.64</v>
      </c>
      <c r="Q439" s="322">
        <f>+'7-d.  2014'!W25</f>
        <v>789.11</v>
      </c>
      <c r="R439" s="322">
        <f>+'7-d.  2014'!X25</f>
        <v>497</v>
      </c>
      <c r="S439" s="322">
        <f>+'7-d.  2014'!Y25</f>
        <v>497</v>
      </c>
      <c r="T439" s="322">
        <f>+'7-d.  2014'!Z25</f>
        <v>497</v>
      </c>
      <c r="U439" s="322">
        <f>+'7-d.  2014'!AA25</f>
        <v>497</v>
      </c>
      <c r="V439" s="322">
        <f>+'7-d.  2014'!AB25</f>
        <v>497</v>
      </c>
      <c r="W439" s="322">
        <f>+'7-d.  2014'!AC25</f>
        <v>497</v>
      </c>
      <c r="X439" s="322">
        <f>+'7-d.  2014'!AD25</f>
        <v>497</v>
      </c>
      <c r="Y439" s="442"/>
      <c r="Z439" s="496">
        <v>1</v>
      </c>
      <c r="AA439" s="442"/>
      <c r="AB439" s="442"/>
      <c r="AC439" s="442"/>
      <c r="AD439" s="442"/>
      <c r="AE439" s="442"/>
      <c r="AF439" s="442"/>
      <c r="AG439" s="442"/>
      <c r="AH439" s="442"/>
      <c r="AI439" s="442"/>
      <c r="AJ439" s="442"/>
      <c r="AK439" s="442"/>
      <c r="AL439" s="442"/>
      <c r="AM439" s="323">
        <f>SUM(Y439:AL439)</f>
        <v>1</v>
      </c>
    </row>
    <row r="440" spans="1:39" ht="15" outlineLevel="1">
      <c r="B440" s="321" t="s">
        <v>262</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Z439</f>
        <v>1</v>
      </c>
      <c r="AA440" s="438">
        <f t="shared" ref="AA440:AL440" si="135">AA439</f>
        <v>0</v>
      </c>
      <c r="AB440" s="438">
        <f t="shared" si="135"/>
        <v>0</v>
      </c>
      <c r="AC440" s="438">
        <f t="shared" si="135"/>
        <v>0</v>
      </c>
      <c r="AD440" s="438">
        <f t="shared" si="135"/>
        <v>0</v>
      </c>
      <c r="AE440" s="438">
        <f t="shared" si="135"/>
        <v>0</v>
      </c>
      <c r="AF440" s="438">
        <f t="shared" si="135"/>
        <v>0</v>
      </c>
      <c r="AG440" s="438">
        <f t="shared" si="135"/>
        <v>0</v>
      </c>
      <c r="AH440" s="438">
        <f t="shared" si="135"/>
        <v>0</v>
      </c>
      <c r="AI440" s="438">
        <f t="shared" si="135"/>
        <v>0</v>
      </c>
      <c r="AJ440" s="438">
        <f t="shared" si="135"/>
        <v>0</v>
      </c>
      <c r="AK440" s="438">
        <f t="shared" si="135"/>
        <v>0</v>
      </c>
      <c r="AL440" s="438">
        <f t="shared" si="135"/>
        <v>0</v>
      </c>
      <c r="AM440" s="338"/>
    </row>
    <row r="441" spans="1:39" ht="15" outlineLevel="1">
      <c r="B441" s="341"/>
      <c r="C441" s="339"/>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3"/>
      <c r="Z441" s="444"/>
      <c r="AA441" s="443"/>
      <c r="AB441" s="443"/>
      <c r="AC441" s="443"/>
      <c r="AD441" s="443"/>
      <c r="AE441" s="443"/>
      <c r="AF441" s="443"/>
      <c r="AG441" s="443"/>
      <c r="AH441" s="443"/>
      <c r="AI441" s="443"/>
      <c r="AJ441" s="443"/>
      <c r="AK441" s="443"/>
      <c r="AL441" s="443"/>
      <c r="AM441" s="340"/>
    </row>
    <row r="442" spans="1:39" ht="15" outlineLevel="1">
      <c r="A442" s="545">
        <v>12</v>
      </c>
      <c r="B442" s="341" t="s">
        <v>23</v>
      </c>
      <c r="C442" s="318" t="s">
        <v>25</v>
      </c>
      <c r="D442" s="322">
        <v>157250</v>
      </c>
      <c r="E442" s="322">
        <f>+'7-d.  2014'!BA24</f>
        <v>157250.21</v>
      </c>
      <c r="F442" s="322">
        <f>+'7-d.  2014'!BB24</f>
        <v>157250.21</v>
      </c>
      <c r="G442" s="322" t="str">
        <f>+'7-d.  2014'!BC24</f>
        <v xml:space="preserve">                           -  </v>
      </c>
      <c r="H442" s="322" t="str">
        <f>+'7-d.  2014'!BD24</f>
        <v xml:space="preserve">                           -  </v>
      </c>
      <c r="I442" s="322" t="str">
        <f>+'7-d.  2014'!BE24</f>
        <v xml:space="preserve">                           -  </v>
      </c>
      <c r="J442" s="322" t="str">
        <f>+'7-d.  2014'!BF24</f>
        <v xml:space="preserve">                           -  </v>
      </c>
      <c r="K442" s="322" t="str">
        <f>+'7-d.  2014'!BG24</f>
        <v xml:space="preserve">                           -  </v>
      </c>
      <c r="L442" s="322" t="str">
        <f>+'7-d.  2014'!BH24</f>
        <v xml:space="preserve">                           -  </v>
      </c>
      <c r="M442" s="322" t="str">
        <f>+'7-d.  2014'!BI24</f>
        <v xml:space="preserve">                           -  </v>
      </c>
      <c r="N442" s="322">
        <v>3</v>
      </c>
      <c r="O442" s="322">
        <v>133</v>
      </c>
      <c r="P442" s="322">
        <f>+'7-d.  2014'!V24</f>
        <v>132.5</v>
      </c>
      <c r="Q442" s="322">
        <f>+'7-d.  2014'!W24</f>
        <v>132.5</v>
      </c>
      <c r="R442" s="322" t="str">
        <f>+'7-d.  2014'!X24</f>
        <v xml:space="preserve">                     -  </v>
      </c>
      <c r="S442" s="322" t="str">
        <f>+'7-d.  2014'!Y24</f>
        <v xml:space="preserve">                     -  </v>
      </c>
      <c r="T442" s="322" t="str">
        <f>+'7-d.  2014'!Z24</f>
        <v xml:space="preserve">                     -  </v>
      </c>
      <c r="U442" s="322" t="str">
        <f>+'7-d.  2014'!AA24</f>
        <v xml:space="preserve">                     -  </v>
      </c>
      <c r="V442" s="322" t="str">
        <f>+'7-d.  2014'!AB24</f>
        <v xml:space="preserve">                     -  </v>
      </c>
      <c r="W442" s="322" t="str">
        <f>+'7-d.  2014'!AC24</f>
        <v xml:space="preserve">                     -  </v>
      </c>
      <c r="X442" s="322" t="str">
        <f>+'7-d.  2014'!AD24</f>
        <v xml:space="preserve">                     -  </v>
      </c>
      <c r="Y442" s="442"/>
      <c r="Z442" s="442">
        <v>1</v>
      </c>
      <c r="AA442" s="496"/>
      <c r="AB442" s="442"/>
      <c r="AC442" s="442"/>
      <c r="AD442" s="442"/>
      <c r="AE442" s="442"/>
      <c r="AF442" s="442"/>
      <c r="AG442" s="442"/>
      <c r="AH442" s="442"/>
      <c r="AI442" s="442"/>
      <c r="AJ442" s="442"/>
      <c r="AK442" s="442"/>
      <c r="AL442" s="442"/>
      <c r="AM442" s="323">
        <f>SUM(Y442:AL442)</f>
        <v>1</v>
      </c>
    </row>
    <row r="443" spans="1:39" ht="15" outlineLevel="1">
      <c r="B443" s="321" t="s">
        <v>262</v>
      </c>
      <c r="C443" s="318" t="s">
        <v>164</v>
      </c>
      <c r="D443" s="322"/>
      <c r="E443" s="322"/>
      <c r="F443" s="322"/>
      <c r="G443" s="322"/>
      <c r="H443" s="322"/>
      <c r="I443" s="322"/>
      <c r="J443" s="322"/>
      <c r="K443" s="322"/>
      <c r="L443" s="322"/>
      <c r="M443" s="322"/>
      <c r="N443" s="322">
        <f>N442</f>
        <v>3</v>
      </c>
      <c r="O443" s="322"/>
      <c r="P443" s="322"/>
      <c r="Q443" s="322"/>
      <c r="R443" s="322"/>
      <c r="S443" s="322"/>
      <c r="T443" s="322"/>
      <c r="U443" s="322"/>
      <c r="V443" s="322"/>
      <c r="W443" s="322"/>
      <c r="X443" s="322"/>
      <c r="Y443" s="438">
        <f>Y442</f>
        <v>0</v>
      </c>
      <c r="Z443" s="438">
        <f>Z442</f>
        <v>1</v>
      </c>
      <c r="AA443" s="438">
        <f>AA442</f>
        <v>0</v>
      </c>
      <c r="AB443" s="438">
        <f t="shared" ref="AB443:AL443" si="136">AB442</f>
        <v>0</v>
      </c>
      <c r="AC443" s="438">
        <f t="shared" si="136"/>
        <v>0</v>
      </c>
      <c r="AD443" s="438">
        <f t="shared" si="136"/>
        <v>0</v>
      </c>
      <c r="AE443" s="438">
        <f t="shared" si="136"/>
        <v>0</v>
      </c>
      <c r="AF443" s="438">
        <f t="shared" si="136"/>
        <v>0</v>
      </c>
      <c r="AG443" s="438">
        <f t="shared" si="136"/>
        <v>0</v>
      </c>
      <c r="AH443" s="438">
        <f t="shared" si="136"/>
        <v>0</v>
      </c>
      <c r="AI443" s="438">
        <f t="shared" si="136"/>
        <v>0</v>
      </c>
      <c r="AJ443" s="438">
        <f t="shared" si="136"/>
        <v>0</v>
      </c>
      <c r="AK443" s="438">
        <f t="shared" si="136"/>
        <v>0</v>
      </c>
      <c r="AL443" s="438">
        <f t="shared" si="136"/>
        <v>0</v>
      </c>
      <c r="AM443" s="338"/>
    </row>
    <row r="444" spans="1:39" ht="15" outlineLevel="1">
      <c r="B444" s="341"/>
      <c r="C444" s="339"/>
      <c r="D444" s="343"/>
      <c r="E444" s="343"/>
      <c r="F444" s="343"/>
      <c r="G444" s="343"/>
      <c r="H444" s="343"/>
      <c r="I444" s="343"/>
      <c r="J444" s="343"/>
      <c r="K444" s="343"/>
      <c r="L444" s="343"/>
      <c r="M444" s="343"/>
      <c r="N444" s="318"/>
      <c r="O444" s="343"/>
      <c r="P444" s="343"/>
      <c r="Q444" s="343"/>
      <c r="R444" s="343"/>
      <c r="S444" s="343"/>
      <c r="T444" s="343"/>
      <c r="U444" s="343"/>
      <c r="V444" s="343"/>
      <c r="W444" s="343"/>
      <c r="X444" s="343"/>
      <c r="Y444" s="443"/>
      <c r="Z444" s="444"/>
      <c r="AA444" s="443"/>
      <c r="AB444" s="443"/>
      <c r="AC444" s="443"/>
      <c r="AD444" s="443"/>
      <c r="AE444" s="443"/>
      <c r="AF444" s="443"/>
      <c r="AG444" s="443"/>
      <c r="AH444" s="443"/>
      <c r="AI444" s="443"/>
      <c r="AJ444" s="443"/>
      <c r="AK444" s="443"/>
      <c r="AL444" s="443"/>
      <c r="AM444" s="340"/>
    </row>
    <row r="445" spans="1:39" ht="15" outlineLevel="1">
      <c r="A445" s="545">
        <v>13</v>
      </c>
      <c r="B445" s="341" t="s">
        <v>24</v>
      </c>
      <c r="C445" s="318" t="s">
        <v>25</v>
      </c>
      <c r="D445" s="322">
        <v>521315</v>
      </c>
      <c r="E445" s="322">
        <f>+'7-d.  2014'!BA34</f>
        <v>521315.41</v>
      </c>
      <c r="F445" s="322">
        <f>+'7-d.  2014'!BB34</f>
        <v>521315.41</v>
      </c>
      <c r="G445" s="322">
        <f>+'7-d.  2014'!BC34</f>
        <v>521315.41</v>
      </c>
      <c r="H445" s="322">
        <f>+'7-d.  2014'!BD34</f>
        <v>521315.41</v>
      </c>
      <c r="I445" s="322">
        <f>+'7-d.  2014'!BE34</f>
        <v>521315.41</v>
      </c>
      <c r="J445" s="322">
        <f>+'7-d.  2014'!BF34</f>
        <v>521315.41</v>
      </c>
      <c r="K445" s="322">
        <f>+'7-d.  2014'!BG34</f>
        <v>521315.41</v>
      </c>
      <c r="L445" s="322">
        <f>+'7-d.  2014'!BH34</f>
        <v>521315.41</v>
      </c>
      <c r="M445" s="322">
        <f>+'7-d.  2014'!BI34</f>
        <v>521315.41</v>
      </c>
      <c r="N445" s="322">
        <v>12</v>
      </c>
      <c r="O445" s="322">
        <v>151</v>
      </c>
      <c r="P445" s="322">
        <f>+'7-d.  2014'!V34</f>
        <v>151.19999999999999</v>
      </c>
      <c r="Q445" s="322">
        <f>+'7-d.  2014'!W34</f>
        <v>151.19999999999999</v>
      </c>
      <c r="R445" s="322">
        <f>+'7-d.  2014'!X34</f>
        <v>151.19999999999999</v>
      </c>
      <c r="S445" s="322">
        <f>+'7-d.  2014'!Y34</f>
        <v>151.19999999999999</v>
      </c>
      <c r="T445" s="322">
        <f>+'7-d.  2014'!Z34</f>
        <v>151.19999999999999</v>
      </c>
      <c r="U445" s="322">
        <f>+'7-d.  2014'!AA34</f>
        <v>151.19999999999999</v>
      </c>
      <c r="V445" s="322">
        <f>+'7-d.  2014'!AB34</f>
        <v>151.19999999999999</v>
      </c>
      <c r="W445" s="322">
        <f>+'7-d.  2014'!AC34</f>
        <v>151.19999999999999</v>
      </c>
      <c r="X445" s="322">
        <f>+'7-d.  2014'!AD34</f>
        <v>151.19999999999999</v>
      </c>
      <c r="Y445" s="442"/>
      <c r="Z445" s="442">
        <v>1</v>
      </c>
      <c r="AA445" s="442"/>
      <c r="AB445" s="442"/>
      <c r="AC445" s="442"/>
      <c r="AD445" s="442"/>
      <c r="AE445" s="442"/>
      <c r="AF445" s="442"/>
      <c r="AG445" s="442"/>
      <c r="AH445" s="442"/>
      <c r="AI445" s="442"/>
      <c r="AJ445" s="442"/>
      <c r="AK445" s="442"/>
      <c r="AL445" s="442"/>
      <c r="AM445" s="323">
        <f>SUM(Y445:AL445)</f>
        <v>1</v>
      </c>
    </row>
    <row r="446" spans="1:39" ht="15" outlineLevel="1">
      <c r="B446" s="321" t="s">
        <v>262</v>
      </c>
      <c r="C446" s="318" t="s">
        <v>164</v>
      </c>
      <c r="D446" s="322"/>
      <c r="E446" s="322"/>
      <c r="F446" s="322"/>
      <c r="G446" s="322"/>
      <c r="H446" s="322"/>
      <c r="I446" s="322"/>
      <c r="J446" s="322"/>
      <c r="K446" s="322"/>
      <c r="L446" s="322"/>
      <c r="M446" s="322"/>
      <c r="N446" s="322">
        <f>N445</f>
        <v>12</v>
      </c>
      <c r="O446" s="322"/>
      <c r="P446" s="322"/>
      <c r="Q446" s="322"/>
      <c r="R446" s="322"/>
      <c r="S446" s="322"/>
      <c r="T446" s="322"/>
      <c r="U446" s="322"/>
      <c r="V446" s="322"/>
      <c r="W446" s="322"/>
      <c r="X446" s="322"/>
      <c r="Y446" s="438">
        <f>Y445</f>
        <v>0</v>
      </c>
      <c r="Z446" s="438">
        <f>Z445</f>
        <v>1</v>
      </c>
      <c r="AA446" s="438">
        <f>AA445</f>
        <v>0</v>
      </c>
      <c r="AB446" s="438">
        <f t="shared" ref="AB446:AL446" si="137">AB445</f>
        <v>0</v>
      </c>
      <c r="AC446" s="438">
        <f t="shared" si="137"/>
        <v>0</v>
      </c>
      <c r="AD446" s="438">
        <f t="shared" si="137"/>
        <v>0</v>
      </c>
      <c r="AE446" s="438">
        <f t="shared" si="137"/>
        <v>0</v>
      </c>
      <c r="AF446" s="438">
        <f t="shared" si="137"/>
        <v>0</v>
      </c>
      <c r="AG446" s="438">
        <f t="shared" si="137"/>
        <v>0</v>
      </c>
      <c r="AH446" s="438">
        <f t="shared" si="137"/>
        <v>0</v>
      </c>
      <c r="AI446" s="438">
        <f t="shared" si="137"/>
        <v>0</v>
      </c>
      <c r="AJ446" s="438">
        <f t="shared" si="137"/>
        <v>0</v>
      </c>
      <c r="AK446" s="438">
        <f t="shared" si="137"/>
        <v>0</v>
      </c>
      <c r="AL446" s="438">
        <f t="shared" si="137"/>
        <v>0</v>
      </c>
      <c r="AM446" s="338"/>
    </row>
    <row r="447" spans="1:39" ht="15" outlineLevel="1">
      <c r="B447" s="341"/>
      <c r="C447" s="339"/>
      <c r="D447" s="343"/>
      <c r="E447" s="343"/>
      <c r="F447" s="343"/>
      <c r="G447" s="343"/>
      <c r="H447" s="343"/>
      <c r="I447" s="343"/>
      <c r="J447" s="343"/>
      <c r="K447" s="343"/>
      <c r="L447" s="343"/>
      <c r="M447" s="343"/>
      <c r="N447" s="318"/>
      <c r="O447" s="343"/>
      <c r="P447" s="343"/>
      <c r="Q447" s="343"/>
      <c r="R447" s="343"/>
      <c r="S447" s="343"/>
      <c r="T447" s="343"/>
      <c r="U447" s="343"/>
      <c r="V447" s="343"/>
      <c r="W447" s="343"/>
      <c r="X447" s="343"/>
      <c r="Y447" s="443"/>
      <c r="Z447" s="443"/>
      <c r="AA447" s="443"/>
      <c r="AB447" s="443"/>
      <c r="AC447" s="443"/>
      <c r="AD447" s="443"/>
      <c r="AE447" s="443"/>
      <c r="AF447" s="443"/>
      <c r="AG447" s="443"/>
      <c r="AH447" s="443"/>
      <c r="AI447" s="443"/>
      <c r="AJ447" s="443"/>
      <c r="AK447" s="443"/>
      <c r="AL447" s="443"/>
      <c r="AM447" s="340"/>
    </row>
    <row r="448" spans="1:39" ht="15" outlineLevel="1">
      <c r="A448" s="545">
        <v>14</v>
      </c>
      <c r="B448" s="341" t="s">
        <v>20</v>
      </c>
      <c r="C448" s="318" t="s">
        <v>25</v>
      </c>
      <c r="D448" s="322">
        <v>1305471</v>
      </c>
      <c r="E448" s="322">
        <f>+'7-d.  2014'!BA31</f>
        <v>1305471.3999999999</v>
      </c>
      <c r="F448" s="322">
        <f>+'7-d.  2014'!BB31</f>
        <v>1305471.3999999999</v>
      </c>
      <c r="G448" s="322">
        <f>+'7-d.  2014'!BC31</f>
        <v>1305471.3999999999</v>
      </c>
      <c r="H448" s="322" t="str">
        <f>+'7-d.  2014'!BD31</f>
        <v xml:space="preserve">                           -  </v>
      </c>
      <c r="I448" s="322" t="str">
        <f>+'7-d.  2014'!BE31</f>
        <v xml:space="preserve">                           -  </v>
      </c>
      <c r="J448" s="322" t="str">
        <f>+'7-d.  2014'!BF31</f>
        <v xml:space="preserve">                           -  </v>
      </c>
      <c r="K448" s="322" t="str">
        <f>+'7-d.  2014'!BG31</f>
        <v xml:space="preserve">                           -  </v>
      </c>
      <c r="L448" s="322" t="str">
        <f>+'7-d.  2014'!BH31</f>
        <v xml:space="preserve">                           -  </v>
      </c>
      <c r="M448" s="322" t="str">
        <f>+'7-d.  2014'!BI31</f>
        <v xml:space="preserve">                           -  </v>
      </c>
      <c r="N448" s="322">
        <v>12</v>
      </c>
      <c r="O448" s="322">
        <v>267</v>
      </c>
      <c r="P448" s="322">
        <f>+'7-d.  2014'!V31</f>
        <v>267.33999999999997</v>
      </c>
      <c r="Q448" s="322">
        <f>+'7-d.  2014'!W31</f>
        <v>267.33999999999997</v>
      </c>
      <c r="R448" s="322">
        <f>+'7-d.  2014'!X31</f>
        <v>267.33999999999997</v>
      </c>
      <c r="S448" s="322" t="str">
        <f>+'7-d.  2014'!Y31</f>
        <v xml:space="preserve">                     -  </v>
      </c>
      <c r="T448" s="322" t="str">
        <f>+'7-d.  2014'!Z31</f>
        <v xml:space="preserve">                     -  </v>
      </c>
      <c r="U448" s="322" t="str">
        <f>+'7-d.  2014'!AA31</f>
        <v xml:space="preserve">                     -  </v>
      </c>
      <c r="V448" s="322" t="str">
        <f>+'7-d.  2014'!AB31</f>
        <v xml:space="preserve">                     -  </v>
      </c>
      <c r="W448" s="322" t="str">
        <f>+'7-d.  2014'!AC31</f>
        <v xml:space="preserve">                     -  </v>
      </c>
      <c r="X448" s="322" t="str">
        <f>+'7-d.  2014'!AD31</f>
        <v xml:space="preserve">                     -  </v>
      </c>
      <c r="Y448" s="442"/>
      <c r="Z448" s="442">
        <v>1</v>
      </c>
      <c r="AA448" s="496"/>
      <c r="AB448" s="442"/>
      <c r="AC448" s="442"/>
      <c r="AD448" s="442"/>
      <c r="AE448" s="442"/>
      <c r="AF448" s="442"/>
      <c r="AG448" s="442"/>
      <c r="AH448" s="442"/>
      <c r="AI448" s="442"/>
      <c r="AJ448" s="442"/>
      <c r="AK448" s="442"/>
      <c r="AL448" s="442"/>
      <c r="AM448" s="323">
        <f>SUM(Y448:AL448)</f>
        <v>1</v>
      </c>
    </row>
    <row r="449" spans="1:39" ht="15" outlineLevel="1">
      <c r="B449" s="321" t="s">
        <v>262</v>
      </c>
      <c r="C449" s="318" t="s">
        <v>164</v>
      </c>
      <c r="D449" s="322"/>
      <c r="E449" s="322"/>
      <c r="F449" s="322"/>
      <c r="G449" s="322"/>
      <c r="H449" s="322"/>
      <c r="I449" s="322"/>
      <c r="J449" s="322"/>
      <c r="K449" s="322"/>
      <c r="L449" s="322"/>
      <c r="M449" s="322"/>
      <c r="N449" s="322">
        <f>N448</f>
        <v>12</v>
      </c>
      <c r="O449" s="322"/>
      <c r="P449" s="322"/>
      <c r="Q449" s="322"/>
      <c r="R449" s="322"/>
      <c r="S449" s="322"/>
      <c r="T449" s="322"/>
      <c r="U449" s="322"/>
      <c r="V449" s="322"/>
      <c r="W449" s="322"/>
      <c r="X449" s="322"/>
      <c r="Y449" s="438">
        <f>Y448</f>
        <v>0</v>
      </c>
      <c r="Z449" s="438">
        <f>Z448</f>
        <v>1</v>
      </c>
      <c r="AA449" s="438">
        <f t="shared" ref="AA449:AL449" si="138">AA448</f>
        <v>0</v>
      </c>
      <c r="AB449" s="438">
        <f t="shared" si="138"/>
        <v>0</v>
      </c>
      <c r="AC449" s="438">
        <f t="shared" si="138"/>
        <v>0</v>
      </c>
      <c r="AD449" s="438">
        <f t="shared" si="138"/>
        <v>0</v>
      </c>
      <c r="AE449" s="438">
        <f t="shared" si="138"/>
        <v>0</v>
      </c>
      <c r="AF449" s="438">
        <f t="shared" si="138"/>
        <v>0</v>
      </c>
      <c r="AG449" s="438">
        <f t="shared" si="138"/>
        <v>0</v>
      </c>
      <c r="AH449" s="438">
        <f t="shared" si="138"/>
        <v>0</v>
      </c>
      <c r="AI449" s="438">
        <f t="shared" si="138"/>
        <v>0</v>
      </c>
      <c r="AJ449" s="438">
        <f t="shared" si="138"/>
        <v>0</v>
      </c>
      <c r="AK449" s="438">
        <f t="shared" si="138"/>
        <v>0</v>
      </c>
      <c r="AL449" s="438">
        <f t="shared" si="138"/>
        <v>0</v>
      </c>
      <c r="AM449" s="338"/>
    </row>
    <row r="450" spans="1:39" ht="15" outlineLevel="1">
      <c r="B450" s="341"/>
      <c r="C450" s="339"/>
      <c r="D450" s="343"/>
      <c r="E450" s="343"/>
      <c r="F450" s="343"/>
      <c r="G450" s="343"/>
      <c r="H450" s="343"/>
      <c r="I450" s="343"/>
      <c r="J450" s="343"/>
      <c r="K450" s="343"/>
      <c r="L450" s="343"/>
      <c r="M450" s="343"/>
      <c r="N450" s="318"/>
      <c r="O450" s="343"/>
      <c r="P450" s="343"/>
      <c r="Q450" s="343"/>
      <c r="R450" s="343"/>
      <c r="S450" s="343"/>
      <c r="T450" s="343"/>
      <c r="U450" s="343"/>
      <c r="V450" s="343"/>
      <c r="W450" s="343"/>
      <c r="X450" s="343"/>
      <c r="Y450" s="443"/>
      <c r="Z450" s="444"/>
      <c r="AA450" s="443"/>
      <c r="AB450" s="443"/>
      <c r="AC450" s="443"/>
      <c r="AD450" s="443"/>
      <c r="AE450" s="443"/>
      <c r="AF450" s="443"/>
      <c r="AG450" s="443"/>
      <c r="AH450" s="443"/>
      <c r="AI450" s="443"/>
      <c r="AJ450" s="443"/>
      <c r="AK450" s="443"/>
      <c r="AL450" s="443"/>
      <c r="AM450" s="340"/>
    </row>
    <row r="451" spans="1:39" s="310" customFormat="1" ht="15" outlineLevel="1">
      <c r="A451" s="545">
        <v>15</v>
      </c>
      <c r="B451" s="341" t="s">
        <v>499</v>
      </c>
      <c r="C451" s="318" t="s">
        <v>25</v>
      </c>
      <c r="D451" s="322"/>
      <c r="E451" s="322"/>
      <c r="F451" s="322"/>
      <c r="G451" s="322"/>
      <c r="H451" s="322"/>
      <c r="I451" s="322"/>
      <c r="J451" s="322"/>
      <c r="K451" s="322"/>
      <c r="L451" s="322"/>
      <c r="M451" s="322"/>
      <c r="N451" s="318"/>
      <c r="O451" s="322">
        <v>12</v>
      </c>
      <c r="P451" s="322"/>
      <c r="Q451" s="322"/>
      <c r="R451" s="322"/>
      <c r="S451" s="322"/>
      <c r="T451" s="322"/>
      <c r="U451" s="322"/>
      <c r="V451" s="322"/>
      <c r="W451" s="322"/>
      <c r="X451" s="322"/>
      <c r="Y451" s="442"/>
      <c r="Z451" s="442">
        <v>1</v>
      </c>
      <c r="AA451" s="442"/>
      <c r="AB451" s="442"/>
      <c r="AC451" s="442"/>
      <c r="AD451" s="442"/>
      <c r="AE451" s="442"/>
      <c r="AF451" s="442"/>
      <c r="AG451" s="442"/>
      <c r="AH451" s="442"/>
      <c r="AI451" s="442"/>
      <c r="AJ451" s="442"/>
      <c r="AK451" s="442"/>
      <c r="AL451" s="442"/>
      <c r="AM451" s="323">
        <f>SUM(Y451:AL451)</f>
        <v>1</v>
      </c>
    </row>
    <row r="452" spans="1:39" s="310" customFormat="1" ht="15" outlineLevel="1">
      <c r="A452" s="545"/>
      <c r="B452" s="341" t="s">
        <v>262</v>
      </c>
      <c r="C452" s="318" t="s">
        <v>164</v>
      </c>
      <c r="D452" s="322"/>
      <c r="E452" s="322"/>
      <c r="F452" s="322"/>
      <c r="G452" s="322"/>
      <c r="H452" s="322"/>
      <c r="I452" s="322"/>
      <c r="J452" s="322"/>
      <c r="K452" s="322"/>
      <c r="L452" s="322"/>
      <c r="M452" s="322"/>
      <c r="N452" s="318"/>
      <c r="O452" s="322"/>
      <c r="P452" s="322"/>
      <c r="Q452" s="322"/>
      <c r="R452" s="322"/>
      <c r="S452" s="322"/>
      <c r="T452" s="322"/>
      <c r="U452" s="322"/>
      <c r="V452" s="322"/>
      <c r="W452" s="322"/>
      <c r="X452" s="322"/>
      <c r="Y452" s="438">
        <f>Y451</f>
        <v>0</v>
      </c>
      <c r="Z452" s="438">
        <f>Z451</f>
        <v>1</v>
      </c>
      <c r="AA452" s="438">
        <f t="shared" ref="AA452:AL452" si="139">AA451</f>
        <v>0</v>
      </c>
      <c r="AB452" s="438">
        <f t="shared" si="139"/>
        <v>0</v>
      </c>
      <c r="AC452" s="438">
        <f t="shared" si="139"/>
        <v>0</v>
      </c>
      <c r="AD452" s="438">
        <f t="shared" si="139"/>
        <v>0</v>
      </c>
      <c r="AE452" s="438">
        <f t="shared" si="139"/>
        <v>0</v>
      </c>
      <c r="AF452" s="438">
        <f t="shared" si="139"/>
        <v>0</v>
      </c>
      <c r="AG452" s="438">
        <f t="shared" si="139"/>
        <v>0</v>
      </c>
      <c r="AH452" s="438">
        <f t="shared" si="139"/>
        <v>0</v>
      </c>
      <c r="AI452" s="438">
        <f t="shared" si="139"/>
        <v>0</v>
      </c>
      <c r="AJ452" s="438">
        <f t="shared" si="139"/>
        <v>0</v>
      </c>
      <c r="AK452" s="438">
        <f t="shared" si="139"/>
        <v>0</v>
      </c>
      <c r="AL452" s="438">
        <f t="shared" si="139"/>
        <v>0</v>
      </c>
      <c r="AM452" s="338"/>
    </row>
    <row r="453" spans="1:39" s="310" customFormat="1" ht="15" outlineLevel="1">
      <c r="A453" s="545"/>
      <c r="B453" s="341"/>
      <c r="C453" s="339"/>
      <c r="D453" s="343"/>
      <c r="E453" s="343"/>
      <c r="F453" s="343"/>
      <c r="G453" s="343"/>
      <c r="H453" s="343"/>
      <c r="I453" s="343"/>
      <c r="J453" s="343"/>
      <c r="K453" s="343"/>
      <c r="L453" s="343"/>
      <c r="M453" s="343"/>
      <c r="N453" s="318"/>
      <c r="O453" s="343"/>
      <c r="P453" s="343"/>
      <c r="Q453" s="343"/>
      <c r="R453" s="343"/>
      <c r="S453" s="343"/>
      <c r="T453" s="343"/>
      <c r="U453" s="343"/>
      <c r="V453" s="343"/>
      <c r="W453" s="343"/>
      <c r="X453" s="343"/>
      <c r="Y453" s="445"/>
      <c r="Z453" s="443"/>
      <c r="AA453" s="443"/>
      <c r="AB453" s="443"/>
      <c r="AC453" s="443"/>
      <c r="AD453" s="443"/>
      <c r="AE453" s="443"/>
      <c r="AF453" s="443"/>
      <c r="AG453" s="443"/>
      <c r="AH453" s="443"/>
      <c r="AI453" s="443"/>
      <c r="AJ453" s="443"/>
      <c r="AK453" s="443"/>
      <c r="AL453" s="443"/>
      <c r="AM453" s="340"/>
    </row>
    <row r="454" spans="1:39" s="310" customFormat="1" ht="30" outlineLevel="1">
      <c r="A454" s="545">
        <v>16</v>
      </c>
      <c r="B454" s="341" t="s">
        <v>500</v>
      </c>
      <c r="C454" s="318" t="s">
        <v>25</v>
      </c>
      <c r="D454" s="322"/>
      <c r="E454" s="322"/>
      <c r="F454" s="322"/>
      <c r="G454" s="322"/>
      <c r="H454" s="322"/>
      <c r="I454" s="322"/>
      <c r="J454" s="322"/>
      <c r="K454" s="322"/>
      <c r="L454" s="322"/>
      <c r="M454" s="322"/>
      <c r="N454" s="318"/>
      <c r="O454" s="322"/>
      <c r="P454" s="322"/>
      <c r="Q454" s="322"/>
      <c r="R454" s="322"/>
      <c r="S454" s="322"/>
      <c r="T454" s="322"/>
      <c r="U454" s="322"/>
      <c r="V454" s="322"/>
      <c r="W454" s="322"/>
      <c r="X454" s="322"/>
      <c r="Y454" s="442"/>
      <c r="Z454" s="442"/>
      <c r="AA454" s="442"/>
      <c r="AB454" s="442"/>
      <c r="AC454" s="442"/>
      <c r="AD454" s="442"/>
      <c r="AE454" s="442"/>
      <c r="AF454" s="442"/>
      <c r="AG454" s="442"/>
      <c r="AH454" s="442"/>
      <c r="AI454" s="442"/>
      <c r="AJ454" s="442"/>
      <c r="AK454" s="442"/>
      <c r="AL454" s="442"/>
      <c r="AM454" s="323">
        <f>SUM(Y454:AL454)</f>
        <v>0</v>
      </c>
    </row>
    <row r="455" spans="1:39" s="310" customFormat="1" ht="15" outlineLevel="1">
      <c r="A455" s="545"/>
      <c r="B455" s="341" t="s">
        <v>262</v>
      </c>
      <c r="C455" s="318" t="s">
        <v>164</v>
      </c>
      <c r="D455" s="322"/>
      <c r="E455" s="322"/>
      <c r="F455" s="322"/>
      <c r="G455" s="322"/>
      <c r="H455" s="322"/>
      <c r="I455" s="322"/>
      <c r="J455" s="322"/>
      <c r="K455" s="322"/>
      <c r="L455" s="322"/>
      <c r="M455" s="322"/>
      <c r="N455" s="318"/>
      <c r="O455" s="322"/>
      <c r="P455" s="322"/>
      <c r="Q455" s="322"/>
      <c r="R455" s="322"/>
      <c r="S455" s="322"/>
      <c r="T455" s="322"/>
      <c r="U455" s="322"/>
      <c r="V455" s="322"/>
      <c r="W455" s="322"/>
      <c r="X455" s="322"/>
      <c r="Y455" s="438">
        <f>Y454</f>
        <v>0</v>
      </c>
      <c r="Z455" s="438">
        <f>Z454</f>
        <v>0</v>
      </c>
      <c r="AA455" s="438">
        <f t="shared" ref="AA455:AL455" si="140">AA454</f>
        <v>0</v>
      </c>
      <c r="AB455" s="438">
        <f t="shared" si="140"/>
        <v>0</v>
      </c>
      <c r="AC455" s="438">
        <f t="shared" si="140"/>
        <v>0</v>
      </c>
      <c r="AD455" s="438">
        <f t="shared" si="140"/>
        <v>0</v>
      </c>
      <c r="AE455" s="438">
        <f t="shared" si="140"/>
        <v>0</v>
      </c>
      <c r="AF455" s="438">
        <f t="shared" si="140"/>
        <v>0</v>
      </c>
      <c r="AG455" s="438">
        <f t="shared" si="140"/>
        <v>0</v>
      </c>
      <c r="AH455" s="438">
        <f t="shared" si="140"/>
        <v>0</v>
      </c>
      <c r="AI455" s="438">
        <f t="shared" si="140"/>
        <v>0</v>
      </c>
      <c r="AJ455" s="438">
        <f t="shared" si="140"/>
        <v>0</v>
      </c>
      <c r="AK455" s="438">
        <f t="shared" si="140"/>
        <v>0</v>
      </c>
      <c r="AL455" s="438">
        <f t="shared" si="140"/>
        <v>0</v>
      </c>
      <c r="AM455" s="338"/>
    </row>
    <row r="456" spans="1:39" s="310" customFormat="1" ht="15" outlineLevel="1">
      <c r="A456" s="545"/>
      <c r="B456" s="341"/>
      <c r="C456" s="339"/>
      <c r="D456" s="343"/>
      <c r="E456" s="343"/>
      <c r="F456" s="343"/>
      <c r="G456" s="343"/>
      <c r="H456" s="343"/>
      <c r="I456" s="343"/>
      <c r="J456" s="343"/>
      <c r="K456" s="343"/>
      <c r="L456" s="343"/>
      <c r="M456" s="343"/>
      <c r="N456" s="318"/>
      <c r="O456" s="343"/>
      <c r="P456" s="343"/>
      <c r="Q456" s="343"/>
      <c r="R456" s="343"/>
      <c r="S456" s="343"/>
      <c r="T456" s="343"/>
      <c r="U456" s="343"/>
      <c r="V456" s="343"/>
      <c r="W456" s="343"/>
      <c r="X456" s="343"/>
      <c r="Y456" s="445"/>
      <c r="Z456" s="443"/>
      <c r="AA456" s="443"/>
      <c r="AB456" s="443"/>
      <c r="AC456" s="443"/>
      <c r="AD456" s="443"/>
      <c r="AE456" s="443"/>
      <c r="AF456" s="443"/>
      <c r="AG456" s="443"/>
      <c r="AH456" s="443"/>
      <c r="AI456" s="443"/>
      <c r="AJ456" s="443"/>
      <c r="AK456" s="443"/>
      <c r="AL456" s="443"/>
      <c r="AM456" s="340"/>
    </row>
    <row r="457" spans="1:39" ht="15" outlineLevel="1">
      <c r="A457" s="545">
        <v>17</v>
      </c>
      <c r="B457" s="341" t="s">
        <v>9</v>
      </c>
      <c r="C457" s="318" t="s">
        <v>25</v>
      </c>
      <c r="D457" s="322"/>
      <c r="E457" s="322"/>
      <c r="F457" s="322"/>
      <c r="G457" s="322"/>
      <c r="H457" s="322"/>
      <c r="I457" s="322"/>
      <c r="J457" s="322"/>
      <c r="K457" s="322"/>
      <c r="L457" s="322"/>
      <c r="M457" s="322"/>
      <c r="N457" s="318"/>
      <c r="O457" s="322">
        <v>595</v>
      </c>
      <c r="P457" s="322"/>
      <c r="Q457" s="322"/>
      <c r="R457" s="322"/>
      <c r="S457" s="322"/>
      <c r="T457" s="322"/>
      <c r="U457" s="322"/>
      <c r="V457" s="322"/>
      <c r="W457" s="322"/>
      <c r="X457" s="322"/>
      <c r="Y457" s="442"/>
      <c r="Z457" s="442"/>
      <c r="AA457" s="442"/>
      <c r="AB457" s="442"/>
      <c r="AC457" s="442"/>
      <c r="AD457" s="442"/>
      <c r="AE457" s="442"/>
      <c r="AF457" s="442"/>
      <c r="AG457" s="442"/>
      <c r="AH457" s="442"/>
      <c r="AI457" s="442"/>
      <c r="AJ457" s="442"/>
      <c r="AK457" s="442"/>
      <c r="AL457" s="442"/>
      <c r="AM457" s="323">
        <f>SUM(Y457:AL457)</f>
        <v>0</v>
      </c>
    </row>
    <row r="458" spans="1:39" ht="15" outlineLevel="1">
      <c r="B458" s="321" t="s">
        <v>262</v>
      </c>
      <c r="C458" s="318" t="s">
        <v>164</v>
      </c>
      <c r="D458" s="322"/>
      <c r="E458" s="322"/>
      <c r="F458" s="322"/>
      <c r="G458" s="322"/>
      <c r="H458" s="322"/>
      <c r="I458" s="322"/>
      <c r="J458" s="322"/>
      <c r="K458" s="322"/>
      <c r="L458" s="322"/>
      <c r="M458" s="322"/>
      <c r="N458" s="318"/>
      <c r="O458" s="322"/>
      <c r="P458" s="322"/>
      <c r="Q458" s="322"/>
      <c r="R458" s="322"/>
      <c r="S458" s="322"/>
      <c r="T458" s="322"/>
      <c r="U458" s="322"/>
      <c r="V458" s="322"/>
      <c r="W458" s="322"/>
      <c r="X458" s="322"/>
      <c r="Y458" s="438">
        <f>Y457</f>
        <v>0</v>
      </c>
      <c r="Z458" s="438">
        <f>Z457</f>
        <v>0</v>
      </c>
      <c r="AA458" s="438">
        <f t="shared" ref="AA458:AL458" si="141">AA457</f>
        <v>0</v>
      </c>
      <c r="AB458" s="438">
        <f t="shared" si="141"/>
        <v>0</v>
      </c>
      <c r="AC458" s="438">
        <f t="shared" si="141"/>
        <v>0</v>
      </c>
      <c r="AD458" s="438">
        <f t="shared" si="141"/>
        <v>0</v>
      </c>
      <c r="AE458" s="438">
        <f t="shared" si="141"/>
        <v>0</v>
      </c>
      <c r="AF458" s="438">
        <f t="shared" si="141"/>
        <v>0</v>
      </c>
      <c r="AG458" s="438">
        <f t="shared" si="141"/>
        <v>0</v>
      </c>
      <c r="AH458" s="438">
        <f t="shared" si="141"/>
        <v>0</v>
      </c>
      <c r="AI458" s="438">
        <f t="shared" si="141"/>
        <v>0</v>
      </c>
      <c r="AJ458" s="438">
        <f t="shared" si="141"/>
        <v>0</v>
      </c>
      <c r="AK458" s="438">
        <f t="shared" si="141"/>
        <v>0</v>
      </c>
      <c r="AL458" s="438">
        <f t="shared" si="141"/>
        <v>0</v>
      </c>
      <c r="AM458" s="338"/>
    </row>
    <row r="459" spans="1:39" ht="15" outlineLevel="1">
      <c r="B459" s="342"/>
      <c r="C459" s="332"/>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6"/>
      <c r="Z459" s="447"/>
      <c r="AA459" s="447"/>
      <c r="AB459" s="447"/>
      <c r="AC459" s="447"/>
      <c r="AD459" s="447"/>
      <c r="AE459" s="447"/>
      <c r="AF459" s="447"/>
      <c r="AG459" s="447"/>
      <c r="AH459" s="447"/>
      <c r="AI459" s="447"/>
      <c r="AJ459" s="447"/>
      <c r="AK459" s="447"/>
      <c r="AL459" s="447"/>
      <c r="AM459" s="344"/>
    </row>
    <row r="460" spans="1:39" ht="15.75" outlineLevel="1">
      <c r="A460" s="546"/>
      <c r="B460" s="315" t="s">
        <v>10</v>
      </c>
      <c r="C460" s="316"/>
      <c r="D460" s="316"/>
      <c r="E460" s="316"/>
      <c r="F460" s="316"/>
      <c r="G460" s="316"/>
      <c r="H460" s="316"/>
      <c r="I460" s="316"/>
      <c r="J460" s="316"/>
      <c r="K460" s="316"/>
      <c r="L460" s="316"/>
      <c r="M460" s="316"/>
      <c r="N460" s="317"/>
      <c r="O460" s="316"/>
      <c r="P460" s="316"/>
      <c r="Q460" s="316"/>
      <c r="R460" s="316"/>
      <c r="S460" s="316"/>
      <c r="T460" s="316"/>
      <c r="U460" s="316"/>
      <c r="V460" s="316"/>
      <c r="W460" s="316"/>
      <c r="X460" s="316"/>
      <c r="Y460" s="441"/>
      <c r="Z460" s="441"/>
      <c r="AA460" s="441"/>
      <c r="AB460" s="441"/>
      <c r="AC460" s="441"/>
      <c r="AD460" s="441"/>
      <c r="AE460" s="441"/>
      <c r="AF460" s="441"/>
      <c r="AG460" s="441"/>
      <c r="AH460" s="441"/>
      <c r="AI460" s="441"/>
      <c r="AJ460" s="441"/>
      <c r="AK460" s="441"/>
      <c r="AL460" s="441"/>
      <c r="AM460" s="319"/>
    </row>
    <row r="461" spans="1:39" ht="15" outlineLevel="1">
      <c r="A461" s="545">
        <v>18</v>
      </c>
      <c r="B461" s="342" t="s">
        <v>11</v>
      </c>
      <c r="C461" s="318" t="s">
        <v>25</v>
      </c>
      <c r="D461" s="322"/>
      <c r="E461" s="322"/>
      <c r="F461" s="322"/>
      <c r="G461" s="322"/>
      <c r="H461" s="322"/>
      <c r="I461" s="322"/>
      <c r="J461" s="322"/>
      <c r="K461" s="322"/>
      <c r="L461" s="322"/>
      <c r="M461" s="322"/>
      <c r="N461" s="322">
        <v>12</v>
      </c>
      <c r="O461" s="322"/>
      <c r="P461" s="322"/>
      <c r="Q461" s="322"/>
      <c r="R461" s="322"/>
      <c r="S461" s="322"/>
      <c r="T461" s="322"/>
      <c r="U461" s="322"/>
      <c r="V461" s="322"/>
      <c r="W461" s="322"/>
      <c r="X461" s="322"/>
      <c r="Y461" s="453"/>
      <c r="Z461" s="442"/>
      <c r="AA461" s="442"/>
      <c r="AB461" s="442"/>
      <c r="AC461" s="442"/>
      <c r="AD461" s="442"/>
      <c r="AE461" s="442"/>
      <c r="AF461" s="442"/>
      <c r="AG461" s="442"/>
      <c r="AH461" s="442"/>
      <c r="AI461" s="442"/>
      <c r="AJ461" s="442"/>
      <c r="AK461" s="442"/>
      <c r="AL461" s="442"/>
      <c r="AM461" s="323">
        <f>SUM(Y461:AL461)</f>
        <v>0</v>
      </c>
    </row>
    <row r="462" spans="1:39" ht="15" outlineLevel="1">
      <c r="B462" s="321" t="s">
        <v>262</v>
      </c>
      <c r="C462" s="318" t="s">
        <v>164</v>
      </c>
      <c r="D462" s="322"/>
      <c r="E462" s="322"/>
      <c r="F462" s="322"/>
      <c r="G462" s="322"/>
      <c r="H462" s="322"/>
      <c r="I462" s="322"/>
      <c r="J462" s="322"/>
      <c r="K462" s="322"/>
      <c r="L462" s="322"/>
      <c r="M462" s="322"/>
      <c r="N462" s="322">
        <f>N461</f>
        <v>12</v>
      </c>
      <c r="O462" s="322"/>
      <c r="P462" s="322"/>
      <c r="Q462" s="322"/>
      <c r="R462" s="322"/>
      <c r="S462" s="322"/>
      <c r="T462" s="322"/>
      <c r="U462" s="322"/>
      <c r="V462" s="322"/>
      <c r="W462" s="322"/>
      <c r="X462" s="322"/>
      <c r="Y462" s="438">
        <f>Y461</f>
        <v>0</v>
      </c>
      <c r="Z462" s="438">
        <f>Z461</f>
        <v>0</v>
      </c>
      <c r="AA462" s="438">
        <f t="shared" ref="AA462:AL462" si="142">AA461</f>
        <v>0</v>
      </c>
      <c r="AB462" s="438">
        <f t="shared" si="142"/>
        <v>0</v>
      </c>
      <c r="AC462" s="438">
        <f t="shared" si="142"/>
        <v>0</v>
      </c>
      <c r="AD462" s="438">
        <f t="shared" si="142"/>
        <v>0</v>
      </c>
      <c r="AE462" s="438">
        <f t="shared" si="142"/>
        <v>0</v>
      </c>
      <c r="AF462" s="438">
        <f t="shared" si="142"/>
        <v>0</v>
      </c>
      <c r="AG462" s="438">
        <f t="shared" si="142"/>
        <v>0</v>
      </c>
      <c r="AH462" s="438">
        <f t="shared" si="142"/>
        <v>0</v>
      </c>
      <c r="AI462" s="438">
        <f t="shared" si="142"/>
        <v>0</v>
      </c>
      <c r="AJ462" s="438">
        <f t="shared" si="142"/>
        <v>0</v>
      </c>
      <c r="AK462" s="438">
        <f t="shared" si="142"/>
        <v>0</v>
      </c>
      <c r="AL462" s="438">
        <f t="shared" si="142"/>
        <v>0</v>
      </c>
      <c r="AM462" s="324"/>
    </row>
    <row r="463" spans="1:39" ht="15" outlineLevel="1">
      <c r="A463" s="548"/>
      <c r="B463" s="342"/>
      <c r="C463" s="332"/>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439"/>
      <c r="Z463" s="448"/>
      <c r="AA463" s="448"/>
      <c r="AB463" s="448"/>
      <c r="AC463" s="448"/>
      <c r="AD463" s="448"/>
      <c r="AE463" s="448"/>
      <c r="AF463" s="448"/>
      <c r="AG463" s="448"/>
      <c r="AH463" s="448"/>
      <c r="AI463" s="448"/>
      <c r="AJ463" s="448"/>
      <c r="AK463" s="448"/>
      <c r="AL463" s="448"/>
      <c r="AM463" s="333"/>
    </row>
    <row r="464" spans="1:39" ht="15" outlineLevel="1">
      <c r="A464" s="545">
        <v>19</v>
      </c>
      <c r="B464" s="342" t="s">
        <v>12</v>
      </c>
      <c r="C464" s="318" t="s">
        <v>25</v>
      </c>
      <c r="D464" s="322"/>
      <c r="E464" s="322"/>
      <c r="F464" s="322"/>
      <c r="G464" s="322"/>
      <c r="H464" s="322"/>
      <c r="I464" s="322"/>
      <c r="J464" s="322"/>
      <c r="K464" s="322"/>
      <c r="L464" s="322"/>
      <c r="M464" s="322"/>
      <c r="N464" s="322">
        <v>12</v>
      </c>
      <c r="O464" s="322"/>
      <c r="P464" s="322"/>
      <c r="Q464" s="322"/>
      <c r="R464" s="322"/>
      <c r="S464" s="322"/>
      <c r="T464" s="322"/>
      <c r="U464" s="322"/>
      <c r="V464" s="322"/>
      <c r="W464" s="322"/>
      <c r="X464" s="322"/>
      <c r="Y464" s="437"/>
      <c r="Z464" s="442"/>
      <c r="AA464" s="442"/>
      <c r="AB464" s="442"/>
      <c r="AC464" s="442"/>
      <c r="AD464" s="442"/>
      <c r="AE464" s="442"/>
      <c r="AF464" s="442"/>
      <c r="AG464" s="442"/>
      <c r="AH464" s="442"/>
      <c r="AI464" s="442"/>
      <c r="AJ464" s="442"/>
      <c r="AK464" s="442"/>
      <c r="AL464" s="442"/>
      <c r="AM464" s="323">
        <f>SUM(Y464:AL464)</f>
        <v>0</v>
      </c>
    </row>
    <row r="465" spans="1:39" ht="15" outlineLevel="1">
      <c r="B465" s="321" t="s">
        <v>262</v>
      </c>
      <c r="C465" s="318" t="s">
        <v>164</v>
      </c>
      <c r="D465" s="322"/>
      <c r="E465" s="322"/>
      <c r="F465" s="322"/>
      <c r="G465" s="322"/>
      <c r="H465" s="322"/>
      <c r="I465" s="322"/>
      <c r="J465" s="322"/>
      <c r="K465" s="322"/>
      <c r="L465" s="322"/>
      <c r="M465" s="322"/>
      <c r="N465" s="322">
        <f>N464</f>
        <v>12</v>
      </c>
      <c r="O465" s="322"/>
      <c r="P465" s="322"/>
      <c r="Q465" s="322"/>
      <c r="R465" s="322"/>
      <c r="S465" s="322"/>
      <c r="T465" s="322"/>
      <c r="U465" s="322"/>
      <c r="V465" s="322"/>
      <c r="W465" s="322"/>
      <c r="X465" s="322"/>
      <c r="Y465" s="438">
        <f>Y464</f>
        <v>0</v>
      </c>
      <c r="Z465" s="438">
        <f>Z464</f>
        <v>0</v>
      </c>
      <c r="AA465" s="438">
        <f t="shared" ref="AA465:AL465" si="143">AA464</f>
        <v>0</v>
      </c>
      <c r="AB465" s="438">
        <f t="shared" si="143"/>
        <v>0</v>
      </c>
      <c r="AC465" s="438">
        <f t="shared" si="143"/>
        <v>0</v>
      </c>
      <c r="AD465" s="438">
        <f t="shared" si="143"/>
        <v>0</v>
      </c>
      <c r="AE465" s="438">
        <f t="shared" si="143"/>
        <v>0</v>
      </c>
      <c r="AF465" s="438">
        <f t="shared" si="143"/>
        <v>0</v>
      </c>
      <c r="AG465" s="438">
        <f t="shared" si="143"/>
        <v>0</v>
      </c>
      <c r="AH465" s="438">
        <f t="shared" si="143"/>
        <v>0</v>
      </c>
      <c r="AI465" s="438">
        <f t="shared" si="143"/>
        <v>0</v>
      </c>
      <c r="AJ465" s="438">
        <f t="shared" si="143"/>
        <v>0</v>
      </c>
      <c r="AK465" s="438">
        <f t="shared" si="143"/>
        <v>0</v>
      </c>
      <c r="AL465" s="438">
        <f t="shared" si="143"/>
        <v>0</v>
      </c>
      <c r="AM465" s="324"/>
    </row>
    <row r="466" spans="1:39" ht="15" outlineLevel="1">
      <c r="B466" s="342"/>
      <c r="C466" s="332"/>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449"/>
      <c r="Z466" s="449"/>
      <c r="AA466" s="439"/>
      <c r="AB466" s="439"/>
      <c r="AC466" s="439"/>
      <c r="AD466" s="439"/>
      <c r="AE466" s="439"/>
      <c r="AF466" s="439"/>
      <c r="AG466" s="439"/>
      <c r="AH466" s="439"/>
      <c r="AI466" s="439"/>
      <c r="AJ466" s="439"/>
      <c r="AK466" s="439"/>
      <c r="AL466" s="439"/>
      <c r="AM466" s="333"/>
    </row>
    <row r="467" spans="1:39" ht="15" outlineLevel="1">
      <c r="A467" s="545">
        <v>20</v>
      </c>
      <c r="B467" s="342" t="s">
        <v>13</v>
      </c>
      <c r="C467" s="318" t="s">
        <v>25</v>
      </c>
      <c r="D467" s="322">
        <v>1056692</v>
      </c>
      <c r="E467" s="322">
        <f>+'7-d.  2014'!BA82</f>
        <v>1056691.7</v>
      </c>
      <c r="F467" s="322">
        <f>+'7-d.  2014'!BB82</f>
        <v>1055204.76</v>
      </c>
      <c r="G467" s="322">
        <f>+'7-d.  2014'!BC82</f>
        <v>1055204.76</v>
      </c>
      <c r="H467" s="322">
        <f>+'7-d.  2014'!BD82</f>
        <v>1055204.76</v>
      </c>
      <c r="I467" s="322">
        <f>+'7-d.  2014'!BE82</f>
        <v>1055204.76</v>
      </c>
      <c r="J467" s="322">
        <f>+'7-d.  2014'!BF82</f>
        <v>1055204.76</v>
      </c>
      <c r="K467" s="322">
        <f>+'7-d.  2014'!BG82</f>
        <v>1055204.76</v>
      </c>
      <c r="L467" s="322">
        <f>+'7-d.  2014'!BH82</f>
        <v>1055204.76</v>
      </c>
      <c r="M467" s="322">
        <f>+'7-d.  2014'!BI82</f>
        <v>1055204.76</v>
      </c>
      <c r="N467" s="322">
        <v>12</v>
      </c>
      <c r="O467" s="322">
        <v>41</v>
      </c>
      <c r="P467" s="322">
        <f>+'7-d.  2014'!V82</f>
        <v>41.09</v>
      </c>
      <c r="Q467" s="322">
        <f>+'7-d.  2014'!W82</f>
        <v>40.76</v>
      </c>
      <c r="R467" s="322">
        <f>+'7-d.  2014'!X82</f>
        <v>40.76</v>
      </c>
      <c r="S467" s="322">
        <f>+'7-d.  2014'!Y82</f>
        <v>40.76</v>
      </c>
      <c r="T467" s="322">
        <f>+'7-d.  2014'!Z82</f>
        <v>40.76</v>
      </c>
      <c r="U467" s="322">
        <f>+'7-d.  2014'!AA82</f>
        <v>40.76</v>
      </c>
      <c r="V467" s="322">
        <f>+'7-d.  2014'!AB82</f>
        <v>40.76</v>
      </c>
      <c r="W467" s="322">
        <f>+'7-d.  2014'!AC82</f>
        <v>40.76</v>
      </c>
      <c r="X467" s="322">
        <f>+'7-d.  2014'!AD82</f>
        <v>40.76</v>
      </c>
      <c r="Y467" s="437">
        <v>1</v>
      </c>
      <c r="Z467" s="442"/>
      <c r="AA467" s="442"/>
      <c r="AB467" s="442"/>
      <c r="AC467" s="442"/>
      <c r="AD467" s="442"/>
      <c r="AE467" s="442"/>
      <c r="AF467" s="442"/>
      <c r="AG467" s="442"/>
      <c r="AH467" s="442"/>
      <c r="AI467" s="442"/>
      <c r="AJ467" s="442"/>
      <c r="AK467" s="442"/>
      <c r="AL467" s="442"/>
      <c r="AM467" s="323">
        <f>SUM(Y467:AL467)</f>
        <v>1</v>
      </c>
    </row>
    <row r="468" spans="1:39" ht="15" outlineLevel="1">
      <c r="B468" s="321" t="s">
        <v>262</v>
      </c>
      <c r="C468" s="318" t="s">
        <v>164</v>
      </c>
      <c r="D468" s="322"/>
      <c r="E468" s="322"/>
      <c r="F468" s="322"/>
      <c r="G468" s="322"/>
      <c r="H468" s="322"/>
      <c r="I468" s="322"/>
      <c r="J468" s="322"/>
      <c r="K468" s="322"/>
      <c r="L468" s="322"/>
      <c r="M468" s="322"/>
      <c r="N468" s="322">
        <f>N467</f>
        <v>12</v>
      </c>
      <c r="O468" s="322"/>
      <c r="P468" s="322"/>
      <c r="Q468" s="322"/>
      <c r="R468" s="322"/>
      <c r="S468" s="322"/>
      <c r="T468" s="322"/>
      <c r="U468" s="322"/>
      <c r="V468" s="322"/>
      <c r="W468" s="322"/>
      <c r="X468" s="322"/>
      <c r="Y468" s="438">
        <f>Y467</f>
        <v>1</v>
      </c>
      <c r="Z468" s="438">
        <f>Z467</f>
        <v>0</v>
      </c>
      <c r="AA468" s="438">
        <f t="shared" ref="AA468:AL468" si="144">AA467</f>
        <v>0</v>
      </c>
      <c r="AB468" s="438">
        <f t="shared" si="144"/>
        <v>0</v>
      </c>
      <c r="AC468" s="438">
        <f t="shared" si="144"/>
        <v>0</v>
      </c>
      <c r="AD468" s="438">
        <f t="shared" si="144"/>
        <v>0</v>
      </c>
      <c r="AE468" s="438">
        <f t="shared" si="144"/>
        <v>0</v>
      </c>
      <c r="AF468" s="438">
        <f t="shared" si="144"/>
        <v>0</v>
      </c>
      <c r="AG468" s="438">
        <f t="shared" si="144"/>
        <v>0</v>
      </c>
      <c r="AH468" s="438">
        <f t="shared" si="144"/>
        <v>0</v>
      </c>
      <c r="AI468" s="438">
        <f t="shared" si="144"/>
        <v>0</v>
      </c>
      <c r="AJ468" s="438">
        <f t="shared" si="144"/>
        <v>0</v>
      </c>
      <c r="AK468" s="438">
        <f t="shared" si="144"/>
        <v>0</v>
      </c>
      <c r="AL468" s="438">
        <f t="shared" si="144"/>
        <v>0</v>
      </c>
      <c r="AM468" s="333"/>
    </row>
    <row r="469" spans="1:39" ht="15" outlineLevel="1">
      <c r="B469" s="342"/>
      <c r="C469" s="332"/>
      <c r="D469" s="318"/>
      <c r="E469" s="318"/>
      <c r="F469" s="318"/>
      <c r="G469" s="318"/>
      <c r="H469" s="318"/>
      <c r="I469" s="318"/>
      <c r="J469" s="318"/>
      <c r="K469" s="318"/>
      <c r="L469" s="318"/>
      <c r="M469" s="318"/>
      <c r="N469" s="345"/>
      <c r="O469" s="318"/>
      <c r="P469" s="318"/>
      <c r="Q469" s="318"/>
      <c r="R469" s="318"/>
      <c r="S469" s="318"/>
      <c r="T469" s="318"/>
      <c r="U469" s="318"/>
      <c r="V469" s="318"/>
      <c r="W469" s="318"/>
      <c r="X469" s="318"/>
      <c r="Y469" s="439"/>
      <c r="Z469" s="439"/>
      <c r="AA469" s="439"/>
      <c r="AB469" s="439"/>
      <c r="AC469" s="439"/>
      <c r="AD469" s="439"/>
      <c r="AE469" s="439"/>
      <c r="AF469" s="439"/>
      <c r="AG469" s="439"/>
      <c r="AH469" s="439"/>
      <c r="AI469" s="439"/>
      <c r="AJ469" s="439"/>
      <c r="AK469" s="439"/>
      <c r="AL469" s="439"/>
      <c r="AM469" s="333"/>
    </row>
    <row r="470" spans="1:39" ht="15" outlineLevel="1">
      <c r="A470" s="545">
        <v>21</v>
      </c>
      <c r="B470" s="342" t="s">
        <v>22</v>
      </c>
      <c r="C470" s="318" t="s">
        <v>25</v>
      </c>
      <c r="D470" s="322"/>
      <c r="E470" s="322"/>
      <c r="F470" s="322"/>
      <c r="G470" s="322"/>
      <c r="H470" s="322"/>
      <c r="I470" s="322"/>
      <c r="J470" s="322"/>
      <c r="K470" s="322"/>
      <c r="L470" s="322"/>
      <c r="M470" s="322"/>
      <c r="N470" s="322">
        <v>12</v>
      </c>
      <c r="O470" s="322"/>
      <c r="P470" s="322"/>
      <c r="Q470" s="322"/>
      <c r="R470" s="322"/>
      <c r="S470" s="322"/>
      <c r="T470" s="322"/>
      <c r="U470" s="322"/>
      <c r="V470" s="322"/>
      <c r="W470" s="322"/>
      <c r="X470" s="322"/>
      <c r="Y470" s="437"/>
      <c r="Z470" s="442"/>
      <c r="AA470" s="442"/>
      <c r="AB470" s="442"/>
      <c r="AC470" s="442"/>
      <c r="AD470" s="442"/>
      <c r="AE470" s="442"/>
      <c r="AF470" s="442"/>
      <c r="AG470" s="442"/>
      <c r="AH470" s="442"/>
      <c r="AI470" s="442"/>
      <c r="AJ470" s="442"/>
      <c r="AK470" s="442"/>
      <c r="AL470" s="442"/>
      <c r="AM470" s="323">
        <f>SUM(Y470:AL470)</f>
        <v>0</v>
      </c>
    </row>
    <row r="471" spans="1:39" ht="15" outlineLevel="1">
      <c r="B471" s="321" t="s">
        <v>262</v>
      </c>
      <c r="C471" s="318" t="s">
        <v>164</v>
      </c>
      <c r="D471" s="322"/>
      <c r="E471" s="322"/>
      <c r="F471" s="322"/>
      <c r="G471" s="322"/>
      <c r="H471" s="322"/>
      <c r="I471" s="322"/>
      <c r="J471" s="322"/>
      <c r="K471" s="322"/>
      <c r="L471" s="322"/>
      <c r="M471" s="322"/>
      <c r="N471" s="322">
        <f>N470</f>
        <v>12</v>
      </c>
      <c r="O471" s="322"/>
      <c r="P471" s="322"/>
      <c r="Q471" s="322"/>
      <c r="R471" s="322"/>
      <c r="S471" s="322"/>
      <c r="T471" s="322"/>
      <c r="U471" s="322"/>
      <c r="V471" s="322"/>
      <c r="W471" s="322"/>
      <c r="X471" s="322"/>
      <c r="Y471" s="438">
        <f>Y470</f>
        <v>0</v>
      </c>
      <c r="Z471" s="438">
        <f>Z470</f>
        <v>0</v>
      </c>
      <c r="AA471" s="438">
        <f t="shared" ref="AA471:AL471" si="145">AA470</f>
        <v>0</v>
      </c>
      <c r="AB471" s="438">
        <f t="shared" si="145"/>
        <v>0</v>
      </c>
      <c r="AC471" s="438">
        <f t="shared" si="145"/>
        <v>0</v>
      </c>
      <c r="AD471" s="438">
        <f t="shared" si="145"/>
        <v>0</v>
      </c>
      <c r="AE471" s="438">
        <f t="shared" si="145"/>
        <v>0</v>
      </c>
      <c r="AF471" s="438">
        <f t="shared" si="145"/>
        <v>0</v>
      </c>
      <c r="AG471" s="438">
        <f t="shared" si="145"/>
        <v>0</v>
      </c>
      <c r="AH471" s="438">
        <f t="shared" si="145"/>
        <v>0</v>
      </c>
      <c r="AI471" s="438">
        <f t="shared" si="145"/>
        <v>0</v>
      </c>
      <c r="AJ471" s="438">
        <f t="shared" si="145"/>
        <v>0</v>
      </c>
      <c r="AK471" s="438">
        <f t="shared" si="145"/>
        <v>0</v>
      </c>
      <c r="AL471" s="438">
        <f t="shared" si="145"/>
        <v>0</v>
      </c>
      <c r="AM471" s="324"/>
    </row>
    <row r="472" spans="1:39" ht="15" outlineLevel="1">
      <c r="B472" s="342"/>
      <c r="C472" s="332"/>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449"/>
      <c r="Z472" s="439"/>
      <c r="AA472" s="439"/>
      <c r="AB472" s="439"/>
      <c r="AC472" s="439"/>
      <c r="AD472" s="439"/>
      <c r="AE472" s="439"/>
      <c r="AF472" s="439"/>
      <c r="AG472" s="439"/>
      <c r="AH472" s="439"/>
      <c r="AI472" s="439"/>
      <c r="AJ472" s="439"/>
      <c r="AK472" s="439"/>
      <c r="AL472" s="439"/>
      <c r="AM472" s="333"/>
    </row>
    <row r="473" spans="1:39" ht="15" outlineLevel="1">
      <c r="A473" s="545">
        <v>22</v>
      </c>
      <c r="B473" s="342" t="s">
        <v>9</v>
      </c>
      <c r="C473" s="318" t="s">
        <v>25</v>
      </c>
      <c r="D473" s="322"/>
      <c r="E473" s="322"/>
      <c r="F473" s="322"/>
      <c r="G473" s="322"/>
      <c r="H473" s="322"/>
      <c r="I473" s="322"/>
      <c r="J473" s="322"/>
      <c r="K473" s="322"/>
      <c r="L473" s="322"/>
      <c r="M473" s="322"/>
      <c r="N473" s="318"/>
      <c r="O473" s="322">
        <v>17093</v>
      </c>
      <c r="P473" s="322"/>
      <c r="Q473" s="322"/>
      <c r="R473" s="322"/>
      <c r="S473" s="322"/>
      <c r="T473" s="322"/>
      <c r="U473" s="322"/>
      <c r="V473" s="322"/>
      <c r="W473" s="322"/>
      <c r="X473" s="322"/>
      <c r="Y473" s="437"/>
      <c r="Z473" s="442"/>
      <c r="AA473" s="442"/>
      <c r="AB473" s="442"/>
      <c r="AC473" s="442"/>
      <c r="AD473" s="442"/>
      <c r="AE473" s="442"/>
      <c r="AF473" s="442"/>
      <c r="AG473" s="442"/>
      <c r="AH473" s="442"/>
      <c r="AI473" s="442"/>
      <c r="AJ473" s="442"/>
      <c r="AK473" s="442"/>
      <c r="AL473" s="442"/>
      <c r="AM473" s="323">
        <f>SUM(Y473:AL473)</f>
        <v>0</v>
      </c>
    </row>
    <row r="474" spans="1:39" ht="15" outlineLevel="1">
      <c r="B474" s="321" t="s">
        <v>262</v>
      </c>
      <c r="C474" s="318" t="s">
        <v>164</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8">
        <f>Y473</f>
        <v>0</v>
      </c>
      <c r="Z474" s="438">
        <f>Z473</f>
        <v>0</v>
      </c>
      <c r="AA474" s="438">
        <f t="shared" ref="AA474:AL474" si="146">AA473</f>
        <v>0</v>
      </c>
      <c r="AB474" s="438">
        <f t="shared" si="146"/>
        <v>0</v>
      </c>
      <c r="AC474" s="438">
        <f t="shared" si="146"/>
        <v>0</v>
      </c>
      <c r="AD474" s="438">
        <f t="shared" si="146"/>
        <v>0</v>
      </c>
      <c r="AE474" s="438">
        <f t="shared" si="146"/>
        <v>0</v>
      </c>
      <c r="AF474" s="438">
        <f t="shared" si="146"/>
        <v>0</v>
      </c>
      <c r="AG474" s="438">
        <f t="shared" si="146"/>
        <v>0</v>
      </c>
      <c r="AH474" s="438">
        <f t="shared" si="146"/>
        <v>0</v>
      </c>
      <c r="AI474" s="438">
        <f t="shared" si="146"/>
        <v>0</v>
      </c>
      <c r="AJ474" s="438">
        <f t="shared" si="146"/>
        <v>0</v>
      </c>
      <c r="AK474" s="438">
        <f t="shared" si="146"/>
        <v>0</v>
      </c>
      <c r="AL474" s="438">
        <f t="shared" si="146"/>
        <v>0</v>
      </c>
      <c r="AM474" s="333"/>
    </row>
    <row r="475" spans="1:39" ht="15" outlineLevel="1">
      <c r="B475" s="342"/>
      <c r="C475" s="332"/>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439"/>
      <c r="Z475" s="439"/>
      <c r="AA475" s="439"/>
      <c r="AB475" s="439"/>
      <c r="AC475" s="439"/>
      <c r="AD475" s="439"/>
      <c r="AE475" s="439"/>
      <c r="AF475" s="439"/>
      <c r="AG475" s="439"/>
      <c r="AH475" s="439"/>
      <c r="AI475" s="439"/>
      <c r="AJ475" s="439"/>
      <c r="AK475" s="439"/>
      <c r="AL475" s="439"/>
      <c r="AM475" s="333"/>
    </row>
    <row r="476" spans="1:39" ht="15.75" outlineLevel="1">
      <c r="A476" s="546"/>
      <c r="B476" s="315" t="s">
        <v>14</v>
      </c>
      <c r="C476" s="316"/>
      <c r="D476" s="317"/>
      <c r="E476" s="317"/>
      <c r="F476" s="317"/>
      <c r="G476" s="317"/>
      <c r="H476" s="317"/>
      <c r="I476" s="317"/>
      <c r="J476" s="317"/>
      <c r="K476" s="317"/>
      <c r="L476" s="317"/>
      <c r="M476" s="317"/>
      <c r="N476" s="317"/>
      <c r="O476" s="317"/>
      <c r="P476" s="316"/>
      <c r="Q476" s="316"/>
      <c r="R476" s="316"/>
      <c r="S476" s="316"/>
      <c r="T476" s="316"/>
      <c r="U476" s="316"/>
      <c r="V476" s="316"/>
      <c r="W476" s="316"/>
      <c r="X476" s="316"/>
      <c r="Y476" s="441"/>
      <c r="Z476" s="441"/>
      <c r="AA476" s="441"/>
      <c r="AB476" s="441"/>
      <c r="AC476" s="441"/>
      <c r="AD476" s="441"/>
      <c r="AE476" s="441"/>
      <c r="AF476" s="441"/>
      <c r="AG476" s="441"/>
      <c r="AH476" s="441"/>
      <c r="AI476" s="441"/>
      <c r="AJ476" s="441"/>
      <c r="AK476" s="441"/>
      <c r="AL476" s="441"/>
      <c r="AM476" s="319"/>
    </row>
    <row r="477" spans="1:39" ht="15" outlineLevel="1">
      <c r="A477" s="545">
        <v>23</v>
      </c>
      <c r="B477" s="342" t="s">
        <v>14</v>
      </c>
      <c r="C477" s="318" t="s">
        <v>25</v>
      </c>
      <c r="D477" s="322">
        <v>4387048</v>
      </c>
      <c r="E477" s="322">
        <f>+'7-d.  2014'!BA48</f>
        <v>4302015.1900000004</v>
      </c>
      <c r="F477" s="322">
        <f>+'7-d.  2014'!BB48</f>
        <v>3979381.76</v>
      </c>
      <c r="G477" s="322">
        <f>+'7-d.  2014'!BC48</f>
        <v>3842943.05</v>
      </c>
      <c r="H477" s="322">
        <f>+'7-d.  2014'!BD48</f>
        <v>3737111.45</v>
      </c>
      <c r="I477" s="322">
        <f>+'7-d.  2014'!BE48</f>
        <v>3737111.45</v>
      </c>
      <c r="J477" s="322">
        <f>+'7-d.  2014'!BF48</f>
        <v>3673666.62</v>
      </c>
      <c r="K477" s="322">
        <f>+'7-d.  2014'!BG48</f>
        <v>3668713.74</v>
      </c>
      <c r="L477" s="322">
        <f>+'7-d.  2014'!BH48</f>
        <v>2357678.5099999998</v>
      </c>
      <c r="M477" s="322">
        <f>+'7-d.  2014'!BI48</f>
        <v>2341310.5099999998</v>
      </c>
      <c r="N477" s="318"/>
      <c r="O477" s="322">
        <v>717</v>
      </c>
      <c r="P477" s="322">
        <f>+'7-d.  2014'!V48</f>
        <v>712.79</v>
      </c>
      <c r="Q477" s="322">
        <f>+'7-d.  2014'!W48</f>
        <v>696.04</v>
      </c>
      <c r="R477" s="322">
        <f>+'7-d.  2014'!X48</f>
        <v>688.93</v>
      </c>
      <c r="S477" s="322">
        <f>+'7-d.  2014'!Y48</f>
        <v>683.41</v>
      </c>
      <c r="T477" s="322">
        <f>+'7-d.  2014'!Z48</f>
        <v>683.41</v>
      </c>
      <c r="U477" s="322">
        <f>+'7-d.  2014'!AA48</f>
        <v>680.1</v>
      </c>
      <c r="V477" s="322">
        <f>+'7-d.  2014'!AB48</f>
        <v>680.1</v>
      </c>
      <c r="W477" s="322">
        <f>+'7-d.  2014'!AC48</f>
        <v>612.07000000000005</v>
      </c>
      <c r="X477" s="322">
        <f>+'7-d.  2014'!AD48</f>
        <v>594.54</v>
      </c>
      <c r="Y477" s="497">
        <v>1</v>
      </c>
      <c r="Z477" s="437"/>
      <c r="AA477" s="437"/>
      <c r="AB477" s="437"/>
      <c r="AC477" s="437"/>
      <c r="AD477" s="437"/>
      <c r="AE477" s="437"/>
      <c r="AF477" s="437"/>
      <c r="AG477" s="437"/>
      <c r="AH477" s="437"/>
      <c r="AI477" s="437"/>
      <c r="AJ477" s="437"/>
      <c r="AK477" s="437"/>
      <c r="AL477" s="437"/>
      <c r="AM477" s="323">
        <f>SUM(Y477:AL477)</f>
        <v>1</v>
      </c>
    </row>
    <row r="478" spans="1:39" ht="15" outlineLevel="1">
      <c r="B478" s="321" t="s">
        <v>262</v>
      </c>
      <c r="C478" s="318" t="s">
        <v>164</v>
      </c>
      <c r="D478" s="322"/>
      <c r="E478" s="322"/>
      <c r="F478" s="322"/>
      <c r="G478" s="322"/>
      <c r="H478" s="322"/>
      <c r="I478" s="322"/>
      <c r="J478" s="322"/>
      <c r="K478" s="322"/>
      <c r="L478" s="322"/>
      <c r="M478" s="322"/>
      <c r="N478" s="495"/>
      <c r="O478" s="322"/>
      <c r="P478" s="322"/>
      <c r="Q478" s="322"/>
      <c r="R478" s="322"/>
      <c r="S478" s="322"/>
      <c r="T478" s="322"/>
      <c r="U478" s="322"/>
      <c r="V478" s="322"/>
      <c r="W478" s="322"/>
      <c r="X478" s="322"/>
      <c r="Y478" s="438">
        <f>Y477</f>
        <v>1</v>
      </c>
      <c r="Z478" s="438">
        <f>Z477</f>
        <v>0</v>
      </c>
      <c r="AA478" s="438">
        <f t="shared" ref="AA478:AL478" si="147">AA477</f>
        <v>0</v>
      </c>
      <c r="AB478" s="438">
        <f t="shared" si="147"/>
        <v>0</v>
      </c>
      <c r="AC478" s="438">
        <f t="shared" si="147"/>
        <v>0</v>
      </c>
      <c r="AD478" s="438">
        <f t="shared" si="147"/>
        <v>0</v>
      </c>
      <c r="AE478" s="438">
        <f t="shared" si="147"/>
        <v>0</v>
      </c>
      <c r="AF478" s="438">
        <f t="shared" si="147"/>
        <v>0</v>
      </c>
      <c r="AG478" s="438">
        <f t="shared" si="147"/>
        <v>0</v>
      </c>
      <c r="AH478" s="438">
        <f t="shared" si="147"/>
        <v>0</v>
      </c>
      <c r="AI478" s="438">
        <f t="shared" si="147"/>
        <v>0</v>
      </c>
      <c r="AJ478" s="438">
        <f t="shared" si="147"/>
        <v>0</v>
      </c>
      <c r="AK478" s="438">
        <f t="shared" si="147"/>
        <v>0</v>
      </c>
      <c r="AL478" s="438">
        <f t="shared" si="147"/>
        <v>0</v>
      </c>
      <c r="AM478" s="324"/>
    </row>
    <row r="479" spans="1:39" ht="15" outlineLevel="1">
      <c r="B479" s="342"/>
      <c r="C479" s="332"/>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39"/>
      <c r="Z479" s="439"/>
      <c r="AA479" s="439"/>
      <c r="AB479" s="439"/>
      <c r="AC479" s="439"/>
      <c r="AD479" s="439"/>
      <c r="AE479" s="439"/>
      <c r="AF479" s="439"/>
      <c r="AG479" s="439"/>
      <c r="AH479" s="439"/>
      <c r="AI479" s="439"/>
      <c r="AJ479" s="439"/>
      <c r="AK479" s="439"/>
      <c r="AL479" s="439"/>
      <c r="AM479" s="333"/>
    </row>
    <row r="480" spans="1:39" s="320" customFormat="1" ht="15.75" outlineLevel="1">
      <c r="A480" s="546"/>
      <c r="B480" s="315" t="s">
        <v>501</v>
      </c>
      <c r="C480" s="316"/>
      <c r="D480" s="317"/>
      <c r="E480" s="317"/>
      <c r="F480" s="317"/>
      <c r="G480" s="317"/>
      <c r="H480" s="317"/>
      <c r="I480" s="317"/>
      <c r="J480" s="317"/>
      <c r="K480" s="317"/>
      <c r="L480" s="317"/>
      <c r="M480" s="317"/>
      <c r="N480" s="317"/>
      <c r="O480" s="317"/>
      <c r="P480" s="316"/>
      <c r="Q480" s="316"/>
      <c r="R480" s="316"/>
      <c r="S480" s="316"/>
      <c r="T480" s="316"/>
      <c r="U480" s="316"/>
      <c r="V480" s="316"/>
      <c r="W480" s="316"/>
      <c r="X480" s="316"/>
      <c r="Y480" s="441"/>
      <c r="Z480" s="441"/>
      <c r="AA480" s="441"/>
      <c r="AB480" s="441"/>
      <c r="AC480" s="441"/>
      <c r="AD480" s="441"/>
      <c r="AE480" s="441"/>
      <c r="AF480" s="441"/>
      <c r="AG480" s="441"/>
      <c r="AH480" s="441"/>
      <c r="AI480" s="441"/>
      <c r="AJ480" s="441"/>
      <c r="AK480" s="441"/>
      <c r="AL480" s="441"/>
      <c r="AM480" s="319"/>
    </row>
    <row r="481" spans="1:39" s="310" customFormat="1" ht="15" outlineLevel="1">
      <c r="A481" s="545">
        <v>24</v>
      </c>
      <c r="B481" s="342" t="s">
        <v>14</v>
      </c>
      <c r="C481" s="318" t="s">
        <v>25</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7"/>
      <c r="Z481" s="437"/>
      <c r="AA481" s="437"/>
      <c r="AB481" s="437"/>
      <c r="AC481" s="437"/>
      <c r="AD481" s="437"/>
      <c r="AE481" s="437"/>
      <c r="AF481" s="437"/>
      <c r="AG481" s="437"/>
      <c r="AH481" s="437"/>
      <c r="AI481" s="437"/>
      <c r="AJ481" s="437"/>
      <c r="AK481" s="437"/>
      <c r="AL481" s="437"/>
      <c r="AM481" s="323">
        <f>SUM(Y481:AL481)</f>
        <v>0</v>
      </c>
    </row>
    <row r="482" spans="1:39" s="310" customFormat="1" ht="15" outlineLevel="1">
      <c r="A482" s="545"/>
      <c r="B482" s="342" t="s">
        <v>262</v>
      </c>
      <c r="C482" s="318" t="s">
        <v>164</v>
      </c>
      <c r="D482" s="322"/>
      <c r="E482" s="322"/>
      <c r="F482" s="322"/>
      <c r="G482" s="322"/>
      <c r="H482" s="322"/>
      <c r="I482" s="322"/>
      <c r="J482" s="322"/>
      <c r="K482" s="322"/>
      <c r="L482" s="322"/>
      <c r="M482" s="322"/>
      <c r="N482" s="495"/>
      <c r="O482" s="322"/>
      <c r="P482" s="322"/>
      <c r="Q482" s="322"/>
      <c r="R482" s="322"/>
      <c r="S482" s="322"/>
      <c r="T482" s="322"/>
      <c r="U482" s="322"/>
      <c r="V482" s="322"/>
      <c r="W482" s="322"/>
      <c r="X482" s="322"/>
      <c r="Y482" s="438">
        <f>Y481</f>
        <v>0</v>
      </c>
      <c r="Z482" s="438">
        <f>Z481</f>
        <v>0</v>
      </c>
      <c r="AA482" s="438">
        <f t="shared" ref="AA482:AL482" si="148">AA481</f>
        <v>0</v>
      </c>
      <c r="AB482" s="438">
        <f t="shared" si="148"/>
        <v>0</v>
      </c>
      <c r="AC482" s="438">
        <f t="shared" si="148"/>
        <v>0</v>
      </c>
      <c r="AD482" s="438">
        <f t="shared" si="148"/>
        <v>0</v>
      </c>
      <c r="AE482" s="438">
        <f t="shared" si="148"/>
        <v>0</v>
      </c>
      <c r="AF482" s="438">
        <f t="shared" si="148"/>
        <v>0</v>
      </c>
      <c r="AG482" s="438">
        <f t="shared" si="148"/>
        <v>0</v>
      </c>
      <c r="AH482" s="438">
        <f t="shared" si="148"/>
        <v>0</v>
      </c>
      <c r="AI482" s="438">
        <f t="shared" si="148"/>
        <v>0</v>
      </c>
      <c r="AJ482" s="438">
        <f t="shared" si="148"/>
        <v>0</v>
      </c>
      <c r="AK482" s="438">
        <f t="shared" si="148"/>
        <v>0</v>
      </c>
      <c r="AL482" s="438">
        <f t="shared" si="148"/>
        <v>0</v>
      </c>
      <c r="AM482" s="324"/>
    </row>
    <row r="483" spans="1:39" s="310" customFormat="1" ht="15" outlineLevel="1">
      <c r="A483" s="545"/>
      <c r="B483" s="342"/>
      <c r="C483" s="332"/>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39"/>
      <c r="AA483" s="439"/>
      <c r="AB483" s="439"/>
      <c r="AC483" s="439"/>
      <c r="AD483" s="439"/>
      <c r="AE483" s="439"/>
      <c r="AF483" s="439"/>
      <c r="AG483" s="439"/>
      <c r="AH483" s="439"/>
      <c r="AI483" s="439"/>
      <c r="AJ483" s="439"/>
      <c r="AK483" s="439"/>
      <c r="AL483" s="439"/>
      <c r="AM483" s="333"/>
    </row>
    <row r="484" spans="1:39" s="310" customFormat="1" ht="15" outlineLevel="1">
      <c r="A484" s="545">
        <v>25</v>
      </c>
      <c r="B484" s="341" t="s">
        <v>21</v>
      </c>
      <c r="C484" s="318" t="s">
        <v>25</v>
      </c>
      <c r="D484" s="322"/>
      <c r="E484" s="322"/>
      <c r="F484" s="322"/>
      <c r="G484" s="322"/>
      <c r="H484" s="322"/>
      <c r="I484" s="322"/>
      <c r="J484" s="322"/>
      <c r="K484" s="322"/>
      <c r="L484" s="322"/>
      <c r="M484" s="322"/>
      <c r="N484" s="322">
        <v>0</v>
      </c>
      <c r="O484" s="322"/>
      <c r="P484" s="322"/>
      <c r="Q484" s="322"/>
      <c r="R484" s="322"/>
      <c r="S484" s="322"/>
      <c r="T484" s="322"/>
      <c r="U484" s="322"/>
      <c r="V484" s="322"/>
      <c r="W484" s="322"/>
      <c r="X484" s="322"/>
      <c r="Y484" s="442"/>
      <c r="Z484" s="442"/>
      <c r="AA484" s="442"/>
      <c r="AB484" s="442"/>
      <c r="AC484" s="442"/>
      <c r="AD484" s="442"/>
      <c r="AE484" s="442"/>
      <c r="AF484" s="442"/>
      <c r="AG484" s="442"/>
      <c r="AH484" s="442"/>
      <c r="AI484" s="442"/>
      <c r="AJ484" s="442"/>
      <c r="AK484" s="442"/>
      <c r="AL484" s="442"/>
      <c r="AM484" s="323">
        <f>SUM(Y484:AL484)</f>
        <v>0</v>
      </c>
    </row>
    <row r="485" spans="1:39" s="310" customFormat="1" ht="15" outlineLevel="1">
      <c r="A485" s="545"/>
      <c r="B485" s="342" t="s">
        <v>262</v>
      </c>
      <c r="C485" s="318" t="s">
        <v>164</v>
      </c>
      <c r="D485" s="322"/>
      <c r="E485" s="322"/>
      <c r="F485" s="322"/>
      <c r="G485" s="322"/>
      <c r="H485" s="322"/>
      <c r="I485" s="322"/>
      <c r="J485" s="322"/>
      <c r="K485" s="322"/>
      <c r="L485" s="322"/>
      <c r="M485" s="322"/>
      <c r="N485" s="322">
        <f>N484</f>
        <v>0</v>
      </c>
      <c r="O485" s="322"/>
      <c r="P485" s="322"/>
      <c r="Q485" s="322"/>
      <c r="R485" s="322"/>
      <c r="S485" s="322"/>
      <c r="T485" s="322"/>
      <c r="U485" s="322"/>
      <c r="V485" s="322"/>
      <c r="W485" s="322"/>
      <c r="X485" s="322"/>
      <c r="Y485" s="438">
        <f>Y484</f>
        <v>0</v>
      </c>
      <c r="Z485" s="438">
        <f>Z484</f>
        <v>0</v>
      </c>
      <c r="AA485" s="438">
        <f t="shared" ref="AA485:AL485" si="149">AA484</f>
        <v>0</v>
      </c>
      <c r="AB485" s="438">
        <f t="shared" si="149"/>
        <v>0</v>
      </c>
      <c r="AC485" s="438">
        <f t="shared" si="149"/>
        <v>0</v>
      </c>
      <c r="AD485" s="438">
        <f t="shared" si="149"/>
        <v>0</v>
      </c>
      <c r="AE485" s="438">
        <f t="shared" si="149"/>
        <v>0</v>
      </c>
      <c r="AF485" s="438">
        <f t="shared" si="149"/>
        <v>0</v>
      </c>
      <c r="AG485" s="438">
        <f t="shared" si="149"/>
        <v>0</v>
      </c>
      <c r="AH485" s="438">
        <f t="shared" si="149"/>
        <v>0</v>
      </c>
      <c r="AI485" s="438">
        <f t="shared" si="149"/>
        <v>0</v>
      </c>
      <c r="AJ485" s="438">
        <f t="shared" si="149"/>
        <v>0</v>
      </c>
      <c r="AK485" s="438">
        <f t="shared" si="149"/>
        <v>0</v>
      </c>
      <c r="AL485" s="438">
        <f t="shared" si="149"/>
        <v>0</v>
      </c>
      <c r="AM485" s="338"/>
    </row>
    <row r="486" spans="1:39" s="310" customFormat="1" ht="15" outlineLevel="1">
      <c r="A486" s="545"/>
      <c r="B486" s="341"/>
      <c r="C486" s="339"/>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43"/>
      <c r="Z486" s="444"/>
      <c r="AA486" s="443"/>
      <c r="AB486" s="443"/>
      <c r="AC486" s="443"/>
      <c r="AD486" s="443"/>
      <c r="AE486" s="443"/>
      <c r="AF486" s="443"/>
      <c r="AG486" s="443"/>
      <c r="AH486" s="443"/>
      <c r="AI486" s="443"/>
      <c r="AJ486" s="443"/>
      <c r="AK486" s="443"/>
      <c r="AL486" s="443"/>
      <c r="AM486" s="340"/>
    </row>
    <row r="487" spans="1:39" ht="15.75" outlineLevel="1">
      <c r="A487" s="546"/>
      <c r="B487" s="315" t="s">
        <v>15</v>
      </c>
      <c r="C487" s="347"/>
      <c r="D487" s="317"/>
      <c r="E487" s="316"/>
      <c r="F487" s="316"/>
      <c r="G487" s="316"/>
      <c r="H487" s="316"/>
      <c r="I487" s="316"/>
      <c r="J487" s="316"/>
      <c r="K487" s="316"/>
      <c r="L487" s="316"/>
      <c r="M487" s="316"/>
      <c r="N487" s="318"/>
      <c r="O487" s="316"/>
      <c r="P487" s="316"/>
      <c r="Q487" s="316"/>
      <c r="R487" s="316"/>
      <c r="S487" s="316"/>
      <c r="T487" s="316"/>
      <c r="U487" s="316"/>
      <c r="V487" s="316"/>
      <c r="W487" s="316"/>
      <c r="X487" s="316"/>
      <c r="Y487" s="441"/>
      <c r="Z487" s="441"/>
      <c r="AA487" s="441"/>
      <c r="AB487" s="441"/>
      <c r="AC487" s="441"/>
      <c r="AD487" s="441"/>
      <c r="AE487" s="441"/>
      <c r="AF487" s="441"/>
      <c r="AG487" s="441"/>
      <c r="AH487" s="441"/>
      <c r="AI487" s="441"/>
      <c r="AJ487" s="441"/>
      <c r="AK487" s="441"/>
      <c r="AL487" s="441"/>
      <c r="AM487" s="319"/>
    </row>
    <row r="488" spans="1:39" ht="15" outlineLevel="1">
      <c r="A488" s="545">
        <v>26</v>
      </c>
      <c r="B488" s="348" t="s">
        <v>16</v>
      </c>
      <c r="C488" s="318" t="s">
        <v>25</v>
      </c>
      <c r="D488" s="322"/>
      <c r="E488" s="322"/>
      <c r="F488" s="322"/>
      <c r="G488" s="322"/>
      <c r="H488" s="322"/>
      <c r="I488" s="322"/>
      <c r="J488" s="322"/>
      <c r="K488" s="322"/>
      <c r="L488" s="322"/>
      <c r="M488" s="322"/>
      <c r="N488" s="322">
        <v>12</v>
      </c>
      <c r="O488" s="322"/>
      <c r="P488" s="322"/>
      <c r="Q488" s="322"/>
      <c r="R488" s="322"/>
      <c r="S488" s="322"/>
      <c r="T488" s="322"/>
      <c r="U488" s="322"/>
      <c r="V488" s="322"/>
      <c r="W488" s="322"/>
      <c r="X488" s="322"/>
      <c r="Y488" s="453"/>
      <c r="Z488" s="442"/>
      <c r="AA488" s="442">
        <v>0.79</v>
      </c>
      <c r="AB488" s="442">
        <v>0.21</v>
      </c>
      <c r="AC488" s="442"/>
      <c r="AD488" s="442"/>
      <c r="AE488" s="442"/>
      <c r="AF488" s="442"/>
      <c r="AG488" s="442"/>
      <c r="AH488" s="442"/>
      <c r="AI488" s="442"/>
      <c r="AJ488" s="442"/>
      <c r="AK488" s="442"/>
      <c r="AL488" s="442"/>
      <c r="AM488" s="323">
        <f>SUM(Y488:AL488)</f>
        <v>1</v>
      </c>
    </row>
    <row r="489" spans="1:39" ht="15" outlineLevel="1">
      <c r="B489" s="321" t="s">
        <v>262</v>
      </c>
      <c r="C489" s="318" t="s">
        <v>164</v>
      </c>
      <c r="D489" s="322"/>
      <c r="E489" s="322"/>
      <c r="F489" s="322"/>
      <c r="G489" s="322"/>
      <c r="H489" s="322"/>
      <c r="I489" s="322"/>
      <c r="J489" s="322"/>
      <c r="K489" s="322"/>
      <c r="L489" s="322"/>
      <c r="M489" s="322"/>
      <c r="N489" s="322">
        <f>N488</f>
        <v>12</v>
      </c>
      <c r="O489" s="322"/>
      <c r="P489" s="322"/>
      <c r="Q489" s="322"/>
      <c r="R489" s="322"/>
      <c r="S489" s="322"/>
      <c r="T489" s="322"/>
      <c r="U489" s="322"/>
      <c r="V489" s="322"/>
      <c r="W489" s="322"/>
      <c r="X489" s="322"/>
      <c r="Y489" s="438">
        <f>Y488</f>
        <v>0</v>
      </c>
      <c r="Z489" s="438">
        <f>Z488</f>
        <v>0</v>
      </c>
      <c r="AA489" s="438">
        <f t="shared" ref="AA489:AL489" si="150">AA488</f>
        <v>0.79</v>
      </c>
      <c r="AB489" s="438">
        <f t="shared" si="150"/>
        <v>0.21</v>
      </c>
      <c r="AC489" s="438">
        <f t="shared" si="150"/>
        <v>0</v>
      </c>
      <c r="AD489" s="438">
        <f t="shared" si="150"/>
        <v>0</v>
      </c>
      <c r="AE489" s="438">
        <f t="shared" si="150"/>
        <v>0</v>
      </c>
      <c r="AF489" s="438">
        <f t="shared" si="150"/>
        <v>0</v>
      </c>
      <c r="AG489" s="438">
        <f t="shared" si="150"/>
        <v>0</v>
      </c>
      <c r="AH489" s="438">
        <f t="shared" si="150"/>
        <v>0</v>
      </c>
      <c r="AI489" s="438">
        <f t="shared" si="150"/>
        <v>0</v>
      </c>
      <c r="AJ489" s="438">
        <f t="shared" si="150"/>
        <v>0</v>
      </c>
      <c r="AK489" s="438">
        <f t="shared" si="150"/>
        <v>0</v>
      </c>
      <c r="AL489" s="438">
        <f t="shared" si="150"/>
        <v>0</v>
      </c>
      <c r="AM489" s="333"/>
    </row>
    <row r="490" spans="1:39" ht="15" outlineLevel="1">
      <c r="A490" s="548"/>
      <c r="B490" s="349"/>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450"/>
      <c r="Z490" s="451"/>
      <c r="AA490" s="451"/>
      <c r="AB490" s="451"/>
      <c r="AC490" s="451"/>
      <c r="AD490" s="451"/>
      <c r="AE490" s="451"/>
      <c r="AF490" s="451"/>
      <c r="AG490" s="451"/>
      <c r="AH490" s="451"/>
      <c r="AI490" s="451"/>
      <c r="AJ490" s="451"/>
      <c r="AK490" s="451"/>
      <c r="AL490" s="451"/>
      <c r="AM490" s="324"/>
    </row>
    <row r="491" spans="1:39" ht="15" outlineLevel="1">
      <c r="A491" s="545">
        <v>27</v>
      </c>
      <c r="B491" s="348" t="s">
        <v>17</v>
      </c>
      <c r="C491" s="318" t="s">
        <v>25</v>
      </c>
      <c r="D491" s="322"/>
      <c r="E491" s="322"/>
      <c r="F491" s="322"/>
      <c r="G491" s="322"/>
      <c r="H491" s="322"/>
      <c r="I491" s="322"/>
      <c r="J491" s="322"/>
      <c r="K491" s="322"/>
      <c r="L491" s="322"/>
      <c r="M491" s="322"/>
      <c r="N491" s="322">
        <v>12</v>
      </c>
      <c r="O491" s="322"/>
      <c r="P491" s="322"/>
      <c r="Q491" s="322"/>
      <c r="R491" s="322"/>
      <c r="S491" s="322"/>
      <c r="T491" s="322"/>
      <c r="U491" s="322"/>
      <c r="V491" s="322"/>
      <c r="W491" s="322"/>
      <c r="X491" s="322"/>
      <c r="Y491" s="453"/>
      <c r="Z491" s="442"/>
      <c r="AA491" s="442">
        <v>1</v>
      </c>
      <c r="AB491" s="442"/>
      <c r="AC491" s="442"/>
      <c r="AD491" s="442"/>
      <c r="AE491" s="442"/>
      <c r="AF491" s="442"/>
      <c r="AG491" s="442"/>
      <c r="AH491" s="442"/>
      <c r="AI491" s="442"/>
      <c r="AJ491" s="442"/>
      <c r="AK491" s="442"/>
      <c r="AL491" s="442"/>
      <c r="AM491" s="323">
        <f>SUM(Y491:AL491)</f>
        <v>1</v>
      </c>
    </row>
    <row r="492" spans="1:39" ht="15" outlineLevel="1">
      <c r="B492" s="321" t="s">
        <v>262</v>
      </c>
      <c r="C492" s="318" t="s">
        <v>164</v>
      </c>
      <c r="D492" s="322"/>
      <c r="E492" s="322"/>
      <c r="F492" s="322"/>
      <c r="G492" s="322"/>
      <c r="H492" s="322"/>
      <c r="I492" s="322"/>
      <c r="J492" s="322"/>
      <c r="K492" s="322"/>
      <c r="L492" s="322"/>
      <c r="M492" s="322"/>
      <c r="N492" s="322">
        <f>N491</f>
        <v>12</v>
      </c>
      <c r="O492" s="322"/>
      <c r="P492" s="322"/>
      <c r="Q492" s="322"/>
      <c r="R492" s="322"/>
      <c r="S492" s="322"/>
      <c r="T492" s="322"/>
      <c r="U492" s="322"/>
      <c r="V492" s="322"/>
      <c r="W492" s="322"/>
      <c r="X492" s="322"/>
      <c r="Y492" s="438">
        <f>Y491</f>
        <v>0</v>
      </c>
      <c r="Z492" s="438">
        <f>Z491</f>
        <v>0</v>
      </c>
      <c r="AA492" s="438">
        <f t="shared" ref="AA492:AL492" si="151">AA491</f>
        <v>1</v>
      </c>
      <c r="AB492" s="438">
        <f t="shared" si="151"/>
        <v>0</v>
      </c>
      <c r="AC492" s="438">
        <f t="shared" si="151"/>
        <v>0</v>
      </c>
      <c r="AD492" s="438">
        <f t="shared" si="151"/>
        <v>0</v>
      </c>
      <c r="AE492" s="438">
        <f t="shared" si="151"/>
        <v>0</v>
      </c>
      <c r="AF492" s="438">
        <f t="shared" si="151"/>
        <v>0</v>
      </c>
      <c r="AG492" s="438">
        <f t="shared" si="151"/>
        <v>0</v>
      </c>
      <c r="AH492" s="438">
        <f t="shared" si="151"/>
        <v>0</v>
      </c>
      <c r="AI492" s="438">
        <f t="shared" si="151"/>
        <v>0</v>
      </c>
      <c r="AJ492" s="438">
        <f t="shared" si="151"/>
        <v>0</v>
      </c>
      <c r="AK492" s="438">
        <f t="shared" si="151"/>
        <v>0</v>
      </c>
      <c r="AL492" s="438">
        <f t="shared" si="151"/>
        <v>0</v>
      </c>
      <c r="AM492" s="333"/>
    </row>
    <row r="493" spans="1:39" ht="15.75" outlineLevel="1">
      <c r="A493" s="548"/>
      <c r="B493" s="350"/>
      <c r="C493" s="327"/>
      <c r="D493" s="318"/>
      <c r="E493" s="318"/>
      <c r="F493" s="318"/>
      <c r="G493" s="318"/>
      <c r="H493" s="318"/>
      <c r="I493" s="318"/>
      <c r="J493" s="318"/>
      <c r="K493" s="318"/>
      <c r="L493" s="318"/>
      <c r="M493" s="318"/>
      <c r="N493" s="327"/>
      <c r="O493" s="318"/>
      <c r="P493" s="318"/>
      <c r="Q493" s="318"/>
      <c r="R493" s="318"/>
      <c r="S493" s="318"/>
      <c r="T493" s="318"/>
      <c r="U493" s="318"/>
      <c r="V493" s="318"/>
      <c r="W493" s="318"/>
      <c r="X493" s="318"/>
      <c r="Y493" s="439"/>
      <c r="Z493" s="439"/>
      <c r="AA493" s="439"/>
      <c r="AB493" s="439"/>
      <c r="AC493" s="439"/>
      <c r="AD493" s="439"/>
      <c r="AE493" s="439"/>
      <c r="AF493" s="439"/>
      <c r="AG493" s="439"/>
      <c r="AH493" s="439"/>
      <c r="AI493" s="439"/>
      <c r="AJ493" s="439"/>
      <c r="AK493" s="439"/>
      <c r="AL493" s="439"/>
      <c r="AM493" s="333"/>
    </row>
    <row r="494" spans="1:39" ht="15" outlineLevel="1">
      <c r="A494" s="545">
        <v>28</v>
      </c>
      <c r="B494" s="348" t="s">
        <v>18</v>
      </c>
      <c r="C494" s="318" t="s">
        <v>25</v>
      </c>
      <c r="D494" s="322"/>
      <c r="E494" s="322"/>
      <c r="F494" s="322"/>
      <c r="G494" s="322"/>
      <c r="H494" s="322"/>
      <c r="I494" s="322"/>
      <c r="J494" s="322"/>
      <c r="K494" s="322"/>
      <c r="L494" s="322"/>
      <c r="M494" s="322"/>
      <c r="N494" s="322">
        <v>0</v>
      </c>
      <c r="O494" s="322"/>
      <c r="P494" s="322"/>
      <c r="Q494" s="322"/>
      <c r="R494" s="322"/>
      <c r="S494" s="322"/>
      <c r="T494" s="322"/>
      <c r="U494" s="322"/>
      <c r="V494" s="322"/>
      <c r="W494" s="322"/>
      <c r="X494" s="322"/>
      <c r="Y494" s="453"/>
      <c r="Z494" s="442"/>
      <c r="AA494" s="442"/>
      <c r="AB494" s="442"/>
      <c r="AC494" s="442"/>
      <c r="AD494" s="442"/>
      <c r="AE494" s="442"/>
      <c r="AF494" s="442"/>
      <c r="AG494" s="442"/>
      <c r="AH494" s="442"/>
      <c r="AI494" s="442"/>
      <c r="AJ494" s="442"/>
      <c r="AK494" s="442"/>
      <c r="AL494" s="442"/>
      <c r="AM494" s="323">
        <f>SUM(Y494:AL494)</f>
        <v>0</v>
      </c>
    </row>
    <row r="495" spans="1:39" ht="15" outlineLevel="1">
      <c r="B495" s="321" t="s">
        <v>262</v>
      </c>
      <c r="C495" s="318" t="s">
        <v>164</v>
      </c>
      <c r="D495" s="322"/>
      <c r="E495" s="322"/>
      <c r="F495" s="322"/>
      <c r="G495" s="322"/>
      <c r="H495" s="322"/>
      <c r="I495" s="322"/>
      <c r="J495" s="322"/>
      <c r="K495" s="322"/>
      <c r="L495" s="322"/>
      <c r="M495" s="322"/>
      <c r="N495" s="322">
        <f>N494</f>
        <v>0</v>
      </c>
      <c r="O495" s="322"/>
      <c r="P495" s="322"/>
      <c r="Q495" s="322"/>
      <c r="R495" s="322"/>
      <c r="S495" s="322"/>
      <c r="T495" s="322"/>
      <c r="U495" s="322"/>
      <c r="V495" s="322"/>
      <c r="W495" s="322"/>
      <c r="X495" s="322"/>
      <c r="Y495" s="438">
        <f>Y494</f>
        <v>0</v>
      </c>
      <c r="Z495" s="438">
        <f>Z494</f>
        <v>0</v>
      </c>
      <c r="AA495" s="438">
        <f t="shared" ref="AA495:AL495" si="152">AA494</f>
        <v>0</v>
      </c>
      <c r="AB495" s="438">
        <f t="shared" si="152"/>
        <v>0</v>
      </c>
      <c r="AC495" s="438">
        <f t="shared" si="152"/>
        <v>0</v>
      </c>
      <c r="AD495" s="438">
        <f t="shared" si="152"/>
        <v>0</v>
      </c>
      <c r="AE495" s="438">
        <f t="shared" si="152"/>
        <v>0</v>
      </c>
      <c r="AF495" s="438">
        <f t="shared" si="152"/>
        <v>0</v>
      </c>
      <c r="AG495" s="438">
        <f t="shared" si="152"/>
        <v>0</v>
      </c>
      <c r="AH495" s="438">
        <f t="shared" si="152"/>
        <v>0</v>
      </c>
      <c r="AI495" s="438">
        <f t="shared" si="152"/>
        <v>0</v>
      </c>
      <c r="AJ495" s="438">
        <f t="shared" si="152"/>
        <v>0</v>
      </c>
      <c r="AK495" s="438">
        <f t="shared" si="152"/>
        <v>0</v>
      </c>
      <c r="AL495" s="438">
        <f t="shared" si="152"/>
        <v>0</v>
      </c>
      <c r="AM495" s="324"/>
    </row>
    <row r="496" spans="1:39" ht="15" outlineLevel="1">
      <c r="A496" s="548"/>
      <c r="B496" s="349"/>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439"/>
      <c r="Z496" s="439"/>
      <c r="AA496" s="439"/>
      <c r="AB496" s="439"/>
      <c r="AC496" s="439"/>
      <c r="AD496" s="439"/>
      <c r="AE496" s="439"/>
      <c r="AF496" s="439"/>
      <c r="AG496" s="439"/>
      <c r="AH496" s="439"/>
      <c r="AI496" s="439"/>
      <c r="AJ496" s="439"/>
      <c r="AK496" s="439"/>
      <c r="AL496" s="439"/>
      <c r="AM496" s="333"/>
    </row>
    <row r="497" spans="1:39" ht="15" outlineLevel="1">
      <c r="A497" s="545">
        <v>29</v>
      </c>
      <c r="B497" s="351" t="s">
        <v>19</v>
      </c>
      <c r="C497" s="318" t="s">
        <v>25</v>
      </c>
      <c r="D497" s="322"/>
      <c r="E497" s="322"/>
      <c r="F497" s="322"/>
      <c r="G497" s="322"/>
      <c r="H497" s="322"/>
      <c r="I497" s="322"/>
      <c r="J497" s="322"/>
      <c r="K497" s="322"/>
      <c r="L497" s="322"/>
      <c r="M497" s="322"/>
      <c r="N497" s="322">
        <v>0</v>
      </c>
      <c r="O497" s="322"/>
      <c r="P497" s="322"/>
      <c r="Q497" s="322"/>
      <c r="R497" s="322"/>
      <c r="S497" s="322"/>
      <c r="T497" s="322"/>
      <c r="U497" s="322"/>
      <c r="V497" s="322"/>
      <c r="W497" s="322"/>
      <c r="X497" s="322"/>
      <c r="Y497" s="453"/>
      <c r="Z497" s="442"/>
      <c r="AA497" s="442"/>
      <c r="AB497" s="442"/>
      <c r="AC497" s="442"/>
      <c r="AD497" s="442"/>
      <c r="AE497" s="442"/>
      <c r="AF497" s="442"/>
      <c r="AG497" s="442"/>
      <c r="AH497" s="442"/>
      <c r="AI497" s="442"/>
      <c r="AJ497" s="442"/>
      <c r="AK497" s="442"/>
      <c r="AL497" s="442"/>
      <c r="AM497" s="323">
        <f>SUM(Y497:AL497)</f>
        <v>0</v>
      </c>
    </row>
    <row r="498" spans="1:39" ht="15" outlineLevel="1">
      <c r="B498" s="351" t="s">
        <v>262</v>
      </c>
      <c r="C498" s="318" t="s">
        <v>164</v>
      </c>
      <c r="D498" s="322"/>
      <c r="E498" s="322"/>
      <c r="F498" s="322"/>
      <c r="G498" s="322"/>
      <c r="H498" s="322"/>
      <c r="I498" s="322"/>
      <c r="J498" s="322"/>
      <c r="K498" s="322"/>
      <c r="L498" s="322"/>
      <c r="M498" s="322"/>
      <c r="N498" s="322">
        <f>N497</f>
        <v>0</v>
      </c>
      <c r="O498" s="322"/>
      <c r="P498" s="322"/>
      <c r="Q498" s="322"/>
      <c r="R498" s="322"/>
      <c r="S498" s="322"/>
      <c r="T498" s="322"/>
      <c r="U498" s="322"/>
      <c r="V498" s="322"/>
      <c r="W498" s="322"/>
      <c r="X498" s="322"/>
      <c r="Y498" s="438">
        <f>Y497</f>
        <v>0</v>
      </c>
      <c r="Z498" s="438">
        <f t="shared" ref="Z498:AL498" si="153">Z497</f>
        <v>0</v>
      </c>
      <c r="AA498" s="438">
        <f t="shared" si="153"/>
        <v>0</v>
      </c>
      <c r="AB498" s="438">
        <f t="shared" si="153"/>
        <v>0</v>
      </c>
      <c r="AC498" s="438">
        <f t="shared" si="153"/>
        <v>0</v>
      </c>
      <c r="AD498" s="438">
        <f t="shared" si="153"/>
        <v>0</v>
      </c>
      <c r="AE498" s="438">
        <f t="shared" si="153"/>
        <v>0</v>
      </c>
      <c r="AF498" s="438">
        <f t="shared" si="153"/>
        <v>0</v>
      </c>
      <c r="AG498" s="438">
        <f t="shared" si="153"/>
        <v>0</v>
      </c>
      <c r="AH498" s="438">
        <f t="shared" si="153"/>
        <v>0</v>
      </c>
      <c r="AI498" s="438">
        <f t="shared" si="153"/>
        <v>0</v>
      </c>
      <c r="AJ498" s="438">
        <f t="shared" si="153"/>
        <v>0</v>
      </c>
      <c r="AK498" s="438">
        <f t="shared" si="153"/>
        <v>0</v>
      </c>
      <c r="AL498" s="438">
        <f t="shared" si="153"/>
        <v>0</v>
      </c>
      <c r="AM498" s="324"/>
    </row>
    <row r="499" spans="1:39" ht="15" outlineLevel="1">
      <c r="B499" s="351"/>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450"/>
      <c r="Z499" s="450"/>
      <c r="AA499" s="450"/>
      <c r="AB499" s="450"/>
      <c r="AC499" s="450"/>
      <c r="AD499" s="450"/>
      <c r="AE499" s="450"/>
      <c r="AF499" s="450"/>
      <c r="AG499" s="450"/>
      <c r="AH499" s="450"/>
      <c r="AI499" s="450"/>
      <c r="AJ499" s="450"/>
      <c r="AK499" s="450"/>
      <c r="AL499" s="450"/>
      <c r="AM499" s="340"/>
    </row>
    <row r="500" spans="1:39" s="310" customFormat="1" ht="15" outlineLevel="1">
      <c r="A500" s="545">
        <v>30</v>
      </c>
      <c r="B500" s="341" t="s">
        <v>502</v>
      </c>
      <c r="C500" s="318" t="s">
        <v>25</v>
      </c>
      <c r="D500" s="322"/>
      <c r="E500" s="322"/>
      <c r="F500" s="322"/>
      <c r="G500" s="322"/>
      <c r="H500" s="322"/>
      <c r="I500" s="322"/>
      <c r="J500" s="322"/>
      <c r="K500" s="322"/>
      <c r="L500" s="322"/>
      <c r="M500" s="322"/>
      <c r="N500" s="322">
        <v>0</v>
      </c>
      <c r="O500" s="322"/>
      <c r="P500" s="322"/>
      <c r="Q500" s="322"/>
      <c r="R500" s="322"/>
      <c r="S500" s="322"/>
      <c r="T500" s="322"/>
      <c r="U500" s="322"/>
      <c r="V500" s="322"/>
      <c r="W500" s="322"/>
      <c r="X500" s="322"/>
      <c r="Y500" s="437"/>
      <c r="Z500" s="437"/>
      <c r="AA500" s="437"/>
      <c r="AB500" s="437"/>
      <c r="AC500" s="437"/>
      <c r="AD500" s="437"/>
      <c r="AE500" s="437"/>
      <c r="AF500" s="437"/>
      <c r="AG500" s="437"/>
      <c r="AH500" s="437"/>
      <c r="AI500" s="437"/>
      <c r="AJ500" s="437"/>
      <c r="AK500" s="437"/>
      <c r="AL500" s="437"/>
      <c r="AM500" s="323">
        <f>SUM(Y500:AL500)</f>
        <v>0</v>
      </c>
    </row>
    <row r="501" spans="1:39" s="310" customFormat="1" ht="15" outlineLevel="1">
      <c r="A501" s="545"/>
      <c r="B501" s="351" t="s">
        <v>262</v>
      </c>
      <c r="C501" s="318" t="s">
        <v>164</v>
      </c>
      <c r="D501" s="322"/>
      <c r="E501" s="322"/>
      <c r="F501" s="322"/>
      <c r="G501" s="322"/>
      <c r="H501" s="322"/>
      <c r="I501" s="322"/>
      <c r="J501" s="322"/>
      <c r="K501" s="322"/>
      <c r="L501" s="322"/>
      <c r="M501" s="322"/>
      <c r="N501" s="322">
        <f>N500</f>
        <v>0</v>
      </c>
      <c r="O501" s="322"/>
      <c r="P501" s="322"/>
      <c r="Q501" s="322"/>
      <c r="R501" s="322"/>
      <c r="S501" s="322"/>
      <c r="T501" s="322"/>
      <c r="U501" s="322"/>
      <c r="V501" s="322"/>
      <c r="W501" s="322"/>
      <c r="X501" s="322"/>
      <c r="Y501" s="438">
        <f>Y500</f>
        <v>0</v>
      </c>
      <c r="Z501" s="438">
        <f t="shared" ref="Z501:AL501" si="154">Z500</f>
        <v>0</v>
      </c>
      <c r="AA501" s="438">
        <f t="shared" si="154"/>
        <v>0</v>
      </c>
      <c r="AB501" s="438">
        <f t="shared" si="154"/>
        <v>0</v>
      </c>
      <c r="AC501" s="438">
        <f t="shared" si="154"/>
        <v>0</v>
      </c>
      <c r="AD501" s="438">
        <f t="shared" si="154"/>
        <v>0</v>
      </c>
      <c r="AE501" s="438">
        <f t="shared" si="154"/>
        <v>0</v>
      </c>
      <c r="AF501" s="438">
        <f t="shared" si="154"/>
        <v>0</v>
      </c>
      <c r="AG501" s="438">
        <f t="shared" si="154"/>
        <v>0</v>
      </c>
      <c r="AH501" s="438">
        <f t="shared" si="154"/>
        <v>0</v>
      </c>
      <c r="AI501" s="438">
        <f t="shared" si="154"/>
        <v>0</v>
      </c>
      <c r="AJ501" s="438">
        <f t="shared" si="154"/>
        <v>0</v>
      </c>
      <c r="AK501" s="438">
        <f t="shared" si="154"/>
        <v>0</v>
      </c>
      <c r="AL501" s="438">
        <f t="shared" si="154"/>
        <v>0</v>
      </c>
      <c r="AM501" s="324"/>
    </row>
    <row r="502" spans="1:39" s="310" customFormat="1" ht="15" outlineLevel="1">
      <c r="A502" s="545"/>
      <c r="B502" s="351"/>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439"/>
      <c r="Z502" s="439"/>
      <c r="AA502" s="439"/>
      <c r="AB502" s="439"/>
      <c r="AC502" s="439"/>
      <c r="AD502" s="439"/>
      <c r="AE502" s="439"/>
      <c r="AF502" s="439"/>
      <c r="AG502" s="439"/>
      <c r="AH502" s="439"/>
      <c r="AI502" s="439"/>
      <c r="AJ502" s="439"/>
      <c r="AK502" s="439"/>
      <c r="AL502" s="439"/>
      <c r="AM502" s="340"/>
    </row>
    <row r="503" spans="1:39" s="310" customFormat="1" ht="15.75" outlineLevel="1">
      <c r="A503" s="545"/>
      <c r="B503" s="315" t="s">
        <v>503</v>
      </c>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439"/>
      <c r="Z503" s="439"/>
      <c r="AA503" s="439"/>
      <c r="AB503" s="439"/>
      <c r="AC503" s="439"/>
      <c r="AD503" s="439"/>
      <c r="AE503" s="439"/>
      <c r="AF503" s="439"/>
      <c r="AG503" s="439"/>
      <c r="AH503" s="439"/>
      <c r="AI503" s="439"/>
      <c r="AJ503" s="439"/>
      <c r="AK503" s="439"/>
      <c r="AL503" s="439"/>
      <c r="AM503" s="340"/>
    </row>
    <row r="504" spans="1:39" s="310" customFormat="1" ht="15" outlineLevel="1">
      <c r="A504" s="545">
        <v>31</v>
      </c>
      <c r="B504" s="351" t="s">
        <v>504</v>
      </c>
      <c r="C504" s="318" t="s">
        <v>25</v>
      </c>
      <c r="D504" s="322"/>
      <c r="E504" s="322"/>
      <c r="F504" s="322"/>
      <c r="G504" s="322"/>
      <c r="H504" s="322"/>
      <c r="I504" s="322"/>
      <c r="J504" s="322"/>
      <c r="K504" s="322"/>
      <c r="L504" s="322"/>
      <c r="M504" s="322"/>
      <c r="N504" s="322">
        <v>0</v>
      </c>
      <c r="O504" s="322"/>
      <c r="P504" s="322"/>
      <c r="Q504" s="322"/>
      <c r="R504" s="322"/>
      <c r="S504" s="322"/>
      <c r="T504" s="322"/>
      <c r="U504" s="322"/>
      <c r="V504" s="322"/>
      <c r="W504" s="322"/>
      <c r="X504" s="322"/>
      <c r="Y504" s="437"/>
      <c r="Z504" s="437"/>
      <c r="AA504" s="437"/>
      <c r="AB504" s="437"/>
      <c r="AC504" s="437"/>
      <c r="AD504" s="437"/>
      <c r="AE504" s="437"/>
      <c r="AF504" s="437"/>
      <c r="AG504" s="437"/>
      <c r="AH504" s="437"/>
      <c r="AI504" s="437"/>
      <c r="AJ504" s="437"/>
      <c r="AK504" s="437"/>
      <c r="AL504" s="437"/>
      <c r="AM504" s="323">
        <f>SUM(Y504:AL504)</f>
        <v>0</v>
      </c>
    </row>
    <row r="505" spans="1:39" s="310" customFormat="1" ht="15" outlineLevel="1">
      <c r="A505" s="545"/>
      <c r="B505" s="351" t="s">
        <v>262</v>
      </c>
      <c r="C505" s="318" t="s">
        <v>164</v>
      </c>
      <c r="D505" s="322"/>
      <c r="E505" s="322"/>
      <c r="F505" s="322"/>
      <c r="G505" s="322"/>
      <c r="H505" s="322"/>
      <c r="I505" s="322"/>
      <c r="J505" s="322"/>
      <c r="K505" s="322"/>
      <c r="L505" s="322"/>
      <c r="M505" s="322"/>
      <c r="N505" s="322">
        <f>N504</f>
        <v>0</v>
      </c>
      <c r="O505" s="322"/>
      <c r="P505" s="322"/>
      <c r="Q505" s="322"/>
      <c r="R505" s="322"/>
      <c r="S505" s="322"/>
      <c r="T505" s="322"/>
      <c r="U505" s="322"/>
      <c r="V505" s="322"/>
      <c r="W505" s="322"/>
      <c r="X505" s="322"/>
      <c r="Y505" s="438">
        <f>Y504</f>
        <v>0</v>
      </c>
      <c r="Z505" s="438">
        <f t="shared" ref="Z505:AL505" si="155">Z504</f>
        <v>0</v>
      </c>
      <c r="AA505" s="438">
        <f t="shared" si="155"/>
        <v>0</v>
      </c>
      <c r="AB505" s="438">
        <f t="shared" si="155"/>
        <v>0</v>
      </c>
      <c r="AC505" s="438">
        <f t="shared" si="155"/>
        <v>0</v>
      </c>
      <c r="AD505" s="438">
        <f t="shared" si="155"/>
        <v>0</v>
      </c>
      <c r="AE505" s="438">
        <f t="shared" si="155"/>
        <v>0</v>
      </c>
      <c r="AF505" s="438">
        <f t="shared" si="155"/>
        <v>0</v>
      </c>
      <c r="AG505" s="438">
        <f t="shared" si="155"/>
        <v>0</v>
      </c>
      <c r="AH505" s="438">
        <f t="shared" si="155"/>
        <v>0</v>
      </c>
      <c r="AI505" s="438">
        <f t="shared" si="155"/>
        <v>0</v>
      </c>
      <c r="AJ505" s="438">
        <f t="shared" si="155"/>
        <v>0</v>
      </c>
      <c r="AK505" s="438">
        <f t="shared" si="155"/>
        <v>0</v>
      </c>
      <c r="AL505" s="438">
        <f t="shared" si="155"/>
        <v>0</v>
      </c>
      <c r="AM505" s="324"/>
    </row>
    <row r="506" spans="1:39" s="310" customFormat="1" ht="15" outlineLevel="1">
      <c r="A506" s="545"/>
      <c r="B506" s="351"/>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439"/>
      <c r="Z506" s="439"/>
      <c r="AA506" s="439"/>
      <c r="AB506" s="439"/>
      <c r="AC506" s="439"/>
      <c r="AD506" s="439"/>
      <c r="AE506" s="439"/>
      <c r="AF506" s="439"/>
      <c r="AG506" s="439"/>
      <c r="AH506" s="439"/>
      <c r="AI506" s="439"/>
      <c r="AJ506" s="439"/>
      <c r="AK506" s="439"/>
      <c r="AL506" s="439"/>
      <c r="AM506" s="340"/>
    </row>
    <row r="507" spans="1:39" s="310" customFormat="1" ht="15" outlineLevel="1">
      <c r="A507" s="545">
        <v>32</v>
      </c>
      <c r="B507" s="351" t="s">
        <v>505</v>
      </c>
      <c r="C507" s="318" t="s">
        <v>25</v>
      </c>
      <c r="D507" s="322"/>
      <c r="E507" s="322"/>
      <c r="F507" s="322"/>
      <c r="G507" s="322"/>
      <c r="H507" s="322"/>
      <c r="I507" s="322"/>
      <c r="J507" s="322"/>
      <c r="K507" s="322"/>
      <c r="L507" s="322"/>
      <c r="M507" s="322"/>
      <c r="N507" s="322">
        <v>0</v>
      </c>
      <c r="O507" s="322">
        <v>2487</v>
      </c>
      <c r="P507" s="322" t="str">
        <f>+'7-d.  2014'!V52</f>
        <v xml:space="preserve">                       -  </v>
      </c>
      <c r="Q507" s="322" t="str">
        <f>+'7-d.  2014'!W52</f>
        <v xml:space="preserve">                     -  </v>
      </c>
      <c r="R507" s="322" t="str">
        <f>+'7-d.  2014'!X52</f>
        <v xml:space="preserve">                     -  </v>
      </c>
      <c r="S507" s="322" t="str">
        <f>+'7-d.  2014'!Y52</f>
        <v xml:space="preserve">                     -  </v>
      </c>
      <c r="T507" s="322" t="str">
        <f>+'7-d.  2014'!Z52</f>
        <v xml:space="preserve">                     -  </v>
      </c>
      <c r="U507" s="322" t="str">
        <f>+'7-d.  2014'!AA52</f>
        <v xml:space="preserve">                     -  </v>
      </c>
      <c r="V507" s="322" t="str">
        <f>+'7-d.  2014'!AB52</f>
        <v xml:space="preserve">                     -  </v>
      </c>
      <c r="W507" s="322" t="str">
        <f>+'7-d.  2014'!AC52</f>
        <v xml:space="preserve">                     -  </v>
      </c>
      <c r="X507" s="322" t="str">
        <f>+'7-d.  2014'!AD52</f>
        <v xml:space="preserve">                     -  </v>
      </c>
      <c r="Y507" s="437">
        <v>1</v>
      </c>
      <c r="Z507" s="437"/>
      <c r="AA507" s="437"/>
      <c r="AB507" s="437"/>
      <c r="AC507" s="437"/>
      <c r="AD507" s="437"/>
      <c r="AE507" s="437"/>
      <c r="AF507" s="437"/>
      <c r="AG507" s="437"/>
      <c r="AH507" s="437"/>
      <c r="AI507" s="437"/>
      <c r="AJ507" s="437"/>
      <c r="AK507" s="437"/>
      <c r="AL507" s="437"/>
      <c r="AM507" s="323">
        <f>SUM(Y507:AL507)</f>
        <v>1</v>
      </c>
    </row>
    <row r="508" spans="1:39" s="310" customFormat="1" ht="15" outlineLevel="1">
      <c r="A508" s="545"/>
      <c r="B508" s="351" t="s">
        <v>262</v>
      </c>
      <c r="C508" s="318" t="s">
        <v>164</v>
      </c>
      <c r="D508" s="322"/>
      <c r="E508" s="322"/>
      <c r="F508" s="322"/>
      <c r="G508" s="322"/>
      <c r="H508" s="322"/>
      <c r="I508" s="322"/>
      <c r="J508" s="322"/>
      <c r="K508" s="322"/>
      <c r="L508" s="322"/>
      <c r="M508" s="322"/>
      <c r="N508" s="322">
        <f>N507</f>
        <v>0</v>
      </c>
      <c r="O508" s="322"/>
      <c r="P508" s="322"/>
      <c r="Q508" s="322"/>
      <c r="R508" s="322"/>
      <c r="S508" s="322"/>
      <c r="T508" s="322"/>
      <c r="U508" s="322"/>
      <c r="V508" s="322"/>
      <c r="W508" s="322"/>
      <c r="X508" s="322"/>
      <c r="Y508" s="438">
        <f>Y507</f>
        <v>1</v>
      </c>
      <c r="Z508" s="438">
        <f t="shared" ref="Z508:AL508" si="156">Z507</f>
        <v>0</v>
      </c>
      <c r="AA508" s="438">
        <f t="shared" si="156"/>
        <v>0</v>
      </c>
      <c r="AB508" s="438">
        <f t="shared" si="156"/>
        <v>0</v>
      </c>
      <c r="AC508" s="438">
        <f t="shared" si="156"/>
        <v>0</v>
      </c>
      <c r="AD508" s="438">
        <f t="shared" si="156"/>
        <v>0</v>
      </c>
      <c r="AE508" s="438">
        <f t="shared" si="156"/>
        <v>0</v>
      </c>
      <c r="AF508" s="438">
        <f t="shared" si="156"/>
        <v>0</v>
      </c>
      <c r="AG508" s="438">
        <f t="shared" si="156"/>
        <v>0</v>
      </c>
      <c r="AH508" s="438">
        <f t="shared" si="156"/>
        <v>0</v>
      </c>
      <c r="AI508" s="438">
        <f t="shared" si="156"/>
        <v>0</v>
      </c>
      <c r="AJ508" s="438">
        <f t="shared" si="156"/>
        <v>0</v>
      </c>
      <c r="AK508" s="438">
        <f t="shared" si="156"/>
        <v>0</v>
      </c>
      <c r="AL508" s="438">
        <f t="shared" si="156"/>
        <v>0</v>
      </c>
      <c r="AM508" s="324"/>
    </row>
    <row r="509" spans="1:39" s="310" customFormat="1" ht="15" outlineLevel="1">
      <c r="A509" s="545"/>
      <c r="B509" s="351"/>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439"/>
      <c r="Z509" s="439"/>
      <c r="AA509" s="439"/>
      <c r="AB509" s="439"/>
      <c r="AC509" s="439"/>
      <c r="AD509" s="439"/>
      <c r="AE509" s="439"/>
      <c r="AF509" s="439"/>
      <c r="AG509" s="439"/>
      <c r="AH509" s="439"/>
      <c r="AI509" s="439"/>
      <c r="AJ509" s="439"/>
      <c r="AK509" s="439"/>
      <c r="AL509" s="439"/>
      <c r="AM509" s="340"/>
    </row>
    <row r="510" spans="1:39" s="310" customFormat="1" ht="15" outlineLevel="1">
      <c r="A510" s="545">
        <v>33</v>
      </c>
      <c r="B510" s="351" t="s">
        <v>506</v>
      </c>
      <c r="C510" s="318" t="s">
        <v>25</v>
      </c>
      <c r="D510" s="322"/>
      <c r="E510" s="322"/>
      <c r="F510" s="322"/>
      <c r="G510" s="322"/>
      <c r="H510" s="322"/>
      <c r="I510" s="322"/>
      <c r="J510" s="322"/>
      <c r="K510" s="322"/>
      <c r="L510" s="322"/>
      <c r="M510" s="322"/>
      <c r="N510" s="322">
        <v>0</v>
      </c>
      <c r="O510" s="322"/>
      <c r="P510" s="322"/>
      <c r="Q510" s="322"/>
      <c r="R510" s="322"/>
      <c r="S510" s="322"/>
      <c r="T510" s="322"/>
      <c r="U510" s="322"/>
      <c r="V510" s="322"/>
      <c r="W510" s="322"/>
      <c r="X510" s="322"/>
      <c r="Y510" s="437"/>
      <c r="Z510" s="437"/>
      <c r="AA510" s="437"/>
      <c r="AB510" s="437"/>
      <c r="AC510" s="437"/>
      <c r="AD510" s="437"/>
      <c r="AE510" s="437"/>
      <c r="AF510" s="437"/>
      <c r="AG510" s="437"/>
      <c r="AH510" s="437"/>
      <c r="AI510" s="437"/>
      <c r="AJ510" s="437"/>
      <c r="AK510" s="437"/>
      <c r="AL510" s="437"/>
      <c r="AM510" s="323">
        <f>SUM(Y510:AL510)</f>
        <v>0</v>
      </c>
    </row>
    <row r="511" spans="1:39" s="310" customFormat="1" ht="15" outlineLevel="1">
      <c r="A511" s="545"/>
      <c r="B511" s="351" t="s">
        <v>262</v>
      </c>
      <c r="C511" s="318" t="s">
        <v>164</v>
      </c>
      <c r="D511" s="322"/>
      <c r="E511" s="322"/>
      <c r="F511" s="322"/>
      <c r="G511" s="322"/>
      <c r="H511" s="322"/>
      <c r="I511" s="322"/>
      <c r="J511" s="322"/>
      <c r="K511" s="322"/>
      <c r="L511" s="322"/>
      <c r="M511" s="322"/>
      <c r="N511" s="322">
        <f>N510</f>
        <v>0</v>
      </c>
      <c r="O511" s="322"/>
      <c r="P511" s="322"/>
      <c r="Q511" s="322"/>
      <c r="R511" s="322"/>
      <c r="S511" s="322"/>
      <c r="T511" s="322"/>
      <c r="U511" s="322"/>
      <c r="V511" s="322"/>
      <c r="W511" s="322"/>
      <c r="X511" s="322"/>
      <c r="Y511" s="438">
        <f>Y510</f>
        <v>0</v>
      </c>
      <c r="Z511" s="438">
        <f t="shared" ref="Z511:AK511" si="157">Z510</f>
        <v>0</v>
      </c>
      <c r="AA511" s="438">
        <f t="shared" si="157"/>
        <v>0</v>
      </c>
      <c r="AB511" s="438">
        <f t="shared" si="157"/>
        <v>0</v>
      </c>
      <c r="AC511" s="438">
        <f t="shared" si="157"/>
        <v>0</v>
      </c>
      <c r="AD511" s="438">
        <f t="shared" si="157"/>
        <v>0</v>
      </c>
      <c r="AE511" s="438">
        <f t="shared" si="157"/>
        <v>0</v>
      </c>
      <c r="AF511" s="438">
        <f t="shared" si="157"/>
        <v>0</v>
      </c>
      <c r="AG511" s="438">
        <f t="shared" si="157"/>
        <v>0</v>
      </c>
      <c r="AH511" s="438">
        <f t="shared" si="157"/>
        <v>0</v>
      </c>
      <c r="AI511" s="438">
        <f t="shared" si="157"/>
        <v>0</v>
      </c>
      <c r="AJ511" s="438">
        <f t="shared" si="157"/>
        <v>0</v>
      </c>
      <c r="AK511" s="438">
        <f t="shared" si="157"/>
        <v>0</v>
      </c>
      <c r="AL511" s="438">
        <f>AL510</f>
        <v>0</v>
      </c>
      <c r="AM511" s="324"/>
    </row>
    <row r="512" spans="1:39" ht="15" outlineLevel="1">
      <c r="B512" s="342"/>
      <c r="C512" s="352"/>
      <c r="D512" s="318"/>
      <c r="E512" s="318"/>
      <c r="F512" s="318"/>
      <c r="G512" s="318"/>
      <c r="H512" s="318"/>
      <c r="I512" s="318"/>
      <c r="J512" s="318"/>
      <c r="K512" s="318"/>
      <c r="L512" s="318"/>
      <c r="M512" s="318"/>
      <c r="N512" s="327"/>
      <c r="O512" s="318"/>
      <c r="P512" s="353"/>
      <c r="Q512" s="353"/>
      <c r="R512" s="353"/>
      <c r="S512" s="353"/>
      <c r="T512" s="353"/>
      <c r="U512" s="353"/>
      <c r="V512" s="353"/>
      <c r="W512" s="353"/>
      <c r="X512" s="353"/>
      <c r="Y512" s="328"/>
      <c r="Z512" s="328"/>
      <c r="AA512" s="328"/>
      <c r="AB512" s="328"/>
      <c r="AC512" s="328"/>
      <c r="AD512" s="328"/>
      <c r="AE512" s="328"/>
      <c r="AF512" s="328"/>
      <c r="AG512" s="328"/>
      <c r="AH512" s="328"/>
      <c r="AI512" s="328"/>
      <c r="AJ512" s="328"/>
      <c r="AK512" s="328"/>
      <c r="AL512" s="328"/>
      <c r="AM512" s="333"/>
    </row>
    <row r="513" spans="2:41" ht="15.75">
      <c r="B513" s="354" t="s">
        <v>263</v>
      </c>
      <c r="C513" s="356"/>
      <c r="D513" s="356">
        <f>SUM(D408:D511)</f>
        <v>38147644</v>
      </c>
      <c r="E513" s="356">
        <f t="shared" ref="E513:M513" si="158">SUM(E408:E511)</f>
        <v>37276045.079999998</v>
      </c>
      <c r="F513" s="356">
        <f t="shared" si="158"/>
        <v>36360969.460000001</v>
      </c>
      <c r="G513" s="356">
        <f t="shared" si="158"/>
        <v>34472249.82</v>
      </c>
      <c r="H513" s="356">
        <f t="shared" si="158"/>
        <v>32985950.52</v>
      </c>
      <c r="I513" s="356">
        <f t="shared" si="158"/>
        <v>32880207.560000002</v>
      </c>
      <c r="J513" s="356">
        <f t="shared" si="158"/>
        <v>32257481.580000002</v>
      </c>
      <c r="K513" s="356">
        <f t="shared" si="158"/>
        <v>32248823.079999998</v>
      </c>
      <c r="L513" s="356">
        <f t="shared" si="158"/>
        <v>30142700.539999999</v>
      </c>
      <c r="M513" s="356">
        <f t="shared" si="158"/>
        <v>27190568.210000001</v>
      </c>
      <c r="N513" s="356"/>
      <c r="O513" s="356">
        <f>SUM(O408:O511)</f>
        <v>31000</v>
      </c>
      <c r="P513" s="356">
        <f t="shared" ref="P513:X513" si="159">SUM(P408:P511)</f>
        <v>6293.56</v>
      </c>
      <c r="Q513" s="356">
        <f t="shared" si="159"/>
        <v>6194.99</v>
      </c>
      <c r="R513" s="356">
        <f t="shared" si="159"/>
        <v>5610.3</v>
      </c>
      <c r="S513" s="356">
        <f t="shared" si="159"/>
        <v>5295.38</v>
      </c>
      <c r="T513" s="356">
        <f t="shared" si="159"/>
        <v>5265.28</v>
      </c>
      <c r="U513" s="356">
        <f t="shared" si="159"/>
        <v>5181.75</v>
      </c>
      <c r="V513" s="356">
        <f t="shared" si="159"/>
        <v>5181.3300000000008</v>
      </c>
      <c r="W513" s="356">
        <f t="shared" si="159"/>
        <v>5011.2</v>
      </c>
      <c r="X513" s="356">
        <f t="shared" si="159"/>
        <v>4627.17</v>
      </c>
      <c r="Y513" s="356">
        <f>IF(Y407="kWh",SUMPRODUCT(D408:D511,Y408:Y511))</f>
        <v>13941319</v>
      </c>
      <c r="Z513" s="356">
        <f>IF(Z407="kWh",SUMPRODUCT(D408:D511,Z408:Z511))</f>
        <v>4924276</v>
      </c>
      <c r="AA513" s="356">
        <f>IF(AA407="kW",SUMPRODUCT(N408:N511,O408:O511,AA408:AA511),SUMPRODUCT(D408:D511,AA408:AA511))</f>
        <v>24591.120000000003</v>
      </c>
      <c r="AB513" s="356">
        <f>IF(AB407="kW",SUMPRODUCT(N408:N511,O408:O511,AB408:AB511),SUMPRODUCT(D408:D511,AB408:AB511))</f>
        <v>6536.88</v>
      </c>
      <c r="AC513" s="356">
        <f>IF(AC407="kW",SUMPRODUCT(N408:N511,O408:O511,AC408:AC511),SUMPRODUCT(D408:D511,AC408:AC511))</f>
        <v>0</v>
      </c>
      <c r="AD513" s="356">
        <f>IF(AD407="kW",SUMPRODUCT(N408:N511,O408:O511,AD408:AD511),SUMPRODUCT(D408:D511,AD408:AD511))</f>
        <v>0</v>
      </c>
      <c r="AE513" s="356">
        <f>IF(AE407="kW",SUMPRODUCT(N408:N511,O408:O511,AE408:AE511),SUMPRODUCT(D408:D511,AE408:AE511))</f>
        <v>0</v>
      </c>
      <c r="AF513" s="356">
        <f>IF(AF407="kW",SUMPRODUCT(N408:N511,O408:O511,AF408:AF511),SUMPRODUCT(D408:D511,AF408:AF511))</f>
        <v>0</v>
      </c>
      <c r="AG513" s="356">
        <f>IF(AG407="kW",SUMPRODUCT(N408:N511,O408:O511,AG408:AG511),SUMPRODUCT(D408:D511,AG408:AG511))</f>
        <v>0</v>
      </c>
      <c r="AH513" s="356">
        <f>IF(AH407="kW",SUMPRODUCT(N408:N511,O408:O511,AH408:AH511),SUMPRODUCT(D408:D511,AH408:AH511))</f>
        <v>0</v>
      </c>
      <c r="AI513" s="356">
        <f>IF(AI407="kW",SUMPRODUCT(N408:N511,O408:O511,AI408:AI511),SUMPRODUCT(D408:D511,AI408:AI511))</f>
        <v>0</v>
      </c>
      <c r="AJ513" s="356">
        <f>IF(AJ407="kW",SUMPRODUCT(N408:N511,O408:O511,AJ408:AJ511),SUMPRODUCT(D408:D511,AJ408:AJ511))</f>
        <v>0</v>
      </c>
      <c r="AK513" s="356">
        <f>IF(AK407="kW",SUMPRODUCT(N408:N511,O408:O511,AK408:AK511),SUMPRODUCT(D408:D511,AK408:AK511))</f>
        <v>0</v>
      </c>
      <c r="AL513" s="356">
        <f>IF(AL407="kW",SUMPRODUCT(N408:N511,O408:O511,AL408:AL511),SUMPRODUCT(D408:D511,AL408:AL511))</f>
        <v>0</v>
      </c>
      <c r="AM513" s="357"/>
    </row>
    <row r="514" spans="2:41" ht="15.75">
      <c r="B514" s="418" t="s">
        <v>264</v>
      </c>
      <c r="C514" s="419"/>
      <c r="D514" s="419"/>
      <c r="E514" s="419"/>
      <c r="F514" s="419"/>
      <c r="G514" s="419"/>
      <c r="H514" s="419"/>
      <c r="I514" s="419"/>
      <c r="J514" s="419"/>
      <c r="K514" s="419"/>
      <c r="L514" s="419"/>
      <c r="M514" s="419"/>
      <c r="N514" s="419"/>
      <c r="O514" s="419"/>
      <c r="P514" s="419"/>
      <c r="Q514" s="419"/>
      <c r="R514" s="419"/>
      <c r="S514" s="419"/>
      <c r="T514" s="419"/>
      <c r="U514" s="419"/>
      <c r="V514" s="419"/>
      <c r="W514" s="419"/>
      <c r="X514" s="419"/>
      <c r="Y514" s="355">
        <f>HLOOKUP(Y406,'2. LRAMVA Threshold'!$B$42:$Q$53,6,FALSE)</f>
        <v>12575666</v>
      </c>
      <c r="Z514" s="355">
        <f>HLOOKUP(Z406,'2. LRAMVA Threshold'!$B$42:$Q$53,6,FALSE)</f>
        <v>4393315</v>
      </c>
      <c r="AA514" s="355">
        <f>HLOOKUP(AA406,'2. LRAMVA Threshold'!$B$42:$Q$53,6,FALSE)</f>
        <v>30468</v>
      </c>
      <c r="AB514" s="355">
        <f>HLOOKUP(AB406,'2. LRAMVA Threshold'!$B$42:$Q$53,6,FALSE)</f>
        <v>0</v>
      </c>
      <c r="AC514" s="355">
        <f>HLOOKUP(AC406,'2. LRAMVA Threshold'!$B$42:$Q$53,6,FALSE)</f>
        <v>0</v>
      </c>
      <c r="AD514" s="355">
        <f>HLOOKUP(AD406,'2. LRAMVA Threshold'!$B$42:$Q$53,6,FALSE)</f>
        <v>0</v>
      </c>
      <c r="AE514" s="355">
        <f>HLOOKUP(AE406,'2. LRAMVA Threshold'!$B$42:$Q$53,6,FALSE)</f>
        <v>0</v>
      </c>
      <c r="AF514" s="355">
        <f>HLOOKUP(AF406,'2. LRAMVA Threshold'!$B$42:$Q$53,6,FALSE)</f>
        <v>0</v>
      </c>
      <c r="AG514" s="355">
        <f>HLOOKUP(AG406,'2. LRAMVA Threshold'!$B$42:$Q$53,6,FALSE)</f>
        <v>0</v>
      </c>
      <c r="AH514" s="355">
        <f>HLOOKUP(AH406,'2. LRAMVA Threshold'!$B$42:$Q$53,6,FALSE)</f>
        <v>0</v>
      </c>
      <c r="AI514" s="355">
        <f>HLOOKUP(AI406,'2. LRAMVA Threshold'!$B$42:$Q$53,6,FALSE)</f>
        <v>0</v>
      </c>
      <c r="AJ514" s="355">
        <f>HLOOKUP(AJ406,'2. LRAMVA Threshold'!$B$42:$Q$53,6,FALSE)</f>
        <v>0</v>
      </c>
      <c r="AK514" s="355">
        <f>HLOOKUP(AK406,'2. LRAMVA Threshold'!$B$42:$Q$53,6,FALSE)</f>
        <v>0</v>
      </c>
      <c r="AL514" s="355">
        <f>HLOOKUP(AL406,'2. LRAMVA Threshold'!$B$42:$Q$53,6,FALSE)</f>
        <v>0</v>
      </c>
      <c r="AM514" s="420"/>
    </row>
    <row r="515" spans="2:41" ht="15">
      <c r="B515" s="421"/>
      <c r="C515" s="422"/>
      <c r="D515" s="423"/>
      <c r="E515" s="423"/>
      <c r="F515" s="423"/>
      <c r="G515" s="423"/>
      <c r="H515" s="423"/>
      <c r="I515" s="423"/>
      <c r="J515" s="423"/>
      <c r="K515" s="423"/>
      <c r="L515" s="423"/>
      <c r="M515" s="423"/>
      <c r="N515" s="423"/>
      <c r="O515" s="424"/>
      <c r="P515" s="423"/>
      <c r="Q515" s="423"/>
      <c r="R515" s="423"/>
      <c r="S515" s="425"/>
      <c r="T515" s="425"/>
      <c r="U515" s="425"/>
      <c r="V515" s="425"/>
      <c r="W515" s="423"/>
      <c r="X515" s="423"/>
      <c r="Y515" s="426"/>
      <c r="Z515" s="426"/>
      <c r="AA515" s="426"/>
      <c r="AB515" s="426"/>
      <c r="AC515" s="426"/>
      <c r="AD515" s="426"/>
      <c r="AE515" s="426"/>
      <c r="AF515" s="426"/>
      <c r="AG515" s="426"/>
      <c r="AH515" s="426"/>
      <c r="AI515" s="426"/>
      <c r="AJ515" s="426"/>
      <c r="AK515" s="426"/>
      <c r="AL515" s="426"/>
      <c r="AM515" s="427"/>
    </row>
    <row r="516" spans="2:41" ht="15">
      <c r="B516" s="351" t="s">
        <v>168</v>
      </c>
      <c r="C516" s="365"/>
      <c r="D516" s="365"/>
      <c r="E516" s="403"/>
      <c r="F516" s="403"/>
      <c r="G516" s="403"/>
      <c r="H516" s="403"/>
      <c r="I516" s="403"/>
      <c r="J516" s="403"/>
      <c r="K516" s="403"/>
      <c r="L516" s="403"/>
      <c r="M516" s="403"/>
      <c r="N516" s="403"/>
      <c r="O516" s="318"/>
      <c r="P516" s="367"/>
      <c r="Q516" s="367"/>
      <c r="R516" s="367"/>
      <c r="S516" s="366"/>
      <c r="T516" s="366"/>
      <c r="U516" s="366"/>
      <c r="V516" s="366"/>
      <c r="W516" s="367"/>
      <c r="X516" s="367"/>
      <c r="Y516" s="368">
        <f>HLOOKUP(Y$20,'3.  Distribution Rates'!$C$122:$P$133,6,FALSE)</f>
        <v>1.46E-2</v>
      </c>
      <c r="Z516" s="368">
        <f>HLOOKUP(Z$20,'3.  Distribution Rates'!$C$122:$P$133,6,FALSE)</f>
        <v>8.5000000000000006E-3</v>
      </c>
      <c r="AA516" s="368">
        <f>HLOOKUP(AA$20,'3.  Distribution Rates'!$C$122:$P$133,6,FALSE)</f>
        <v>2.0897000000000001</v>
      </c>
      <c r="AB516" s="368">
        <f>HLOOKUP(AB$20,'3.  Distribution Rates'!$C$122:$P$133,6,FALSE)</f>
        <v>1.3717999999999999</v>
      </c>
      <c r="AC516" s="368">
        <f>HLOOKUP(AC$20,'3.  Distribution Rates'!$C$122:$P$133,6,FALSE)</f>
        <v>1.3717999999999999</v>
      </c>
      <c r="AD516" s="368">
        <f>HLOOKUP(AD$20,'3.  Distribution Rates'!$C$122:$P$133,6,FALSE)</f>
        <v>6.3064</v>
      </c>
      <c r="AE516" s="368">
        <f>HLOOKUP(AE$20,'3.  Distribution Rates'!$C$122:$P$133,6,FALSE)</f>
        <v>0</v>
      </c>
      <c r="AF516" s="368">
        <f>HLOOKUP(AF$20,'3.  Distribution Rates'!$C$122:$P$133,6,FALSE)</f>
        <v>0</v>
      </c>
      <c r="AG516" s="368">
        <f>HLOOKUP(AG$20,'3.  Distribution Rates'!$C$122:$P$133,6,FALSE)</f>
        <v>0</v>
      </c>
      <c r="AH516" s="368">
        <f>HLOOKUP(AH$20,'3.  Distribution Rates'!$C$122:$P$133,6,FALSE)</f>
        <v>0</v>
      </c>
      <c r="AI516" s="368">
        <f>HLOOKUP(AI$20,'3.  Distribution Rates'!$C$122:$P$133,6,FALSE)</f>
        <v>0</v>
      </c>
      <c r="AJ516" s="368">
        <f>HLOOKUP(AJ$20,'3.  Distribution Rates'!$C$122:$P$133,6,FALSE)</f>
        <v>0</v>
      </c>
      <c r="AK516" s="368">
        <f>HLOOKUP(AK$20,'3.  Distribution Rates'!$C$122:$P$133,6,FALSE)</f>
        <v>0</v>
      </c>
      <c r="AL516" s="368">
        <f>HLOOKUP(AL$20,'3.  Distribution Rates'!$C$122:$P$133,6,FALSE)</f>
        <v>0</v>
      </c>
      <c r="AM516" s="428"/>
    </row>
    <row r="517" spans="2:41" ht="15">
      <c r="B517" s="351" t="s">
        <v>160</v>
      </c>
      <c r="C517" s="372"/>
      <c r="D517" s="336"/>
      <c r="E517" s="306"/>
      <c r="F517" s="306"/>
      <c r="G517" s="306"/>
      <c r="H517" s="306"/>
      <c r="I517" s="306"/>
      <c r="J517" s="306"/>
      <c r="K517" s="306"/>
      <c r="L517" s="306"/>
      <c r="M517" s="306"/>
      <c r="N517" s="306"/>
      <c r="O517" s="318"/>
      <c r="P517" s="306"/>
      <c r="Q517" s="306"/>
      <c r="R517" s="306"/>
      <c r="S517" s="336"/>
      <c r="T517" s="336"/>
      <c r="U517" s="336"/>
      <c r="V517" s="336"/>
      <c r="W517" s="306"/>
      <c r="X517" s="306"/>
      <c r="Y517" s="405">
        <f t="shared" ref="Y517:AL517" si="160">Y137*Y516</f>
        <v>85669.818028110007</v>
      </c>
      <c r="Z517" s="405">
        <f t="shared" si="160"/>
        <v>14305.823081770002</v>
      </c>
      <c r="AA517" s="405">
        <f t="shared" si="160"/>
        <v>68012.064655844413</v>
      </c>
      <c r="AB517" s="405">
        <f t="shared" si="160"/>
        <v>31753.671125330398</v>
      </c>
      <c r="AC517" s="405">
        <f t="shared" si="160"/>
        <v>0</v>
      </c>
      <c r="AD517" s="405">
        <f t="shared" si="160"/>
        <v>0</v>
      </c>
      <c r="AE517" s="405">
        <f t="shared" si="160"/>
        <v>0</v>
      </c>
      <c r="AF517" s="405">
        <f t="shared" si="160"/>
        <v>0</v>
      </c>
      <c r="AG517" s="405">
        <f t="shared" si="160"/>
        <v>0</v>
      </c>
      <c r="AH517" s="405">
        <f t="shared" si="160"/>
        <v>0</v>
      </c>
      <c r="AI517" s="405">
        <f t="shared" si="160"/>
        <v>0</v>
      </c>
      <c r="AJ517" s="405">
        <f t="shared" si="160"/>
        <v>0</v>
      </c>
      <c r="AK517" s="405">
        <f t="shared" si="160"/>
        <v>0</v>
      </c>
      <c r="AL517" s="405">
        <f t="shared" si="160"/>
        <v>0</v>
      </c>
      <c r="AM517" s="404">
        <f t="shared" ref="AM517:AM519" si="161">SUM(Y517:AL517)</f>
        <v>199741.37689105482</v>
      </c>
      <c r="AO517" s="310"/>
    </row>
    <row r="518" spans="2:41" ht="15">
      <c r="B518" s="351" t="s">
        <v>161</v>
      </c>
      <c r="C518" s="372"/>
      <c r="D518" s="336"/>
      <c r="E518" s="306"/>
      <c r="F518" s="306"/>
      <c r="G518" s="306"/>
      <c r="H518" s="306"/>
      <c r="I518" s="306"/>
      <c r="J518" s="306"/>
      <c r="K518" s="306"/>
      <c r="L518" s="306"/>
      <c r="M518" s="306"/>
      <c r="N518" s="306"/>
      <c r="O518" s="318"/>
      <c r="P518" s="306"/>
      <c r="Q518" s="306"/>
      <c r="R518" s="306"/>
      <c r="S518" s="336"/>
      <c r="T518" s="336"/>
      <c r="U518" s="336"/>
      <c r="V518" s="336"/>
      <c r="W518" s="306"/>
      <c r="X518" s="306"/>
      <c r="Y518" s="405">
        <f t="shared" ref="Y518:AL518" si="162">Y266*Y516</f>
        <v>58689.255089186001</v>
      </c>
      <c r="Z518" s="405">
        <f t="shared" si="162"/>
        <v>15448.169356500001</v>
      </c>
      <c r="AA518" s="405">
        <f t="shared" si="162"/>
        <v>38282.974980914405</v>
      </c>
      <c r="AB518" s="405">
        <f t="shared" si="162"/>
        <v>15620.566419345596</v>
      </c>
      <c r="AC518" s="405">
        <f t="shared" si="162"/>
        <v>0</v>
      </c>
      <c r="AD518" s="405">
        <f t="shared" si="162"/>
        <v>0</v>
      </c>
      <c r="AE518" s="405">
        <f t="shared" si="162"/>
        <v>0</v>
      </c>
      <c r="AF518" s="405">
        <f t="shared" si="162"/>
        <v>0</v>
      </c>
      <c r="AG518" s="405">
        <f t="shared" si="162"/>
        <v>0</v>
      </c>
      <c r="AH518" s="405">
        <f t="shared" si="162"/>
        <v>0</v>
      </c>
      <c r="AI518" s="405">
        <f t="shared" si="162"/>
        <v>0</v>
      </c>
      <c r="AJ518" s="405">
        <f t="shared" si="162"/>
        <v>0</v>
      </c>
      <c r="AK518" s="405">
        <f t="shared" si="162"/>
        <v>0</v>
      </c>
      <c r="AL518" s="405">
        <f t="shared" si="162"/>
        <v>0</v>
      </c>
      <c r="AM518" s="404">
        <f t="shared" si="161"/>
        <v>128040.96584594599</v>
      </c>
    </row>
    <row r="519" spans="2:41" ht="15">
      <c r="B519" s="351" t="s">
        <v>162</v>
      </c>
      <c r="C519" s="372"/>
      <c r="D519" s="336"/>
      <c r="E519" s="306"/>
      <c r="F519" s="306"/>
      <c r="G519" s="306"/>
      <c r="H519" s="306"/>
      <c r="I519" s="306"/>
      <c r="J519" s="306"/>
      <c r="K519" s="306"/>
      <c r="L519" s="306"/>
      <c r="M519" s="306"/>
      <c r="N519" s="306"/>
      <c r="O519" s="318"/>
      <c r="P519" s="306"/>
      <c r="Q519" s="306"/>
      <c r="R519" s="306"/>
      <c r="S519" s="336"/>
      <c r="T519" s="336"/>
      <c r="U519" s="336"/>
      <c r="V519" s="336"/>
      <c r="W519" s="306"/>
      <c r="X519" s="306"/>
      <c r="Y519" s="405">
        <f t="shared" ref="Y519:AL519" si="163">Y395*Y516</f>
        <v>123522.49086800001</v>
      </c>
      <c r="Z519" s="405">
        <f t="shared" si="163"/>
        <v>43776.004699999998</v>
      </c>
      <c r="AA519" s="405">
        <f t="shared" si="163"/>
        <v>73206.17647584001</v>
      </c>
      <c r="AB519" s="405">
        <f t="shared" si="163"/>
        <v>4178.8495910399997</v>
      </c>
      <c r="AC519" s="405">
        <f t="shared" si="163"/>
        <v>0</v>
      </c>
      <c r="AD519" s="405">
        <f t="shared" si="163"/>
        <v>0</v>
      </c>
      <c r="AE519" s="405">
        <f t="shared" si="163"/>
        <v>0</v>
      </c>
      <c r="AF519" s="405">
        <f t="shared" si="163"/>
        <v>0</v>
      </c>
      <c r="AG519" s="405">
        <f t="shared" si="163"/>
        <v>0</v>
      </c>
      <c r="AH519" s="405">
        <f t="shared" si="163"/>
        <v>0</v>
      </c>
      <c r="AI519" s="405">
        <f t="shared" si="163"/>
        <v>0</v>
      </c>
      <c r="AJ519" s="405">
        <f t="shared" si="163"/>
        <v>0</v>
      </c>
      <c r="AK519" s="405">
        <f t="shared" si="163"/>
        <v>0</v>
      </c>
      <c r="AL519" s="405">
        <f t="shared" si="163"/>
        <v>0</v>
      </c>
      <c r="AM519" s="404">
        <f t="shared" si="161"/>
        <v>244683.52163488002</v>
      </c>
    </row>
    <row r="520" spans="2:41" ht="15">
      <c r="B520" s="351" t="s">
        <v>163</v>
      </c>
      <c r="C520" s="372"/>
      <c r="D520" s="336"/>
      <c r="E520" s="306"/>
      <c r="F520" s="306"/>
      <c r="G520" s="306"/>
      <c r="H520" s="306"/>
      <c r="I520" s="306"/>
      <c r="J520" s="306"/>
      <c r="K520" s="306"/>
      <c r="L520" s="306"/>
      <c r="M520" s="306"/>
      <c r="N520" s="306"/>
      <c r="O520" s="318"/>
      <c r="P520" s="306"/>
      <c r="Q520" s="306"/>
      <c r="R520" s="306"/>
      <c r="S520" s="336"/>
      <c r="T520" s="336"/>
      <c r="U520" s="336"/>
      <c r="V520" s="336"/>
      <c r="W520" s="306"/>
      <c r="X520" s="306"/>
      <c r="Y520" s="405">
        <f>+Y516*Y513</f>
        <v>203543.2574</v>
      </c>
      <c r="Z520" s="405">
        <f t="shared" ref="Z520:AL520" si="164">+Z516*Z513</f>
        <v>41856.346000000005</v>
      </c>
      <c r="AA520" s="405">
        <f t="shared" si="164"/>
        <v>51388.063464000006</v>
      </c>
      <c r="AB520" s="405">
        <f t="shared" si="164"/>
        <v>8967.2919839999995</v>
      </c>
      <c r="AC520" s="405">
        <f t="shared" si="164"/>
        <v>0</v>
      </c>
      <c r="AD520" s="405">
        <f t="shared" si="164"/>
        <v>0</v>
      </c>
      <c r="AE520" s="405">
        <f t="shared" si="164"/>
        <v>0</v>
      </c>
      <c r="AF520" s="405">
        <f t="shared" si="164"/>
        <v>0</v>
      </c>
      <c r="AG520" s="405">
        <f t="shared" si="164"/>
        <v>0</v>
      </c>
      <c r="AH520" s="405">
        <f t="shared" si="164"/>
        <v>0</v>
      </c>
      <c r="AI520" s="405">
        <f t="shared" si="164"/>
        <v>0</v>
      </c>
      <c r="AJ520" s="405">
        <f t="shared" si="164"/>
        <v>0</v>
      </c>
      <c r="AK520" s="405">
        <f t="shared" si="164"/>
        <v>0</v>
      </c>
      <c r="AL520" s="405">
        <f t="shared" si="164"/>
        <v>0</v>
      </c>
      <c r="AM520" s="404">
        <f>SUM(Y520:AL520)</f>
        <v>305754.95884800004</v>
      </c>
    </row>
    <row r="521" spans="2:41" ht="15.75">
      <c r="B521" s="376" t="s">
        <v>265</v>
      </c>
      <c r="C521" s="372"/>
      <c r="D521" s="363"/>
      <c r="E521" s="361"/>
      <c r="F521" s="361"/>
      <c r="G521" s="361"/>
      <c r="H521" s="361"/>
      <c r="I521" s="361"/>
      <c r="J521" s="361"/>
      <c r="K521" s="361"/>
      <c r="L521" s="361"/>
      <c r="M521" s="361"/>
      <c r="N521" s="361"/>
      <c r="O521" s="327"/>
      <c r="P521" s="361"/>
      <c r="Q521" s="361"/>
      <c r="R521" s="361"/>
      <c r="S521" s="363"/>
      <c r="T521" s="363"/>
      <c r="U521" s="363"/>
      <c r="V521" s="363"/>
      <c r="W521" s="361"/>
      <c r="X521" s="361"/>
      <c r="Y521" s="373">
        <f>SUM(Y517:Y520)</f>
        <v>471424.821385296</v>
      </c>
      <c r="Z521" s="373">
        <f t="shared" ref="Z521:AK521" si="165">SUM(Z517:Z520)</f>
        <v>115386.34313827001</v>
      </c>
      <c r="AA521" s="373">
        <f t="shared" si="165"/>
        <v>230889.27957659884</v>
      </c>
      <c r="AB521" s="373">
        <f t="shared" si="165"/>
        <v>60520.379119716003</v>
      </c>
      <c r="AC521" s="373">
        <f t="shared" si="165"/>
        <v>0</v>
      </c>
      <c r="AD521" s="373">
        <f t="shared" si="165"/>
        <v>0</v>
      </c>
      <c r="AE521" s="373">
        <f t="shared" si="165"/>
        <v>0</v>
      </c>
      <c r="AF521" s="373">
        <f t="shared" si="165"/>
        <v>0</v>
      </c>
      <c r="AG521" s="373">
        <f t="shared" si="165"/>
        <v>0</v>
      </c>
      <c r="AH521" s="373">
        <f t="shared" si="165"/>
        <v>0</v>
      </c>
      <c r="AI521" s="373">
        <f t="shared" si="165"/>
        <v>0</v>
      </c>
      <c r="AJ521" s="373">
        <f t="shared" si="165"/>
        <v>0</v>
      </c>
      <c r="AK521" s="373">
        <f t="shared" si="165"/>
        <v>0</v>
      </c>
      <c r="AL521" s="373">
        <f>SUM(AL517:AL520)</f>
        <v>0</v>
      </c>
      <c r="AM521" s="375">
        <f>SUM(AM517:AM520)</f>
        <v>878220.82321988081</v>
      </c>
    </row>
    <row r="522" spans="2:41" ht="15.75">
      <c r="B522" s="376" t="s">
        <v>266</v>
      </c>
      <c r="C522" s="372"/>
      <c r="D522" s="377"/>
      <c r="E522" s="361"/>
      <c r="F522" s="361"/>
      <c r="G522" s="361"/>
      <c r="H522" s="361"/>
      <c r="I522" s="361"/>
      <c r="J522" s="361"/>
      <c r="K522" s="361"/>
      <c r="L522" s="361"/>
      <c r="M522" s="361"/>
      <c r="N522" s="361"/>
      <c r="O522" s="327"/>
      <c r="P522" s="361"/>
      <c r="Q522" s="361"/>
      <c r="R522" s="361"/>
      <c r="S522" s="363"/>
      <c r="T522" s="363"/>
      <c r="U522" s="363"/>
      <c r="V522" s="363"/>
      <c r="W522" s="361"/>
      <c r="X522" s="361"/>
      <c r="Y522" s="374">
        <f>Y514*Y516</f>
        <v>183604.7236</v>
      </c>
      <c r="Z522" s="374">
        <f t="shared" ref="Z522:AJ522" si="166">Z514*Z516</f>
        <v>37343.177500000005</v>
      </c>
      <c r="AA522" s="374">
        <f>AA514*AA516</f>
        <v>63668.979600000006</v>
      </c>
      <c r="AB522" s="374">
        <f t="shared" si="166"/>
        <v>0</v>
      </c>
      <c r="AC522" s="374">
        <f t="shared" si="166"/>
        <v>0</v>
      </c>
      <c r="AD522" s="374">
        <f t="shared" si="166"/>
        <v>0</v>
      </c>
      <c r="AE522" s="374">
        <f t="shared" si="166"/>
        <v>0</v>
      </c>
      <c r="AF522" s="374">
        <f t="shared" si="166"/>
        <v>0</v>
      </c>
      <c r="AG522" s="374">
        <f t="shared" si="166"/>
        <v>0</v>
      </c>
      <c r="AH522" s="374">
        <f t="shared" si="166"/>
        <v>0</v>
      </c>
      <c r="AI522" s="374">
        <f t="shared" si="166"/>
        <v>0</v>
      </c>
      <c r="AJ522" s="374">
        <f t="shared" si="166"/>
        <v>0</v>
      </c>
      <c r="AK522" s="374">
        <f>AK514*AK516</f>
        <v>0</v>
      </c>
      <c r="AL522" s="374">
        <f>AL514*AL516</f>
        <v>0</v>
      </c>
      <c r="AM522" s="375">
        <f>SUM(Y522:AL522)</f>
        <v>284616.88070000004</v>
      </c>
    </row>
    <row r="523" spans="2:41" ht="15.75">
      <c r="B523" s="376" t="s">
        <v>268</v>
      </c>
      <c r="C523" s="372"/>
      <c r="D523" s="377"/>
      <c r="E523" s="361"/>
      <c r="F523" s="361"/>
      <c r="G523" s="361"/>
      <c r="H523" s="361"/>
      <c r="I523" s="361"/>
      <c r="J523" s="361"/>
      <c r="K523" s="361"/>
      <c r="L523" s="361"/>
      <c r="M523" s="361"/>
      <c r="N523" s="361"/>
      <c r="O523" s="327"/>
      <c r="P523" s="361"/>
      <c r="Q523" s="361"/>
      <c r="R523" s="361"/>
      <c r="S523" s="377"/>
      <c r="T523" s="377"/>
      <c r="U523" s="377"/>
      <c r="V523" s="377"/>
      <c r="W523" s="361"/>
      <c r="X523" s="361"/>
      <c r="Y523" s="378"/>
      <c r="Z523" s="378"/>
      <c r="AA523" s="378"/>
      <c r="AB523" s="378"/>
      <c r="AC523" s="378"/>
      <c r="AD523" s="378"/>
      <c r="AE523" s="378"/>
      <c r="AF523" s="378"/>
      <c r="AG523" s="378"/>
      <c r="AH523" s="378"/>
      <c r="AI523" s="378"/>
      <c r="AJ523" s="378"/>
      <c r="AK523" s="378"/>
      <c r="AL523" s="378"/>
      <c r="AM523" s="375">
        <f>AM521-AM522</f>
        <v>593603.94251988083</v>
      </c>
    </row>
    <row r="524" spans="2:41" ht="15.75">
      <c r="B524" s="376"/>
      <c r="C524" s="372"/>
      <c r="D524" s="377"/>
      <c r="E524" s="361"/>
      <c r="F524" s="361"/>
      <c r="G524" s="361"/>
      <c r="H524" s="361"/>
      <c r="I524" s="361"/>
      <c r="J524" s="361"/>
      <c r="K524" s="361"/>
      <c r="L524" s="361"/>
      <c r="M524" s="361"/>
      <c r="N524" s="361"/>
      <c r="O524" s="327"/>
      <c r="P524" s="361"/>
      <c r="Q524" s="361"/>
      <c r="R524" s="361"/>
      <c r="S524" s="377"/>
      <c r="T524" s="377"/>
      <c r="U524" s="377"/>
      <c r="V524" s="377"/>
      <c r="W524" s="361"/>
      <c r="X524" s="361"/>
      <c r="Y524" s="378"/>
      <c r="Z524" s="378"/>
      <c r="AA524" s="378"/>
      <c r="AB524" s="378"/>
      <c r="AC524" s="378"/>
      <c r="AD524" s="378"/>
      <c r="AE524" s="378"/>
      <c r="AF524" s="378"/>
      <c r="AG524" s="378"/>
      <c r="AH524" s="378"/>
      <c r="AI524" s="378"/>
      <c r="AJ524" s="378"/>
      <c r="AK524" s="378"/>
      <c r="AL524" s="378"/>
      <c r="AM524" s="434"/>
    </row>
    <row r="525" spans="2:41" ht="15.75">
      <c r="B525" s="376"/>
      <c r="C525" s="372"/>
      <c r="D525" s="377"/>
      <c r="E525" s="361"/>
      <c r="F525" s="361"/>
      <c r="G525" s="361"/>
      <c r="H525" s="361"/>
      <c r="I525" s="361"/>
      <c r="J525" s="361"/>
      <c r="K525" s="361"/>
      <c r="L525" s="361"/>
      <c r="M525" s="361"/>
      <c r="N525" s="361"/>
      <c r="O525" s="327"/>
      <c r="P525" s="361"/>
      <c r="Q525" s="361"/>
      <c r="R525" s="361"/>
      <c r="S525" s="377"/>
      <c r="T525" s="377"/>
      <c r="U525" s="377"/>
      <c r="V525" s="377"/>
      <c r="W525" s="361"/>
      <c r="X525" s="361"/>
      <c r="Y525" s="378"/>
      <c r="Z525" s="378"/>
      <c r="AA525" s="378"/>
      <c r="AB525" s="378"/>
      <c r="AC525" s="378"/>
      <c r="AD525" s="378"/>
      <c r="AE525" s="378"/>
      <c r="AF525" s="378"/>
      <c r="AG525" s="378"/>
      <c r="AH525" s="378"/>
      <c r="AI525" s="378"/>
      <c r="AJ525" s="378"/>
      <c r="AK525" s="378"/>
      <c r="AL525" s="378"/>
      <c r="AM525" s="435"/>
    </row>
    <row r="526" spans="2:41" ht="15">
      <c r="B526" s="351" t="s">
        <v>202</v>
      </c>
      <c r="C526" s="377"/>
      <c r="D526" s="377"/>
      <c r="E526" s="361"/>
      <c r="F526" s="361"/>
      <c r="G526" s="361"/>
      <c r="H526" s="361"/>
      <c r="I526" s="361"/>
      <c r="J526" s="361"/>
      <c r="K526" s="361"/>
      <c r="L526" s="361"/>
      <c r="M526" s="361"/>
      <c r="N526" s="361"/>
      <c r="O526" s="327"/>
      <c r="P526" s="361"/>
      <c r="Q526" s="361"/>
      <c r="R526" s="361"/>
      <c r="S526" s="377"/>
      <c r="T526" s="372"/>
      <c r="U526" s="377"/>
      <c r="V526" s="377"/>
      <c r="W526" s="361"/>
      <c r="X526" s="361"/>
      <c r="Y526" s="318">
        <f>SUMPRODUCT(E408:E511,Y408:Y511)</f>
        <v>13117444.759999998</v>
      </c>
      <c r="Z526" s="318">
        <f>SUMPRODUCT(E408:E511,Z408:Z511)</f>
        <v>4903411.25</v>
      </c>
      <c r="AA526" s="318">
        <f>IF(AA407="kW",SUMPRODUCT(N408:N511,P408:P511,AA408:AA511),SUMPRODUCT(E408:E511,AA408:AA511))</f>
        <v>24516.512400000003</v>
      </c>
      <c r="AB526" s="318">
        <f>IF(AB407="kW",SUMPRODUCT(N408:N511,P408:P511,AB408:AB511),SUMPRODUCT(E408:E511,AB408:AB511))</f>
        <v>6517.0475999999999</v>
      </c>
      <c r="AC526" s="318">
        <f>IF(AC407="kW",SUMPRODUCT(N408:N511,P408:P511,AC408:AC511),SUMPRODUCT(E408:E511,AC408:AC511))</f>
        <v>0</v>
      </c>
      <c r="AD526" s="318">
        <f>IF(AD407="kW",SUMPRODUCT(N408:N511,P408:P511,AD408:AD511),SUMPRODUCT(E408:E511, AD408:AD511))</f>
        <v>0</v>
      </c>
      <c r="AE526" s="318">
        <f>IF(AE407="kW",SUMPRODUCT(N408:N511,P408:P511,AE408:AE511),SUMPRODUCT(E408:E511,AE408:AE511))</f>
        <v>0</v>
      </c>
      <c r="AF526" s="318">
        <f>IF(AF407="kW",SUMPRODUCT(N408:N511,P408:P511,AF408:AF511),SUMPRODUCT(E408:E511,AF408:AF511))</f>
        <v>0</v>
      </c>
      <c r="AG526" s="318">
        <f>IF(AG407="kW",SUMPRODUCT(N408:N511,P408:P511,AG408:AG511),SUMPRODUCT(E408:E511,AG408:AG511))</f>
        <v>0</v>
      </c>
      <c r="AH526" s="318">
        <f>IF(AH407="kW",SUMPRODUCT(N408:N511,P408:P511,AH408:AH511),SUMPRODUCT(E408:E511,AH408:AH511))</f>
        <v>0</v>
      </c>
      <c r="AI526" s="318">
        <f>IF(AI407="kW",SUMPRODUCT(N408:N511,P408:P511,AI408:AI511),SUMPRODUCT(E408:E511,AI408:AI511))</f>
        <v>0</v>
      </c>
      <c r="AJ526" s="318">
        <f>IF(AJ407="kW",SUMPRODUCT(N408:N511,P408:P511,AJ408:AJ511),SUMPRODUCT(E408:E511,AJ408:AJ511))</f>
        <v>0</v>
      </c>
      <c r="AK526" s="318">
        <f>IF(AK407="kW",SUMPRODUCT(N408:N511,P408:P511,AK408:AK511),SUMPRODUCT(E408:E511,AK408:AK511))</f>
        <v>0</v>
      </c>
      <c r="AL526" s="318">
        <f>IF(AL407="kW",SUMPRODUCT(N408:N511,P408:P511,AL408:AL511),SUMPRODUCT(E408:E511,AL408:AL511))</f>
        <v>0</v>
      </c>
      <c r="AM526" s="380"/>
    </row>
    <row r="527" spans="2:41" ht="15">
      <c r="B527" s="351" t="s">
        <v>203</v>
      </c>
      <c r="C527" s="383"/>
      <c r="D527" s="306"/>
      <c r="E527" s="306"/>
      <c r="F527" s="306"/>
      <c r="G527" s="306"/>
      <c r="H527" s="306"/>
      <c r="I527" s="306"/>
      <c r="J527" s="306"/>
      <c r="K527" s="306"/>
      <c r="L527" s="306"/>
      <c r="M527" s="306"/>
      <c r="N527" s="306"/>
      <c r="O527" s="384"/>
      <c r="P527" s="306"/>
      <c r="Q527" s="306"/>
      <c r="R527" s="306"/>
      <c r="S527" s="331"/>
      <c r="T527" s="336"/>
      <c r="U527" s="336"/>
      <c r="V527" s="306"/>
      <c r="W527" s="306"/>
      <c r="X527" s="336"/>
      <c r="Y527" s="318">
        <f>SUMPRODUCT(F408:F511,Y408:Y511)</f>
        <v>12411800</v>
      </c>
      <c r="Z527" s="318">
        <f>SUMPRODUCT(F408:F511,Z408:Z511)</f>
        <v>4693980.3900000006</v>
      </c>
      <c r="AA527" s="318">
        <f>IF(AA407="kW",SUMPRODUCT(N408:N511,Q408:Q511,AA408:AA511),SUMPRODUCT(F408:F511,AA408:AA511))</f>
        <v>24516.512400000003</v>
      </c>
      <c r="AB527" s="318">
        <f>IF(AB407="kW",SUMPRODUCT(N408:N511,Q408:Q511,AB408:AB511),SUMPRODUCT(F408:F511,AB408:AB511))</f>
        <v>6517.0475999999999</v>
      </c>
      <c r="AC527" s="318">
        <f>IF(AC407="kW",SUMPRODUCT(N408:N511,Q408:Q511,AC408:AC511),SUMPRODUCT(F408:F511, AC408:AC511))</f>
        <v>0</v>
      </c>
      <c r="AD527" s="318">
        <f>IF(AD407="kW",SUMPRODUCT(N408:N511,Q408:Q511,AD408:AD511),SUMPRODUCT(F408:F511, AD408:AD511))</f>
        <v>0</v>
      </c>
      <c r="AE527" s="318">
        <f>IF(AE407="kW",SUMPRODUCT(N408:N511,Q408:Q511,AE408:AE511),SUMPRODUCT(F408:F511,AE408:AE511))</f>
        <v>0</v>
      </c>
      <c r="AF527" s="318">
        <f>IF(AF407="kW",SUMPRODUCT(N408:N511,Q408:Q511,AF408:AF511),SUMPRODUCT(F408:F511,AF408:AF511))</f>
        <v>0</v>
      </c>
      <c r="AG527" s="318">
        <f>IF(AG407="kW",SUMPRODUCT(N408:N511,Q408:Q511,AG408:AG511),SUMPRODUCT(F408:F511,AG408:AG511))</f>
        <v>0</v>
      </c>
      <c r="AH527" s="318">
        <f>IF(AH407="kW",SUMPRODUCT(N408:N511,Q408:Q511,AH408:AH511),SUMPRODUCT(F408:F511,AH408:AH511))</f>
        <v>0</v>
      </c>
      <c r="AI527" s="318">
        <f>IF(AI407="kW",SUMPRODUCT(N408:N511,Q408:Q511,AI408:AI511),SUMPRODUCT(F408:F511,AI408:AI511))</f>
        <v>0</v>
      </c>
      <c r="AJ527" s="318">
        <f>IF(AJ407="kW",SUMPRODUCT(N408:N511,Q408:Q511,AJ408:AJ511),SUMPRODUCT(F408:F511,AJ408:AJ511))</f>
        <v>0</v>
      </c>
      <c r="AK527" s="318">
        <f>IF(AK407="kW",SUMPRODUCT(N408:N511,Q408:Q511,AK408:AK511),SUMPRODUCT(F408:F511,AK408:AK511))</f>
        <v>0</v>
      </c>
      <c r="AL527" s="318">
        <f>IF(AL407="kW",SUMPRODUCT(N408:N511,Q408:Q511,AL408:AL511),SUMPRODUCT(F408:F511,AL408:AL511))</f>
        <v>0</v>
      </c>
      <c r="AM527" s="364"/>
    </row>
    <row r="528" spans="2:41" ht="15">
      <c r="B528" s="351" t="s">
        <v>204</v>
      </c>
      <c r="C528" s="383"/>
      <c r="D528" s="306"/>
      <c r="E528" s="306"/>
      <c r="F528" s="306"/>
      <c r="G528" s="306"/>
      <c r="H528" s="306"/>
      <c r="I528" s="306"/>
      <c r="J528" s="306"/>
      <c r="K528" s="306"/>
      <c r="L528" s="306"/>
      <c r="M528" s="306"/>
      <c r="N528" s="306"/>
      <c r="O528" s="384"/>
      <c r="P528" s="306"/>
      <c r="Q528" s="306"/>
      <c r="R528" s="306"/>
      <c r="S528" s="331"/>
      <c r="T528" s="336"/>
      <c r="U528" s="336"/>
      <c r="V528" s="306"/>
      <c r="W528" s="306"/>
      <c r="X528" s="336"/>
      <c r="Y528" s="318">
        <f>SUMPRODUCT(G408:G511,Y408:Y511)</f>
        <v>12012040.890000001</v>
      </c>
      <c r="Z528" s="318">
        <f>SUMPRODUCT(G408:G511,Z408:Z511)</f>
        <v>3601901.55</v>
      </c>
      <c r="AA528" s="318">
        <f>IF(AA407="kW",SUMPRODUCT(N408:N511,R408:R511,AA408:AA511),SUMPRODUCT(G408:G511,AA408:AA511))</f>
        <v>23440.342800000002</v>
      </c>
      <c r="AB528" s="318">
        <f>IF(AB407="kW",SUMPRODUCT(N408:N511,R408:R511,AB408:AB511),SUMPRODUCT(G408:G511,AB408:AB511))</f>
        <v>6230.9771999999994</v>
      </c>
      <c r="AC528" s="318">
        <f>IF(AC407="kW",SUMPRODUCT(N408:N511,R408:R511,AC408:AC511),SUMPRODUCT(G408:G511, AC408:AC511))</f>
        <v>0</v>
      </c>
      <c r="AD528" s="318">
        <f>IF(AD407="kW",SUMPRODUCT(N408:N511,R408:R511,AD408:AD511),SUMPRODUCT(G408:G511, AD408:AD511))</f>
        <v>0</v>
      </c>
      <c r="AE528" s="318">
        <f>IF(AE407="kW",SUMPRODUCT(N408:N511,R408:R511,AE408:AE511),SUMPRODUCT(G408:G511,AE408:AE511))</f>
        <v>0</v>
      </c>
      <c r="AF528" s="318">
        <f>IF(AF407="kW",SUMPRODUCT(N408:N511,R408:R511,AF408:AF511),SUMPRODUCT(G408:G511,AF408:AF511))</f>
        <v>0</v>
      </c>
      <c r="AG528" s="318">
        <f>IF(AG407="kW",SUMPRODUCT(N408:N511,R408:R511,AG408:AG511),SUMPRODUCT(G408:G511,AG408:AG511))</f>
        <v>0</v>
      </c>
      <c r="AH528" s="318">
        <f>IF(AH407="kW",SUMPRODUCT(N408:N511,R408:R511,AH408:AH511),SUMPRODUCT(G408:G511,AH408:AH511))</f>
        <v>0</v>
      </c>
      <c r="AI528" s="318">
        <f>IF(AI407="kW",SUMPRODUCT(N408:N511,R408:R511,AI408:AI511),SUMPRODUCT(G408:G511,AI408:AI511))</f>
        <v>0</v>
      </c>
      <c r="AJ528" s="318">
        <f>IF(AJ407="kW",SUMPRODUCT(N408:N511,R408:R511,AJ408:AJ511),SUMPRODUCT(G408:G511,AJ408:AJ511))</f>
        <v>0</v>
      </c>
      <c r="AK528" s="318">
        <f>IF(AK407="kW",SUMPRODUCT(N408:N511,R408:R511,AK408:AK511),SUMPRODUCT(G408:G511,AK408:AK511))</f>
        <v>0</v>
      </c>
      <c r="AL528" s="318">
        <f>IF(AL407="kW",SUMPRODUCT(N408:N511,R408:R511,AL408:AL511),SUMPRODUCT(G408:G511,AL408:AL511))</f>
        <v>0</v>
      </c>
      <c r="AM528" s="364"/>
    </row>
    <row r="529" spans="2:39" ht="15">
      <c r="B529" s="351" t="s">
        <v>205</v>
      </c>
      <c r="C529" s="383"/>
      <c r="D529" s="306"/>
      <c r="E529" s="306"/>
      <c r="F529" s="306"/>
      <c r="G529" s="306"/>
      <c r="H529" s="306"/>
      <c r="I529" s="306"/>
      <c r="J529" s="306"/>
      <c r="K529" s="306"/>
      <c r="L529" s="306"/>
      <c r="M529" s="306"/>
      <c r="N529" s="306"/>
      <c r="O529" s="384"/>
      <c r="P529" s="306"/>
      <c r="Q529" s="306"/>
      <c r="R529" s="306"/>
      <c r="S529" s="331"/>
      <c r="T529" s="336"/>
      <c r="U529" s="336"/>
      <c r="V529" s="306"/>
      <c r="W529" s="306"/>
      <c r="X529" s="336"/>
      <c r="Y529" s="318">
        <f>SUMPRODUCT(H408:H511,Y408:Y511)</f>
        <v>11831212.99</v>
      </c>
      <c r="Z529" s="318">
        <f>SUMPRODUCT(H408:H511,Z408:Z511)</f>
        <v>2296430.15</v>
      </c>
      <c r="AA529" s="318">
        <f>IF(AA407="kW",SUMPRODUCT(N408:N511,S408:S511,AA408:AA511),SUMPRODUCT(H408:H511,AA408:AA511))</f>
        <v>23440.342800000002</v>
      </c>
      <c r="AB529" s="318">
        <f>IF(AB407="kW",SUMPRODUCT(N408:N511,S408:S511,AB408:AB511),SUMPRODUCT(H408:H511,AB408:AB511))</f>
        <v>6230.9771999999994</v>
      </c>
      <c r="AC529" s="318">
        <f>IF(AC407="kW",SUMPRODUCT(N408:N511,S408:S511,AC408:AC511),SUMPRODUCT(H408:H511, AC408:AC511))</f>
        <v>0</v>
      </c>
      <c r="AD529" s="318">
        <f>IF(AD407="kW",SUMPRODUCT(N408:N511,S408:S511,AD408:AD511),SUMPRODUCT(H408:H511, AD408:AD511))</f>
        <v>0</v>
      </c>
      <c r="AE529" s="318">
        <f>IF(AE407="kW",SUMPRODUCT(N408:N511,S408:S511,AE408:AE511),SUMPRODUCT(H408:H511,AE408:AE511))</f>
        <v>0</v>
      </c>
      <c r="AF529" s="318">
        <f>IF(AF407="kW",SUMPRODUCT(N408:N511,S408:S511,AF408:AF511),SUMPRODUCT(H408:H511,AF408:AF511))</f>
        <v>0</v>
      </c>
      <c r="AG529" s="318">
        <f>IF(AG407="kW",SUMPRODUCT(N408:N511,S408:S511,AG408:AG511),SUMPRODUCT(H408:H511,AG408:AG511))</f>
        <v>0</v>
      </c>
      <c r="AH529" s="318">
        <f>IF(AH407="kW",SUMPRODUCT(N408:N511,S408:S511,AH408:AH511),SUMPRODUCT(H408:H511,AH408:AH511))</f>
        <v>0</v>
      </c>
      <c r="AI529" s="318">
        <f>IF(AI407="kW",SUMPRODUCT(N408:N511,S408:S511,AI408:AI511),SUMPRODUCT(H408:H511,AI408:AI511))</f>
        <v>0</v>
      </c>
      <c r="AJ529" s="318">
        <f>IF(AJ407="kW",SUMPRODUCT(N408:N511,S408:S511,AJ408:AJ511),SUMPRODUCT(H408:H511,AJ408:AJ511))</f>
        <v>0</v>
      </c>
      <c r="AK529" s="318">
        <f>IF(AK407="kW",SUMPRODUCT(N408:N511,S408:S511,AK408:AK511),SUMPRODUCT(H408:H511,AK408:AK511))</f>
        <v>0</v>
      </c>
      <c r="AL529" s="318">
        <f>IF(AL407="kW",SUMPRODUCT(N408:N511,S408:S511,AL408:AL511),SUMPRODUCT(H408:H511,AL408:AL511))</f>
        <v>0</v>
      </c>
      <c r="AM529" s="364"/>
    </row>
    <row r="530" spans="2:39" ht="15">
      <c r="B530" s="351" t="s">
        <v>206</v>
      </c>
      <c r="C530" s="383"/>
      <c r="D530" s="306"/>
      <c r="E530" s="306"/>
      <c r="F530" s="306"/>
      <c r="G530" s="306"/>
      <c r="H530" s="306"/>
      <c r="I530" s="306"/>
      <c r="J530" s="306"/>
      <c r="K530" s="306"/>
      <c r="L530" s="306"/>
      <c r="M530" s="306"/>
      <c r="N530" s="306"/>
      <c r="O530" s="384"/>
      <c r="P530" s="306"/>
      <c r="Q530" s="306"/>
      <c r="R530" s="306"/>
      <c r="S530" s="331"/>
      <c r="T530" s="336"/>
      <c r="U530" s="336"/>
      <c r="V530" s="306"/>
      <c r="W530" s="306"/>
      <c r="X530" s="336"/>
      <c r="Y530" s="318">
        <f>SUMPRODUCT(I408:I511,Y408:Y511)</f>
        <v>11831212.99</v>
      </c>
      <c r="Z530" s="318">
        <f>SUMPRODUCT(I408:I511,Z408:Z511)</f>
        <v>2296430.15</v>
      </c>
      <c r="AA530" s="318">
        <f>IF(AA407="kW",SUMPRODUCT(N408:N511,T408:T511,AA408:AA511),SUMPRODUCT(I408:I511,AA408:AA511))</f>
        <v>23154.994800000004</v>
      </c>
      <c r="AB530" s="318">
        <f>IF(AB407="kW",SUMPRODUCT(N408:N511,T408:T511,AB408:AB511),SUMPRODUCT(I408:I511,AB408:AB511))</f>
        <v>6155.1252000000004</v>
      </c>
      <c r="AC530" s="318">
        <f>IF(AC407="kW",SUMPRODUCT(N408:N511,T408:T511,AC408:AC511),SUMPRODUCT(I408:I511, AC408:AC511))</f>
        <v>0</v>
      </c>
      <c r="AD530" s="318">
        <f>IF(AD407="kW",SUMPRODUCT(N408:N511,T408:T511,AD408:AD511),SUMPRODUCT(I408:I511, AD408:AD511))</f>
        <v>0</v>
      </c>
      <c r="AE530" s="318">
        <f>IF(AE407="kW",SUMPRODUCT(N408:N511,T408:T511,AE408:AE511),SUMPRODUCT(I408:I511,AE408:AE511))</f>
        <v>0</v>
      </c>
      <c r="AF530" s="318">
        <f>IF(AF407="kW",SUMPRODUCT(N408:N511,T408:T511,AF408:AF511),SUMPRODUCT(I408:I511,AF408:AF511))</f>
        <v>0</v>
      </c>
      <c r="AG530" s="318">
        <f>IF(AG407="kW",SUMPRODUCT(N408:N511,T408:T511,AG408:AG511),SUMPRODUCT(I408:I511,AG408:AG511))</f>
        <v>0</v>
      </c>
      <c r="AH530" s="318">
        <f>IF(AH407="kW",SUMPRODUCT(N408:N511,T408:T511,AH408:AH511),SUMPRODUCT(I408:I511,AH408:AH511))</f>
        <v>0</v>
      </c>
      <c r="AI530" s="318">
        <f>IF(AI407="kW",SUMPRODUCT(N408:N511,T408:T511,AI408:AI511),SUMPRODUCT(I408:I511,AI408:AI511))</f>
        <v>0</v>
      </c>
      <c r="AJ530" s="318">
        <f>IF(AJ407="kW",SUMPRODUCT(N408:N511,T408:T511,AJ408:AJ511),SUMPRODUCT(I408:I511,AJ408:AJ511))</f>
        <v>0</v>
      </c>
      <c r="AK530" s="318">
        <f>IF(AK407="kW",SUMPRODUCT(N408:N511,T408:T511,AK408:AK511),SUMPRODUCT(I408:I511,AK408:AK511))</f>
        <v>0</v>
      </c>
      <c r="AL530" s="318">
        <f>IF(AL407="kW",SUMPRODUCT(N408:N511,T408:T511,AL408:AL511),SUMPRODUCT(I408:I511,AL408:AL511))</f>
        <v>0</v>
      </c>
      <c r="AM530" s="364"/>
    </row>
    <row r="531" spans="2:39" ht="15">
      <c r="B531" s="408" t="s">
        <v>207</v>
      </c>
      <c r="C531" s="386"/>
      <c r="D531" s="411"/>
      <c r="E531" s="411"/>
      <c r="F531" s="411"/>
      <c r="G531" s="411"/>
      <c r="H531" s="411"/>
      <c r="I531" s="411"/>
      <c r="J531" s="411"/>
      <c r="K531" s="411"/>
      <c r="L531" s="411"/>
      <c r="M531" s="411"/>
      <c r="N531" s="411"/>
      <c r="O531" s="410"/>
      <c r="P531" s="411"/>
      <c r="Q531" s="411"/>
      <c r="R531" s="411"/>
      <c r="S531" s="391"/>
      <c r="T531" s="412"/>
      <c r="U531" s="412"/>
      <c r="V531" s="411"/>
      <c r="W531" s="411"/>
      <c r="X531" s="412"/>
      <c r="Y531" s="353">
        <f>SUMPRODUCT(J408:J511,Y408:Y511)</f>
        <v>11767768.16</v>
      </c>
      <c r="Z531" s="353">
        <f>SUMPRODUCT(J408:J511,Z408:Z511)</f>
        <v>2296430.15</v>
      </c>
      <c r="AA531" s="353">
        <f>IF(AA407="kW",SUMPRODUCT(N408:N511,U408:U511,AA408:AA511),SUMPRODUCT(J408:J511,AA408:AA511))</f>
        <v>22394.5092</v>
      </c>
      <c r="AB531" s="353">
        <f>IF(AB407="kW",SUMPRODUCT(N408:N511,U408:U511,AB408:AB511),SUMPRODUCT(J408:J511,AB408:AB511))</f>
        <v>5952.9708000000001</v>
      </c>
      <c r="AC531" s="353">
        <f>IF(AC407="kW",SUMPRODUCT(N408:N511,U408:U511,AC408:AC511),SUMPRODUCT(J408:J511, AC408:AC511))</f>
        <v>0</v>
      </c>
      <c r="AD531" s="353">
        <f>IF(AD407="kW",SUMPRODUCT(N408:N511,U408:U511,AD408:AD511),SUMPRODUCT(J408:J511, AD408:AD511))</f>
        <v>0</v>
      </c>
      <c r="AE531" s="353">
        <f>IF(AE407="kW",SUMPRODUCT(N408:N511,U408:U511,AE408:AE511),SUMPRODUCT(J408:J511,AE408:AE511))</f>
        <v>0</v>
      </c>
      <c r="AF531" s="353">
        <f>IF(AF407="kW",SUMPRODUCT(N408:N511,U408:U511,AF408:AF511),SUMPRODUCT(J408:J511,AF408:AF511))</f>
        <v>0</v>
      </c>
      <c r="AG531" s="353">
        <f>IF(AG407="kW",SUMPRODUCT(N408:N511,U408:U511,AG408:AG511),SUMPRODUCT(J408:J511,AG408:AG511))</f>
        <v>0</v>
      </c>
      <c r="AH531" s="353">
        <f>IF(AH407="kW",SUMPRODUCT(N408:N511,U408:U511,AH408:AH511),SUMPRODUCT(J408:J511,AH408:AH511))</f>
        <v>0</v>
      </c>
      <c r="AI531" s="353">
        <f>IF(AI407="kW",SUMPRODUCT(N408:N511,U408:U511,AI408:AI511),SUMPRODUCT(J408:J511,AI408:AI511))</f>
        <v>0</v>
      </c>
      <c r="AJ531" s="353">
        <f>IF(AJ407="kW",SUMPRODUCT(N408:N511,U408:U511,AJ408:AJ511),SUMPRODUCT(J408:J511,AJ408:AJ511))</f>
        <v>0</v>
      </c>
      <c r="AK531" s="353">
        <f>IF(AK407="kW",SUMPRODUCT(N408:N511,U408:U511,AK408:AK511),SUMPRODUCT(J408:J511,AK408:AK511))</f>
        <v>0</v>
      </c>
      <c r="AL531" s="353">
        <f>IF(AL407="kW",SUMPRODUCT(N408:N511,U408:U511,AL408:AL511),SUMPRODUCT(J408:J511,AL408:AL511))</f>
        <v>0</v>
      </c>
      <c r="AM531" s="413"/>
    </row>
    <row r="532" spans="2:39" ht="22.5" customHeight="1">
      <c r="B532" s="395" t="s">
        <v>226</v>
      </c>
      <c r="C532" s="414"/>
      <c r="D532" s="415"/>
      <c r="E532" s="415"/>
      <c r="F532" s="415"/>
      <c r="G532" s="415"/>
      <c r="H532" s="415"/>
      <c r="I532" s="415"/>
      <c r="J532" s="415"/>
      <c r="K532" s="415"/>
      <c r="L532" s="415"/>
      <c r="M532" s="415"/>
      <c r="N532" s="415"/>
      <c r="O532" s="415"/>
      <c r="P532" s="415"/>
      <c r="Q532" s="415"/>
      <c r="R532" s="415"/>
      <c r="S532" s="398"/>
      <c r="T532" s="399"/>
      <c r="U532" s="415"/>
      <c r="V532" s="415"/>
      <c r="W532" s="415"/>
      <c r="X532" s="415"/>
      <c r="Y532" s="436"/>
      <c r="Z532" s="436"/>
      <c r="AA532" s="436"/>
      <c r="AB532" s="436"/>
      <c r="AC532" s="436"/>
      <c r="AD532" s="436"/>
      <c r="AE532" s="436"/>
      <c r="AF532" s="436"/>
      <c r="AG532" s="436"/>
      <c r="AH532" s="436"/>
      <c r="AI532" s="436"/>
      <c r="AJ532" s="436"/>
      <c r="AK532" s="436"/>
      <c r="AL532" s="436"/>
      <c r="AM532" s="416"/>
    </row>
    <row r="534" spans="2:39" ht="15">
      <c r="B534" s="632" t="s">
        <v>588</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4" fitToHeight="0" orientation="landscape" cellComments="asDisplayed" r:id="rId1"/>
  <headerFooter>
    <oddHeader>&amp;L&amp;G</oddHeader>
    <oddFooter>&amp;R&amp;P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173" zoomScale="90" zoomScaleNormal="90" workbookViewId="0">
      <pane xSplit="2" topLeftCell="C1" activePane="topRight" state="frozen"/>
      <selection pane="topRight" activeCell="E206" sqref="E206"/>
    </sheetView>
  </sheetViews>
  <sheetFormatPr defaultRowHeight="15" outlineLevelRow="1" outlineLevelCol="1"/>
  <cols>
    <col min="1" max="1" width="4.5703125" style="558" customWidth="1"/>
    <col min="2" max="2" width="44.140625" style="454" customWidth="1"/>
    <col min="3" max="3" width="13.42578125" style="454" customWidth="1"/>
    <col min="4" max="4" width="17" style="454" customWidth="1"/>
    <col min="5" max="5" width="11.28515625" style="454" customWidth="1" outlineLevel="1"/>
    <col min="6" max="6" width="13.28515625" style="454" customWidth="1" outlineLevel="1"/>
    <col min="7" max="13" width="11.28515625" style="454" customWidth="1" outlineLevel="1"/>
    <col min="14" max="14" width="12" style="454" customWidth="1" outlineLevel="1"/>
    <col min="15" max="15" width="15.7109375" style="454" customWidth="1"/>
    <col min="16" max="24" width="9.140625" style="454" customWidth="1" outlineLevel="1"/>
    <col min="25" max="25" width="16.5703125" style="454" customWidth="1"/>
    <col min="26" max="27" width="15" style="454" customWidth="1"/>
    <col min="28" max="28" width="17.7109375" style="454" customWidth="1"/>
    <col min="29" max="29" width="19.7109375" style="454" customWidth="1"/>
    <col min="30" max="30" width="18.7109375" style="454" customWidth="1"/>
    <col min="31" max="35" width="14.85546875" style="454" customWidth="1"/>
    <col min="36" max="38" width="17.28515625" style="454" customWidth="1"/>
    <col min="39" max="39" width="14.5703125" style="454" customWidth="1"/>
    <col min="40" max="40" width="11.7109375" style="454" customWidth="1"/>
    <col min="41" max="16384" width="9.140625" style="454"/>
  </cols>
  <sheetData>
    <row r="13" spans="2:39" ht="15.75" thickBot="1"/>
    <row r="14" spans="2:39" ht="26.25" customHeight="1" thickBot="1">
      <c r="B14" s="947" t="s">
        <v>172</v>
      </c>
      <c r="C14" s="284" t="s">
        <v>176</v>
      </c>
      <c r="D14" s="54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row>
    <row r="15" spans="2:39" ht="26.25" customHeight="1" thickBot="1">
      <c r="B15" s="947"/>
      <c r="C15" s="288" t="s">
        <v>173</v>
      </c>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row>
    <row r="16" spans="2:39" ht="28.5" customHeight="1" thickBot="1">
      <c r="B16" s="947"/>
      <c r="C16" s="930" t="s">
        <v>624</v>
      </c>
      <c r="D16" s="931"/>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row>
    <row r="17" spans="2:39" ht="15.7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row>
    <row r="18" spans="2:39" ht="66" customHeight="1">
      <c r="B18" s="947" t="s">
        <v>519</v>
      </c>
      <c r="C18" s="946" t="s">
        <v>651</v>
      </c>
      <c r="D18" s="946"/>
      <c r="E18" s="946"/>
      <c r="F18" s="946"/>
      <c r="G18" s="946"/>
      <c r="H18" s="946"/>
      <c r="I18" s="946"/>
      <c r="J18" s="946"/>
      <c r="K18" s="946"/>
      <c r="L18" s="946"/>
      <c r="M18" s="946"/>
      <c r="N18" s="946"/>
      <c r="O18" s="946"/>
      <c r="P18" s="946"/>
      <c r="Q18" s="946"/>
      <c r="R18" s="946"/>
      <c r="S18" s="946"/>
      <c r="T18" s="946"/>
      <c r="U18" s="946"/>
      <c r="V18" s="946"/>
      <c r="W18" s="946"/>
      <c r="X18" s="946"/>
      <c r="Y18" s="651"/>
      <c r="Z18" s="651"/>
      <c r="AA18" s="651"/>
      <c r="AB18" s="651"/>
      <c r="AC18" s="651"/>
      <c r="AD18" s="651"/>
      <c r="AE18" s="297"/>
      <c r="AF18" s="292"/>
      <c r="AG18" s="292"/>
      <c r="AH18" s="292"/>
      <c r="AI18" s="292"/>
      <c r="AJ18" s="292"/>
      <c r="AK18" s="292"/>
      <c r="AL18" s="292"/>
      <c r="AM18" s="292"/>
    </row>
    <row r="19" spans="2:39" ht="56.25" customHeight="1">
      <c r="B19" s="947"/>
      <c r="C19" s="946" t="s">
        <v>648</v>
      </c>
      <c r="D19" s="946"/>
      <c r="E19" s="946"/>
      <c r="F19" s="946"/>
      <c r="G19" s="946"/>
      <c r="H19" s="946"/>
      <c r="I19" s="946"/>
      <c r="J19" s="946"/>
      <c r="K19" s="946"/>
      <c r="L19" s="946"/>
      <c r="M19" s="946"/>
      <c r="N19" s="946"/>
      <c r="O19" s="946"/>
      <c r="P19" s="946"/>
      <c r="Q19" s="946"/>
      <c r="R19" s="946"/>
      <c r="S19" s="946"/>
      <c r="T19" s="946"/>
      <c r="U19" s="946"/>
      <c r="V19" s="946"/>
      <c r="W19" s="946"/>
      <c r="X19" s="946"/>
      <c r="Y19" s="651"/>
      <c r="Z19" s="651"/>
      <c r="AA19" s="651"/>
      <c r="AB19" s="651"/>
      <c r="AC19" s="651"/>
      <c r="AD19" s="651"/>
      <c r="AE19" s="297"/>
      <c r="AF19" s="292"/>
      <c r="AG19" s="292"/>
      <c r="AH19" s="292"/>
      <c r="AI19" s="292"/>
      <c r="AJ19" s="292"/>
      <c r="AK19" s="292"/>
      <c r="AL19" s="292"/>
      <c r="AM19" s="292"/>
    </row>
    <row r="20" spans="2:39" ht="62.25" customHeight="1">
      <c r="B20" s="300"/>
      <c r="C20" s="946" t="s">
        <v>652</v>
      </c>
      <c r="D20" s="946"/>
      <c r="E20" s="946"/>
      <c r="F20" s="946"/>
      <c r="G20" s="946"/>
      <c r="H20" s="946"/>
      <c r="I20" s="946"/>
      <c r="J20" s="946"/>
      <c r="K20" s="946"/>
      <c r="L20" s="946"/>
      <c r="M20" s="946"/>
      <c r="N20" s="946"/>
      <c r="O20" s="946"/>
      <c r="P20" s="946"/>
      <c r="Q20" s="946"/>
      <c r="R20" s="946"/>
      <c r="S20" s="946"/>
      <c r="T20" s="946"/>
      <c r="U20" s="946"/>
      <c r="V20" s="946"/>
      <c r="W20" s="946"/>
      <c r="X20" s="946"/>
      <c r="Y20" s="651"/>
      <c r="Z20" s="651"/>
      <c r="AA20" s="651"/>
      <c r="AB20" s="651"/>
      <c r="AC20" s="651"/>
      <c r="AD20" s="651"/>
      <c r="AE20" s="455"/>
      <c r="AF20" s="292"/>
      <c r="AG20" s="292"/>
      <c r="AH20" s="292"/>
      <c r="AI20" s="292"/>
      <c r="AJ20" s="292"/>
      <c r="AK20" s="292"/>
      <c r="AL20" s="292"/>
      <c r="AM20" s="292"/>
    </row>
    <row r="21" spans="2:39" ht="51" customHeight="1">
      <c r="B21" s="300"/>
      <c r="C21" s="946" t="s">
        <v>653</v>
      </c>
      <c r="D21" s="946"/>
      <c r="E21" s="946"/>
      <c r="F21" s="946"/>
      <c r="G21" s="946"/>
      <c r="H21" s="946"/>
      <c r="I21" s="946"/>
      <c r="J21" s="946"/>
      <c r="K21" s="946"/>
      <c r="L21" s="946"/>
      <c r="M21" s="946"/>
      <c r="N21" s="946"/>
      <c r="O21" s="946"/>
      <c r="P21" s="946"/>
      <c r="Q21" s="946"/>
      <c r="R21" s="946"/>
      <c r="S21" s="946"/>
      <c r="T21" s="946"/>
      <c r="U21" s="946"/>
      <c r="V21" s="946"/>
      <c r="W21" s="946"/>
      <c r="X21" s="946"/>
      <c r="Y21" s="651"/>
      <c r="Z21" s="651"/>
      <c r="AA21" s="651"/>
      <c r="AB21" s="651"/>
      <c r="AC21" s="651"/>
      <c r="AD21" s="651"/>
      <c r="AE21" s="303"/>
      <c r="AF21" s="292"/>
      <c r="AG21" s="292"/>
      <c r="AH21" s="292"/>
      <c r="AI21" s="292"/>
      <c r="AJ21" s="292"/>
      <c r="AK21" s="292"/>
      <c r="AL21" s="292"/>
      <c r="AM21" s="292"/>
    </row>
    <row r="22" spans="2:39" ht="72.75" customHeight="1">
      <c r="B22" s="300"/>
      <c r="C22" s="946" t="s">
        <v>665</v>
      </c>
      <c r="D22" s="946"/>
      <c r="E22" s="946"/>
      <c r="F22" s="946"/>
      <c r="G22" s="946"/>
      <c r="H22" s="946"/>
      <c r="I22" s="946"/>
      <c r="J22" s="946"/>
      <c r="K22" s="946"/>
      <c r="L22" s="946"/>
      <c r="M22" s="946"/>
      <c r="N22" s="946"/>
      <c r="O22" s="946"/>
      <c r="P22" s="946"/>
      <c r="Q22" s="946"/>
      <c r="R22" s="946"/>
      <c r="S22" s="946"/>
      <c r="T22" s="946"/>
      <c r="U22" s="946"/>
      <c r="V22" s="946"/>
      <c r="W22" s="946"/>
      <c r="X22" s="946"/>
      <c r="Y22" s="651"/>
      <c r="Z22" s="651"/>
      <c r="AA22" s="651"/>
      <c r="AB22" s="651"/>
      <c r="AC22" s="651"/>
      <c r="AD22" s="651"/>
      <c r="AE22" s="455"/>
      <c r="AF22" s="292"/>
      <c r="AG22" s="292"/>
      <c r="AH22" s="292"/>
      <c r="AI22" s="292"/>
      <c r="AJ22" s="292"/>
      <c r="AK22" s="292"/>
      <c r="AL22" s="292"/>
      <c r="AM22" s="292"/>
    </row>
    <row r="23" spans="2:39" ht="15.75">
      <c r="B23" s="300"/>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92"/>
      <c r="AG23" s="292"/>
      <c r="AH23" s="292"/>
      <c r="AI23" s="292"/>
      <c r="AJ23" s="292"/>
      <c r="AK23" s="292"/>
      <c r="AL23" s="292"/>
      <c r="AM23" s="292"/>
    </row>
    <row r="24" spans="2:39" ht="15.75">
      <c r="B24" s="947" t="s">
        <v>589</v>
      </c>
      <c r="C24" s="633" t="s">
        <v>591</v>
      </c>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92"/>
      <c r="AG24" s="292"/>
      <c r="AH24" s="292"/>
      <c r="AI24" s="292"/>
      <c r="AJ24" s="292"/>
      <c r="AK24" s="292"/>
      <c r="AL24" s="292"/>
      <c r="AM24" s="292"/>
    </row>
    <row r="25" spans="2:39" ht="15.75">
      <c r="B25" s="947"/>
      <c r="C25" s="633" t="s">
        <v>592</v>
      </c>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92"/>
      <c r="AG25" s="292"/>
      <c r="AH25" s="292"/>
      <c r="AI25" s="292"/>
      <c r="AJ25" s="292"/>
      <c r="AK25" s="292"/>
      <c r="AL25" s="292"/>
      <c r="AM25" s="292"/>
    </row>
    <row r="26" spans="2:39" ht="15.75">
      <c r="B26" s="575"/>
      <c r="C26" s="633" t="s">
        <v>593</v>
      </c>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92"/>
      <c r="AG26" s="292"/>
      <c r="AH26" s="292"/>
      <c r="AI26" s="292"/>
      <c r="AJ26" s="292"/>
      <c r="AK26" s="292"/>
      <c r="AL26" s="292"/>
      <c r="AM26" s="292"/>
    </row>
    <row r="27" spans="2:39" ht="15.75">
      <c r="B27" s="575"/>
      <c r="C27" s="633" t="s">
        <v>594</v>
      </c>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92"/>
      <c r="AG27" s="292"/>
      <c r="AH27" s="292"/>
      <c r="AI27" s="292"/>
      <c r="AJ27" s="292"/>
      <c r="AK27" s="292"/>
      <c r="AL27" s="292"/>
      <c r="AM27" s="292"/>
    </row>
    <row r="28" spans="2:39" ht="15.75">
      <c r="B28" s="575"/>
      <c r="C28" s="633" t="s">
        <v>595</v>
      </c>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92"/>
      <c r="AG28" s="292"/>
      <c r="AH28" s="292"/>
      <c r="AI28" s="292"/>
      <c r="AJ28" s="292"/>
      <c r="AK28" s="292"/>
      <c r="AL28" s="292"/>
      <c r="AM28" s="292"/>
    </row>
    <row r="29" spans="2:39" ht="15.75">
      <c r="B29" s="575"/>
      <c r="C29" s="633" t="s">
        <v>596</v>
      </c>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92"/>
      <c r="AG29" s="292"/>
      <c r="AH29" s="292"/>
      <c r="AI29" s="292"/>
      <c r="AJ29" s="292"/>
      <c r="AK29" s="292"/>
      <c r="AL29" s="292"/>
      <c r="AM29" s="292"/>
    </row>
    <row r="30" spans="2:39" ht="15.75">
      <c r="B30" s="575"/>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92"/>
      <c r="AG30" s="292"/>
      <c r="AH30" s="292"/>
      <c r="AI30" s="292"/>
      <c r="AJ30" s="292"/>
      <c r="AK30" s="292"/>
      <c r="AL30" s="292"/>
      <c r="AM30" s="292"/>
    </row>
    <row r="31" spans="2:39" ht="15.75">
      <c r="B31" s="575"/>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92"/>
      <c r="AG31" s="292"/>
      <c r="AH31" s="292"/>
      <c r="AI31" s="292"/>
      <c r="AJ31" s="292"/>
      <c r="AK31" s="292"/>
      <c r="AL31" s="292"/>
      <c r="AM31" s="292"/>
    </row>
    <row r="32" spans="2:39">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row>
    <row r="33" spans="1:39" ht="15.75">
      <c r="B33" s="307" t="s">
        <v>269</v>
      </c>
      <c r="C33" s="308"/>
      <c r="D33" s="627" t="s">
        <v>599</v>
      </c>
      <c r="E33" s="280"/>
      <c r="F33" s="280"/>
      <c r="G33" s="280"/>
      <c r="H33" s="280"/>
      <c r="I33" s="280"/>
      <c r="J33" s="280"/>
      <c r="K33" s="280"/>
      <c r="L33" s="280"/>
      <c r="M33" s="280"/>
      <c r="N33" s="280"/>
      <c r="O33" s="308"/>
      <c r="P33" s="280"/>
      <c r="Q33" s="280"/>
      <c r="R33" s="280"/>
      <c r="S33" s="280"/>
      <c r="T33" s="280"/>
      <c r="U33" s="280"/>
      <c r="V33" s="280"/>
      <c r="W33" s="280"/>
      <c r="X33" s="280"/>
      <c r="Y33" s="297"/>
      <c r="Z33" s="294"/>
      <c r="AA33" s="294"/>
      <c r="AB33" s="294"/>
      <c r="AC33" s="294"/>
      <c r="AD33" s="294"/>
      <c r="AE33" s="294"/>
      <c r="AF33" s="294"/>
      <c r="AG33" s="294"/>
      <c r="AH33" s="294"/>
      <c r="AI33" s="294"/>
      <c r="AJ33" s="294"/>
      <c r="AK33" s="294"/>
      <c r="AL33" s="294"/>
      <c r="AM33" s="309"/>
    </row>
    <row r="34" spans="1:39" ht="36.75" customHeight="1">
      <c r="B34" s="937" t="s">
        <v>213</v>
      </c>
      <c r="C34" s="939" t="s">
        <v>33</v>
      </c>
      <c r="D34" s="311" t="s">
        <v>426</v>
      </c>
      <c r="E34" s="941" t="s">
        <v>211</v>
      </c>
      <c r="F34" s="942"/>
      <c r="G34" s="942"/>
      <c r="H34" s="942"/>
      <c r="I34" s="942"/>
      <c r="J34" s="942"/>
      <c r="K34" s="942"/>
      <c r="L34" s="942"/>
      <c r="M34" s="943"/>
      <c r="N34" s="944" t="s">
        <v>215</v>
      </c>
      <c r="O34" s="311" t="s">
        <v>427</v>
      </c>
      <c r="P34" s="941" t="s">
        <v>214</v>
      </c>
      <c r="Q34" s="942"/>
      <c r="R34" s="942"/>
      <c r="S34" s="942"/>
      <c r="T34" s="942"/>
      <c r="U34" s="942"/>
      <c r="V34" s="942"/>
      <c r="W34" s="942"/>
      <c r="X34" s="943"/>
      <c r="Y34" s="934" t="s">
        <v>246</v>
      </c>
      <c r="Z34" s="935"/>
      <c r="AA34" s="935"/>
      <c r="AB34" s="935"/>
      <c r="AC34" s="935"/>
      <c r="AD34" s="935"/>
      <c r="AE34" s="935"/>
      <c r="AF34" s="935"/>
      <c r="AG34" s="935"/>
      <c r="AH34" s="935"/>
      <c r="AI34" s="935"/>
      <c r="AJ34" s="935"/>
      <c r="AK34" s="935"/>
      <c r="AL34" s="935"/>
      <c r="AM34" s="936"/>
    </row>
    <row r="35" spans="1:39" ht="65.25" customHeight="1">
      <c r="B35" s="938"/>
      <c r="C35" s="940"/>
      <c r="D35" s="312">
        <v>2015</v>
      </c>
      <c r="E35" s="312">
        <v>2016</v>
      </c>
      <c r="F35" s="312">
        <v>2017</v>
      </c>
      <c r="G35" s="312">
        <v>2018</v>
      </c>
      <c r="H35" s="312">
        <v>2019</v>
      </c>
      <c r="I35" s="312">
        <v>2020</v>
      </c>
      <c r="J35" s="312">
        <v>2021</v>
      </c>
      <c r="K35" s="312">
        <v>2022</v>
      </c>
      <c r="L35" s="312">
        <v>2023</v>
      </c>
      <c r="M35" s="456">
        <v>2024</v>
      </c>
      <c r="N35" s="945"/>
      <c r="O35" s="312">
        <v>2015</v>
      </c>
      <c r="P35" s="312">
        <v>2016</v>
      </c>
      <c r="Q35" s="312">
        <v>2017</v>
      </c>
      <c r="R35" s="312">
        <v>2018</v>
      </c>
      <c r="S35" s="312">
        <v>2019</v>
      </c>
      <c r="T35" s="312">
        <v>2020</v>
      </c>
      <c r="U35" s="312">
        <v>2021</v>
      </c>
      <c r="V35" s="312">
        <v>2022</v>
      </c>
      <c r="W35" s="312">
        <v>2023</v>
      </c>
      <c r="X35" s="456">
        <v>2024</v>
      </c>
      <c r="Y35" s="312" t="str">
        <f>'1.  LRAMVA Summary'!D51</f>
        <v>Residential</v>
      </c>
      <c r="Z35" s="312" t="str">
        <f>'1.  LRAMVA Summary'!E51</f>
        <v>GS&lt;50 kW</v>
      </c>
      <c r="AA35" s="312" t="str">
        <f>'1.  LRAMVA Summary'!F51</f>
        <v>General Service 50 to 4,999 kW</v>
      </c>
      <c r="AB35" s="312" t="str">
        <f>'1.  LRAMVA Summary'!G51</f>
        <v>Large Use</v>
      </c>
      <c r="AC35" s="312" t="str">
        <f>'1.  LRAMVA Summary'!H51</f>
        <v>Large Use</v>
      </c>
      <c r="AD35" s="312" t="str">
        <f>'1.  LRAMVA Summary'!I51</f>
        <v>Street Lighting</v>
      </c>
      <c r="AE35" s="312" t="str">
        <f>'1.  LRAMVA Summary'!J51</f>
        <v/>
      </c>
      <c r="AF35" s="312" t="str">
        <f>'1.  LRAMVA Summary'!K51</f>
        <v/>
      </c>
      <c r="AG35" s="312" t="str">
        <f>'1.  LRAMVA Summary'!L51</f>
        <v/>
      </c>
      <c r="AH35" s="312" t="str">
        <f>'1.  LRAMVA Summary'!M51</f>
        <v/>
      </c>
      <c r="AI35" s="312" t="str">
        <f>'1.  LRAMVA Summary'!N51</f>
        <v/>
      </c>
      <c r="AJ35" s="312" t="str">
        <f>'1.  LRAMVA Summary'!O51</f>
        <v/>
      </c>
      <c r="AK35" s="312" t="str">
        <f>'1.  LRAMVA Summary'!P51</f>
        <v/>
      </c>
      <c r="AL35" s="312" t="str">
        <f>'1.  LRAMVA Summary'!Q51</f>
        <v/>
      </c>
      <c r="AM35" s="314" t="str">
        <f>'1.  LRAMVA Summary'!R51</f>
        <v>Total</v>
      </c>
    </row>
    <row r="36" spans="1:39" ht="16.5" customHeight="1">
      <c r="B36" s="554" t="s">
        <v>517</v>
      </c>
      <c r="C36" s="316"/>
      <c r="D36" s="316"/>
      <c r="E36" s="316"/>
      <c r="F36" s="316"/>
      <c r="G36" s="316"/>
      <c r="H36" s="316"/>
      <c r="I36" s="316"/>
      <c r="J36" s="316"/>
      <c r="K36" s="316"/>
      <c r="L36" s="316"/>
      <c r="M36" s="316"/>
      <c r="N36" s="317"/>
      <c r="O36" s="316"/>
      <c r="P36" s="316"/>
      <c r="Q36" s="316"/>
      <c r="R36" s="316"/>
      <c r="S36" s="316"/>
      <c r="T36" s="316"/>
      <c r="U36" s="316"/>
      <c r="V36" s="316"/>
      <c r="W36" s="316"/>
      <c r="X36" s="316"/>
      <c r="Y36" s="318" t="str">
        <f>'1.  LRAMVA Summary'!D52</f>
        <v>kWh</v>
      </c>
      <c r="Z36" s="318" t="str">
        <f>'1.  LRAMVA Summary'!E52</f>
        <v>kWh</v>
      </c>
      <c r="AA36" s="318" t="str">
        <f>'1.  LRAMVA Summary'!F52</f>
        <v>kW</v>
      </c>
      <c r="AB36" s="318" t="str">
        <f>'1.  LRAMVA Summary'!G52</f>
        <v>kW</v>
      </c>
      <c r="AC36" s="318" t="str">
        <f>'1.  LRAMVA Summary'!H52</f>
        <v>kW</v>
      </c>
      <c r="AD36" s="318" t="str">
        <f>'1.  LRAMVA Summary'!I52</f>
        <v>kW</v>
      </c>
      <c r="AE36" s="318" t="str">
        <f>'1.  LRAMVA Summary'!J52</f>
        <v/>
      </c>
      <c r="AF36" s="318" t="str">
        <f>'1.  LRAMVA Summary'!K52</f>
        <v/>
      </c>
      <c r="AG36" s="318" t="str">
        <f>'1.  LRAMVA Summary'!L52</f>
        <v/>
      </c>
      <c r="AH36" s="318" t="str">
        <f>'1.  LRAMVA Summary'!M52</f>
        <v/>
      </c>
      <c r="AI36" s="318" t="str">
        <f>'1.  LRAMVA Summary'!N52</f>
        <v/>
      </c>
      <c r="AJ36" s="318" t="str">
        <f>'1.  LRAMVA Summary'!O52</f>
        <v/>
      </c>
      <c r="AK36" s="318" t="str">
        <f>'1.  LRAMVA Summary'!P52</f>
        <v/>
      </c>
      <c r="AL36" s="318" t="str">
        <f>'1.  LRAMVA Summary'!Q52</f>
        <v/>
      </c>
      <c r="AM36" s="319"/>
    </row>
    <row r="37" spans="1:39" ht="16.5" customHeight="1" outlineLevel="1">
      <c r="B37" s="315" t="s">
        <v>510</v>
      </c>
      <c r="C37" s="316"/>
      <c r="D37" s="316"/>
      <c r="E37" s="316"/>
      <c r="F37" s="316"/>
      <c r="G37" s="316"/>
      <c r="H37" s="316"/>
      <c r="I37" s="316"/>
      <c r="J37" s="316"/>
      <c r="K37" s="316"/>
      <c r="L37" s="316"/>
      <c r="M37" s="316"/>
      <c r="N37" s="317"/>
      <c r="O37" s="316"/>
      <c r="P37" s="316"/>
      <c r="Q37" s="316"/>
      <c r="R37" s="316"/>
      <c r="S37" s="316"/>
      <c r="T37" s="316"/>
      <c r="U37" s="316"/>
      <c r="V37" s="316"/>
      <c r="W37" s="316"/>
      <c r="X37" s="316"/>
      <c r="Y37" s="318"/>
      <c r="Z37" s="318"/>
      <c r="AA37" s="318"/>
      <c r="AB37" s="318"/>
      <c r="AC37" s="318"/>
      <c r="AD37" s="318"/>
      <c r="AE37" s="318"/>
      <c r="AF37" s="318"/>
      <c r="AG37" s="318"/>
      <c r="AH37" s="318"/>
      <c r="AI37" s="318"/>
      <c r="AJ37" s="318"/>
      <c r="AK37" s="318"/>
      <c r="AL37" s="318"/>
      <c r="AM37" s="319"/>
    </row>
    <row r="38" spans="1:39" outlineLevel="1">
      <c r="A38" s="558">
        <v>1</v>
      </c>
      <c r="B38" s="556" t="s">
        <v>95</v>
      </c>
      <c r="C38" s="318" t="s">
        <v>25</v>
      </c>
      <c r="D38" s="322">
        <v>585232</v>
      </c>
      <c r="E38" s="322">
        <f>+'7-e.  2015'!BB24</f>
        <v>580190</v>
      </c>
      <c r="F38" s="322">
        <f>+'7-e.  2015'!BC24</f>
        <v>580190</v>
      </c>
      <c r="G38" s="322">
        <f>+'7-e.  2015'!BD24</f>
        <v>580190</v>
      </c>
      <c r="H38" s="322">
        <f>+'7-e.  2015'!BE24</f>
        <v>580190</v>
      </c>
      <c r="I38" s="322">
        <f>+'7-e.  2015'!BF24</f>
        <v>580190</v>
      </c>
      <c r="J38" s="322">
        <f>+'7-e.  2015'!BG24</f>
        <v>580190</v>
      </c>
      <c r="K38" s="322">
        <f>+'7-e.  2015'!BH24</f>
        <v>580033</v>
      </c>
      <c r="L38" s="322">
        <f>+'7-e.  2015'!BI24</f>
        <v>580033</v>
      </c>
      <c r="M38" s="322">
        <f>+'7-e.  2015'!BJ24</f>
        <v>580033</v>
      </c>
      <c r="N38" s="318"/>
      <c r="O38" s="322">
        <v>38</v>
      </c>
      <c r="P38" s="322">
        <f>+'7-e.  2015'!W24</f>
        <v>37</v>
      </c>
      <c r="Q38" s="322">
        <f>+'7-e.  2015'!X24</f>
        <v>37</v>
      </c>
      <c r="R38" s="322">
        <f>+'7-e.  2015'!Y24</f>
        <v>37</v>
      </c>
      <c r="S38" s="322">
        <f>+'7-e.  2015'!Z24</f>
        <v>37</v>
      </c>
      <c r="T38" s="322">
        <f>+'7-e.  2015'!AA24</f>
        <v>37</v>
      </c>
      <c r="U38" s="322">
        <f>+'7-e.  2015'!AB24</f>
        <v>37</v>
      </c>
      <c r="V38" s="322">
        <f>+'7-e.  2015'!AC24</f>
        <v>37</v>
      </c>
      <c r="W38" s="322">
        <f>+'7-e.  2015'!AD24</f>
        <v>37</v>
      </c>
      <c r="X38" s="322">
        <f>+'7-e.  2015'!AE24</f>
        <v>37</v>
      </c>
      <c r="Y38" s="437">
        <v>1</v>
      </c>
      <c r="Z38" s="437"/>
      <c r="AA38" s="437"/>
      <c r="AB38" s="437"/>
      <c r="AC38" s="437"/>
      <c r="AD38" s="437"/>
      <c r="AE38" s="437"/>
      <c r="AF38" s="437"/>
      <c r="AG38" s="437"/>
      <c r="AH38" s="437"/>
      <c r="AI38" s="437"/>
      <c r="AJ38" s="437"/>
      <c r="AK38" s="437"/>
      <c r="AL38" s="437"/>
      <c r="AM38" s="323">
        <f>SUM(Y38:AL38)</f>
        <v>1</v>
      </c>
    </row>
    <row r="39" spans="1:39" outlineLevel="1">
      <c r="B39" s="321" t="s">
        <v>270</v>
      </c>
      <c r="C39" s="318" t="s">
        <v>164</v>
      </c>
      <c r="D39" s="322">
        <v>3141</v>
      </c>
      <c r="E39" s="322">
        <f>+'7-f.  2016'!BB30</f>
        <v>3081</v>
      </c>
      <c r="F39" s="322">
        <f>+'7-f.  2016'!BC30</f>
        <v>3081</v>
      </c>
      <c r="G39" s="322">
        <f>+'7-f.  2016'!BD30</f>
        <v>3081</v>
      </c>
      <c r="H39" s="322">
        <f>+'7-f.  2016'!BE30</f>
        <v>3081</v>
      </c>
      <c r="I39" s="322">
        <f>+'7-f.  2016'!BF30</f>
        <v>3081</v>
      </c>
      <c r="J39" s="322">
        <f>+'7-f.  2016'!BG30</f>
        <v>3081</v>
      </c>
      <c r="K39" s="322">
        <f>+'7-f.  2016'!BH30</f>
        <v>3064</v>
      </c>
      <c r="L39" s="322">
        <f>+'7-f.  2016'!BI30</f>
        <v>3064</v>
      </c>
      <c r="M39" s="322">
        <f>+'7-f.  2016'!BJ30</f>
        <v>3064</v>
      </c>
      <c r="N39" s="495"/>
      <c r="O39" s="322"/>
      <c r="P39" s="322"/>
      <c r="Q39" s="322"/>
      <c r="R39" s="322"/>
      <c r="S39" s="322"/>
      <c r="T39" s="322"/>
      <c r="U39" s="322"/>
      <c r="V39" s="322"/>
      <c r="W39" s="322"/>
      <c r="X39" s="322"/>
      <c r="Y39" s="438">
        <f>Y38</f>
        <v>1</v>
      </c>
      <c r="Z39" s="438">
        <f t="shared" ref="Z39:AL39" si="0">Z38</f>
        <v>0</v>
      </c>
      <c r="AA39" s="438">
        <f t="shared" si="0"/>
        <v>0</v>
      </c>
      <c r="AB39" s="438">
        <f t="shared" si="0"/>
        <v>0</v>
      </c>
      <c r="AC39" s="438">
        <f t="shared" si="0"/>
        <v>0</v>
      </c>
      <c r="AD39" s="438">
        <f t="shared" si="0"/>
        <v>0</v>
      </c>
      <c r="AE39" s="438">
        <f t="shared" si="0"/>
        <v>0</v>
      </c>
      <c r="AF39" s="438">
        <f t="shared" si="0"/>
        <v>0</v>
      </c>
      <c r="AG39" s="438">
        <f t="shared" si="0"/>
        <v>0</v>
      </c>
      <c r="AH39" s="438">
        <f t="shared" si="0"/>
        <v>0</v>
      </c>
      <c r="AI39" s="438">
        <f t="shared" si="0"/>
        <v>0</v>
      </c>
      <c r="AJ39" s="438">
        <f t="shared" si="0"/>
        <v>0</v>
      </c>
      <c r="AK39" s="438">
        <f t="shared" si="0"/>
        <v>0</v>
      </c>
      <c r="AL39" s="438">
        <f t="shared" si="0"/>
        <v>0</v>
      </c>
      <c r="AM39" s="324"/>
    </row>
    <row r="40" spans="1:39" ht="15.75" outlineLevel="1">
      <c r="B40" s="325"/>
      <c r="C40" s="326"/>
      <c r="D40" s="326"/>
      <c r="E40" s="326"/>
      <c r="F40" s="326"/>
      <c r="G40" s="326"/>
      <c r="H40" s="326"/>
      <c r="I40" s="326"/>
      <c r="J40" s="326"/>
      <c r="K40" s="326"/>
      <c r="L40" s="326"/>
      <c r="M40" s="326"/>
      <c r="N40" s="327"/>
      <c r="O40" s="326"/>
      <c r="P40" s="326"/>
      <c r="Q40" s="326"/>
      <c r="R40" s="326"/>
      <c r="S40" s="326"/>
      <c r="T40" s="326"/>
      <c r="U40" s="326"/>
      <c r="V40" s="326"/>
      <c r="W40" s="326"/>
      <c r="X40" s="326"/>
      <c r="Y40" s="439"/>
      <c r="Z40" s="440"/>
      <c r="AA40" s="440"/>
      <c r="AB40" s="440"/>
      <c r="AC40" s="440"/>
      <c r="AD40" s="440"/>
      <c r="AE40" s="440"/>
      <c r="AF40" s="440"/>
      <c r="AG40" s="440"/>
      <c r="AH40" s="440"/>
      <c r="AI40" s="440"/>
      <c r="AJ40" s="440"/>
      <c r="AK40" s="440"/>
      <c r="AL40" s="440"/>
      <c r="AM40" s="329"/>
    </row>
    <row r="41" spans="1:39" outlineLevel="1">
      <c r="A41" s="558">
        <v>2</v>
      </c>
      <c r="B41" s="556" t="s">
        <v>96</v>
      </c>
      <c r="C41" s="318" t="s">
        <v>25</v>
      </c>
      <c r="D41" s="322">
        <v>1375807</v>
      </c>
      <c r="E41" s="322">
        <f>+'7-e.  2015'!BB25</f>
        <v>1328446</v>
      </c>
      <c r="F41" s="322">
        <f>+'7-e.  2015'!BC25</f>
        <v>1328446</v>
      </c>
      <c r="G41" s="322">
        <f>+'7-e.  2015'!BD25</f>
        <v>1328446</v>
      </c>
      <c r="H41" s="322">
        <f>+'7-e.  2015'!BE25</f>
        <v>1328446</v>
      </c>
      <c r="I41" s="322">
        <f>+'7-e.  2015'!BF25</f>
        <v>1328446</v>
      </c>
      <c r="J41" s="322">
        <f>+'7-e.  2015'!BG25</f>
        <v>1328446</v>
      </c>
      <c r="K41" s="322">
        <f>+'7-e.  2015'!BH25</f>
        <v>1328446</v>
      </c>
      <c r="L41" s="322">
        <f>+'7-e.  2015'!BI25</f>
        <v>1328446</v>
      </c>
      <c r="M41" s="322">
        <f>+'7-e.  2015'!BJ25</f>
        <v>1328446</v>
      </c>
      <c r="N41" s="318"/>
      <c r="O41" s="322">
        <v>102</v>
      </c>
      <c r="P41" s="322">
        <f>+'7-e.  2015'!W25</f>
        <v>99</v>
      </c>
      <c r="Q41" s="322">
        <f>+'7-e.  2015'!X25</f>
        <v>99</v>
      </c>
      <c r="R41" s="322">
        <f>+'7-e.  2015'!Y25</f>
        <v>99</v>
      </c>
      <c r="S41" s="322">
        <f>+'7-e.  2015'!Z25</f>
        <v>99</v>
      </c>
      <c r="T41" s="322">
        <f>+'7-e.  2015'!AA25</f>
        <v>99</v>
      </c>
      <c r="U41" s="322">
        <f>+'7-e.  2015'!AB25</f>
        <v>99</v>
      </c>
      <c r="V41" s="322">
        <f>+'7-e.  2015'!AC25</f>
        <v>99</v>
      </c>
      <c r="W41" s="322">
        <f>+'7-e.  2015'!AD25</f>
        <v>99</v>
      </c>
      <c r="X41" s="322">
        <f>+'7-e.  2015'!AE25</f>
        <v>99</v>
      </c>
      <c r="Y41" s="437">
        <v>1</v>
      </c>
      <c r="Z41" s="437"/>
      <c r="AA41" s="437"/>
      <c r="AB41" s="437"/>
      <c r="AC41" s="437"/>
      <c r="AD41" s="437"/>
      <c r="AE41" s="437"/>
      <c r="AF41" s="437"/>
      <c r="AG41" s="437"/>
      <c r="AH41" s="437"/>
      <c r="AI41" s="437"/>
      <c r="AJ41" s="437"/>
      <c r="AK41" s="437"/>
      <c r="AL41" s="437"/>
      <c r="AM41" s="323">
        <f>SUM(Y41:AL41)</f>
        <v>1</v>
      </c>
    </row>
    <row r="42" spans="1:39" outlineLevel="1">
      <c r="B42" s="321" t="s">
        <v>270</v>
      </c>
      <c r="C42" s="318" t="s">
        <v>164</v>
      </c>
      <c r="D42" s="322"/>
      <c r="E42" s="322"/>
      <c r="F42" s="322"/>
      <c r="G42" s="322"/>
      <c r="H42" s="322"/>
      <c r="I42" s="322"/>
      <c r="J42" s="322"/>
      <c r="K42" s="322"/>
      <c r="L42" s="322"/>
      <c r="M42" s="322"/>
      <c r="N42" s="495"/>
      <c r="O42" s="322"/>
      <c r="P42" s="322"/>
      <c r="Q42" s="322"/>
      <c r="R42" s="322"/>
      <c r="S42" s="322"/>
      <c r="T42" s="322"/>
      <c r="U42" s="322"/>
      <c r="V42" s="322"/>
      <c r="W42" s="322"/>
      <c r="X42" s="322"/>
      <c r="Y42" s="438">
        <f>Y41</f>
        <v>1</v>
      </c>
      <c r="Z42" s="438">
        <f t="shared" ref="Z42" si="1">Z41</f>
        <v>0</v>
      </c>
      <c r="AA42" s="438">
        <f t="shared" ref="AA42" si="2">AA41</f>
        <v>0</v>
      </c>
      <c r="AB42" s="438">
        <f t="shared" ref="AB42" si="3">AB41</f>
        <v>0</v>
      </c>
      <c r="AC42" s="438">
        <f t="shared" ref="AC42" si="4">AC41</f>
        <v>0</v>
      </c>
      <c r="AD42" s="438">
        <f t="shared" ref="AD42" si="5">AD41</f>
        <v>0</v>
      </c>
      <c r="AE42" s="438">
        <f t="shared" ref="AE42" si="6">AE41</f>
        <v>0</v>
      </c>
      <c r="AF42" s="438">
        <f t="shared" ref="AF42" si="7">AF41</f>
        <v>0</v>
      </c>
      <c r="AG42" s="438">
        <f t="shared" ref="AG42" si="8">AG41</f>
        <v>0</v>
      </c>
      <c r="AH42" s="438">
        <f t="shared" ref="AH42" si="9">AH41</f>
        <v>0</v>
      </c>
      <c r="AI42" s="438">
        <f t="shared" ref="AI42" si="10">AI41</f>
        <v>0</v>
      </c>
      <c r="AJ42" s="438">
        <f t="shared" ref="AJ42" si="11">AJ41</f>
        <v>0</v>
      </c>
      <c r="AK42" s="438">
        <f t="shared" ref="AK42" si="12">AK41</f>
        <v>0</v>
      </c>
      <c r="AL42" s="438">
        <f t="shared" ref="AL42" si="13">AL41</f>
        <v>0</v>
      </c>
      <c r="AM42" s="324"/>
    </row>
    <row r="43" spans="1:39" ht="15.75" outlineLevel="1">
      <c r="B43" s="325"/>
      <c r="C43" s="326"/>
      <c r="D43" s="331"/>
      <c r="E43" s="331"/>
      <c r="F43" s="331"/>
      <c r="G43" s="331"/>
      <c r="H43" s="331"/>
      <c r="I43" s="331"/>
      <c r="J43" s="331"/>
      <c r="K43" s="331"/>
      <c r="L43" s="331"/>
      <c r="M43" s="331"/>
      <c r="N43" s="327"/>
      <c r="O43" s="331"/>
      <c r="P43" s="331"/>
      <c r="Q43" s="331"/>
      <c r="R43" s="331"/>
      <c r="S43" s="331"/>
      <c r="T43" s="331"/>
      <c r="U43" s="331"/>
      <c r="V43" s="331"/>
      <c r="W43" s="331"/>
      <c r="X43" s="331"/>
      <c r="Y43" s="439"/>
      <c r="Z43" s="440"/>
      <c r="AA43" s="440"/>
      <c r="AB43" s="440"/>
      <c r="AC43" s="440"/>
      <c r="AD43" s="440"/>
      <c r="AE43" s="440"/>
      <c r="AF43" s="440"/>
      <c r="AG43" s="440"/>
      <c r="AH43" s="440"/>
      <c r="AI43" s="440"/>
      <c r="AJ43" s="440"/>
      <c r="AK43" s="440"/>
      <c r="AL43" s="440"/>
      <c r="AM43" s="329"/>
    </row>
    <row r="44" spans="1:39" outlineLevel="1">
      <c r="A44" s="558">
        <v>3</v>
      </c>
      <c r="B44" s="556" t="s">
        <v>97</v>
      </c>
      <c r="C44" s="318" t="s">
        <v>25</v>
      </c>
      <c r="D44" s="322">
        <v>86849</v>
      </c>
      <c r="E44" s="322">
        <f>+'7-e.  2015'!BB26</f>
        <v>86849</v>
      </c>
      <c r="F44" s="322">
        <f>+'7-e.  2015'!BC26</f>
        <v>86849</v>
      </c>
      <c r="G44" s="322">
        <f>+'7-e.  2015'!BD26</f>
        <v>86432</v>
      </c>
      <c r="H44" s="322">
        <f>+'7-e.  2015'!BE26</f>
        <v>47616</v>
      </c>
      <c r="I44" s="322">
        <f>+'7-e.  2015'!BF26</f>
        <v>0</v>
      </c>
      <c r="J44" s="322">
        <f>+'7-e.  2015'!BG26</f>
        <v>0</v>
      </c>
      <c r="K44" s="322">
        <f>+'7-e.  2015'!BH26</f>
        <v>0</v>
      </c>
      <c r="L44" s="322">
        <f>+'7-e.  2015'!BI26</f>
        <v>0</v>
      </c>
      <c r="M44" s="322">
        <f>+'7-e.  2015'!BJ26</f>
        <v>0</v>
      </c>
      <c r="N44" s="318"/>
      <c r="O44" s="322">
        <v>13</v>
      </c>
      <c r="P44" s="322">
        <f>+'7-e.  2015'!W26</f>
        <v>13</v>
      </c>
      <c r="Q44" s="322">
        <f>+'7-e.  2015'!X26</f>
        <v>13</v>
      </c>
      <c r="R44" s="322">
        <f>+'7-e.  2015'!Y26</f>
        <v>13</v>
      </c>
      <c r="S44" s="322">
        <f>+'7-e.  2015'!Z26</f>
        <v>7</v>
      </c>
      <c r="T44" s="322">
        <f>+'7-e.  2015'!AA26</f>
        <v>0</v>
      </c>
      <c r="U44" s="322">
        <f>+'7-e.  2015'!AB26</f>
        <v>0</v>
      </c>
      <c r="V44" s="322">
        <f>+'7-e.  2015'!AC26</f>
        <v>0</v>
      </c>
      <c r="W44" s="322">
        <f>+'7-e.  2015'!AD26</f>
        <v>0</v>
      </c>
      <c r="X44" s="322">
        <f>+'7-e.  2015'!AE26</f>
        <v>0</v>
      </c>
      <c r="Y44" s="437">
        <v>1</v>
      </c>
      <c r="Z44" s="437"/>
      <c r="AA44" s="437"/>
      <c r="AB44" s="437"/>
      <c r="AC44" s="437"/>
      <c r="AD44" s="437"/>
      <c r="AE44" s="437"/>
      <c r="AF44" s="437"/>
      <c r="AG44" s="437"/>
      <c r="AH44" s="437"/>
      <c r="AI44" s="437"/>
      <c r="AJ44" s="437"/>
      <c r="AK44" s="437"/>
      <c r="AL44" s="437"/>
      <c r="AM44" s="323">
        <f>SUM(Y44:AL44)</f>
        <v>1</v>
      </c>
    </row>
    <row r="45" spans="1:39" outlineLevel="1">
      <c r="B45" s="321" t="s">
        <v>270</v>
      </c>
      <c r="C45" s="318" t="s">
        <v>164</v>
      </c>
      <c r="D45" s="322"/>
      <c r="E45" s="322"/>
      <c r="F45" s="322"/>
      <c r="G45" s="322"/>
      <c r="H45" s="322"/>
      <c r="I45" s="322"/>
      <c r="J45" s="322"/>
      <c r="K45" s="322"/>
      <c r="L45" s="322"/>
      <c r="M45" s="322"/>
      <c r="N45" s="495"/>
      <c r="O45" s="322"/>
      <c r="P45" s="322"/>
      <c r="Q45" s="322"/>
      <c r="R45" s="322"/>
      <c r="S45" s="322"/>
      <c r="T45" s="322"/>
      <c r="U45" s="322"/>
      <c r="V45" s="322"/>
      <c r="W45" s="322"/>
      <c r="X45" s="322"/>
      <c r="Y45" s="438">
        <f>Y44</f>
        <v>1</v>
      </c>
      <c r="Z45" s="438">
        <f t="shared" ref="Z45" si="14">Z44</f>
        <v>0</v>
      </c>
      <c r="AA45" s="438">
        <f t="shared" ref="AA45" si="15">AA44</f>
        <v>0</v>
      </c>
      <c r="AB45" s="438">
        <f t="shared" ref="AB45" si="16">AB44</f>
        <v>0</v>
      </c>
      <c r="AC45" s="438">
        <f t="shared" ref="AC45" si="17">AC44</f>
        <v>0</v>
      </c>
      <c r="AD45" s="438">
        <f t="shared" ref="AD45" si="18">AD44</f>
        <v>0</v>
      </c>
      <c r="AE45" s="438">
        <f t="shared" ref="AE45" si="19">AE44</f>
        <v>0</v>
      </c>
      <c r="AF45" s="438">
        <f t="shared" ref="AF45" si="20">AF44</f>
        <v>0</v>
      </c>
      <c r="AG45" s="438">
        <f t="shared" ref="AG45" si="21">AG44</f>
        <v>0</v>
      </c>
      <c r="AH45" s="438">
        <f t="shared" ref="AH45" si="22">AH44</f>
        <v>0</v>
      </c>
      <c r="AI45" s="438">
        <f t="shared" ref="AI45" si="23">AI44</f>
        <v>0</v>
      </c>
      <c r="AJ45" s="438">
        <f t="shared" ref="AJ45" si="24">AJ44</f>
        <v>0</v>
      </c>
      <c r="AK45" s="438">
        <f t="shared" ref="AK45" si="25">AK44</f>
        <v>0</v>
      </c>
      <c r="AL45" s="438">
        <f t="shared" ref="AL45" si="26">AL44</f>
        <v>0</v>
      </c>
      <c r="AM45" s="324"/>
    </row>
    <row r="46" spans="1:39" outlineLevel="1">
      <c r="B46" s="321"/>
      <c r="C46" s="332"/>
      <c r="D46" s="318"/>
      <c r="E46" s="318"/>
      <c r="F46" s="318"/>
      <c r="G46" s="318"/>
      <c r="H46" s="318"/>
      <c r="I46" s="318"/>
      <c r="J46" s="318"/>
      <c r="K46" s="318"/>
      <c r="L46" s="318"/>
      <c r="M46" s="318"/>
      <c r="N46" s="318"/>
      <c r="O46" s="318"/>
      <c r="P46" s="318"/>
      <c r="Q46" s="318"/>
      <c r="R46" s="318"/>
      <c r="S46" s="318"/>
      <c r="T46" s="318"/>
      <c r="U46" s="318"/>
      <c r="V46" s="318"/>
      <c r="W46" s="318"/>
      <c r="X46" s="318"/>
      <c r="Y46" s="439"/>
      <c r="Z46" s="439"/>
      <c r="AA46" s="439"/>
      <c r="AB46" s="439"/>
      <c r="AC46" s="439"/>
      <c r="AD46" s="439"/>
      <c r="AE46" s="439"/>
      <c r="AF46" s="439"/>
      <c r="AG46" s="439"/>
      <c r="AH46" s="439"/>
      <c r="AI46" s="439"/>
      <c r="AJ46" s="439"/>
      <c r="AK46" s="439"/>
      <c r="AL46" s="439"/>
      <c r="AM46" s="333"/>
    </row>
    <row r="47" spans="1:39" outlineLevel="1">
      <c r="A47" s="558">
        <v>4</v>
      </c>
      <c r="B47" s="556" t="s">
        <v>98</v>
      </c>
      <c r="C47" s="318" t="s">
        <v>25</v>
      </c>
      <c r="D47" s="322">
        <v>1477035</v>
      </c>
      <c r="E47" s="322">
        <f>+'7-e.  2015'!BB27</f>
        <v>1477035</v>
      </c>
      <c r="F47" s="322">
        <f>+'7-e.  2015'!BC27</f>
        <v>1477035</v>
      </c>
      <c r="G47" s="322">
        <f>+'7-e.  2015'!BD27</f>
        <v>1477035</v>
      </c>
      <c r="H47" s="322">
        <f>+'7-e.  2015'!BE27</f>
        <v>1477035</v>
      </c>
      <c r="I47" s="322">
        <f>+'7-e.  2015'!BF27</f>
        <v>1477035</v>
      </c>
      <c r="J47" s="322">
        <f>+'7-e.  2015'!BG27</f>
        <v>1477035</v>
      </c>
      <c r="K47" s="322">
        <f>+'7-e.  2015'!BH27</f>
        <v>1477035</v>
      </c>
      <c r="L47" s="322">
        <f>+'7-e.  2015'!BI27</f>
        <v>1477035</v>
      </c>
      <c r="M47" s="322">
        <f>+'7-e.  2015'!BJ27</f>
        <v>1477035</v>
      </c>
      <c r="N47" s="318"/>
      <c r="O47" s="322">
        <v>783</v>
      </c>
      <c r="P47" s="322">
        <f>+'7-e.  2015'!W27</f>
        <v>783</v>
      </c>
      <c r="Q47" s="322">
        <f>+'7-e.  2015'!X27</f>
        <v>783</v>
      </c>
      <c r="R47" s="322">
        <f>+'7-e.  2015'!Y27</f>
        <v>783</v>
      </c>
      <c r="S47" s="322">
        <f>+'7-e.  2015'!Z27</f>
        <v>783</v>
      </c>
      <c r="T47" s="322">
        <f>+'7-e.  2015'!AA27</f>
        <v>783</v>
      </c>
      <c r="U47" s="322">
        <f>+'7-e.  2015'!AB27</f>
        <v>783</v>
      </c>
      <c r="V47" s="322">
        <f>+'7-e.  2015'!AC27</f>
        <v>783</v>
      </c>
      <c r="W47" s="322">
        <f>+'7-e.  2015'!AD27</f>
        <v>783</v>
      </c>
      <c r="X47" s="322">
        <f>+'7-e.  2015'!AE27</f>
        <v>783</v>
      </c>
      <c r="Y47" s="437">
        <v>1</v>
      </c>
      <c r="Z47" s="437"/>
      <c r="AA47" s="437"/>
      <c r="AB47" s="437"/>
      <c r="AC47" s="437"/>
      <c r="AD47" s="437"/>
      <c r="AE47" s="437"/>
      <c r="AF47" s="437"/>
      <c r="AG47" s="437"/>
      <c r="AH47" s="437"/>
      <c r="AI47" s="437"/>
      <c r="AJ47" s="437"/>
      <c r="AK47" s="437"/>
      <c r="AL47" s="437"/>
      <c r="AM47" s="323">
        <f>SUM(Y47:AL47)</f>
        <v>1</v>
      </c>
    </row>
    <row r="48" spans="1:39" outlineLevel="1">
      <c r="B48" s="321" t="s">
        <v>270</v>
      </c>
      <c r="C48" s="318" t="s">
        <v>164</v>
      </c>
      <c r="D48" s="322">
        <v>37584</v>
      </c>
      <c r="E48" s="322">
        <f>+'7-f.  2016'!BB32</f>
        <v>37584</v>
      </c>
      <c r="F48" s="322">
        <f>+'7-f.  2016'!BC32</f>
        <v>37584</v>
      </c>
      <c r="G48" s="322">
        <f>+'7-f.  2016'!BD32</f>
        <v>37584</v>
      </c>
      <c r="H48" s="322">
        <f>+'7-f.  2016'!BE32</f>
        <v>37584</v>
      </c>
      <c r="I48" s="322">
        <f>+'7-f.  2016'!BF32</f>
        <v>37584</v>
      </c>
      <c r="J48" s="322">
        <f>+'7-f.  2016'!BG32</f>
        <v>37584</v>
      </c>
      <c r="K48" s="322">
        <f>+'7-f.  2016'!BH32</f>
        <v>37584</v>
      </c>
      <c r="L48" s="322">
        <f>+'7-f.  2016'!BI32</f>
        <v>37584</v>
      </c>
      <c r="M48" s="322">
        <f>+'7-f.  2016'!BJ32</f>
        <v>37584</v>
      </c>
      <c r="N48" s="495"/>
      <c r="O48" s="322">
        <v>20</v>
      </c>
      <c r="P48" s="322">
        <f>+'7-f.  2016'!W32</f>
        <v>20</v>
      </c>
      <c r="Q48" s="322">
        <f>+'7-f.  2016'!X32</f>
        <v>20</v>
      </c>
      <c r="R48" s="322">
        <f>+'7-f.  2016'!Y32</f>
        <v>20</v>
      </c>
      <c r="S48" s="322">
        <f>+'7-f.  2016'!Z32</f>
        <v>20</v>
      </c>
      <c r="T48" s="322">
        <f>+'7-f.  2016'!AA32</f>
        <v>20</v>
      </c>
      <c r="U48" s="322">
        <f>+'7-f.  2016'!AB32</f>
        <v>20</v>
      </c>
      <c r="V48" s="322">
        <f>+'7-f.  2016'!AC32</f>
        <v>20</v>
      </c>
      <c r="W48" s="322">
        <f>+'7-f.  2016'!AD32</f>
        <v>20</v>
      </c>
      <c r="X48" s="322">
        <f>+'7-f.  2016'!AE32</f>
        <v>20</v>
      </c>
      <c r="Y48" s="438">
        <f>Y47</f>
        <v>1</v>
      </c>
      <c r="Z48" s="438">
        <f t="shared" ref="Z48" si="27">Z47</f>
        <v>0</v>
      </c>
      <c r="AA48" s="438">
        <f t="shared" ref="AA48" si="28">AA47</f>
        <v>0</v>
      </c>
      <c r="AB48" s="438">
        <f t="shared" ref="AB48" si="29">AB47</f>
        <v>0</v>
      </c>
      <c r="AC48" s="438">
        <f t="shared" ref="AC48" si="30">AC47</f>
        <v>0</v>
      </c>
      <c r="AD48" s="438">
        <f t="shared" ref="AD48" si="31">AD47</f>
        <v>0</v>
      </c>
      <c r="AE48" s="438">
        <f t="shared" ref="AE48" si="32">AE47</f>
        <v>0</v>
      </c>
      <c r="AF48" s="438">
        <f t="shared" ref="AF48" si="33">AF47</f>
        <v>0</v>
      </c>
      <c r="AG48" s="438">
        <f t="shared" ref="AG48" si="34">AG47</f>
        <v>0</v>
      </c>
      <c r="AH48" s="438">
        <f t="shared" ref="AH48" si="35">AH47</f>
        <v>0</v>
      </c>
      <c r="AI48" s="438">
        <f t="shared" ref="AI48" si="36">AI47</f>
        <v>0</v>
      </c>
      <c r="AJ48" s="438">
        <f t="shared" ref="AJ48" si="37">AJ47</f>
        <v>0</v>
      </c>
      <c r="AK48" s="438">
        <f t="shared" ref="AK48" si="38">AK47</f>
        <v>0</v>
      </c>
      <c r="AL48" s="438">
        <f t="shared" ref="AL48" si="39">AL47</f>
        <v>0</v>
      </c>
      <c r="AM48" s="324"/>
    </row>
    <row r="49" spans="1:39" outlineLevel="1">
      <c r="B49" s="321"/>
      <c r="C49" s="332"/>
      <c r="D49" s="331"/>
      <c r="E49" s="331"/>
      <c r="F49" s="331"/>
      <c r="G49" s="331"/>
      <c r="H49" s="331"/>
      <c r="I49" s="331"/>
      <c r="J49" s="331"/>
      <c r="K49" s="331"/>
      <c r="L49" s="331"/>
      <c r="M49" s="331"/>
      <c r="N49" s="318"/>
      <c r="O49" s="331"/>
      <c r="P49" s="331"/>
      <c r="Q49" s="331"/>
      <c r="R49" s="331"/>
      <c r="S49" s="331"/>
      <c r="T49" s="331"/>
      <c r="U49" s="331"/>
      <c r="V49" s="331"/>
      <c r="W49" s="331"/>
      <c r="X49" s="331"/>
      <c r="Y49" s="439"/>
      <c r="Z49" s="439"/>
      <c r="AA49" s="439"/>
      <c r="AB49" s="439"/>
      <c r="AC49" s="439"/>
      <c r="AD49" s="439"/>
      <c r="AE49" s="439"/>
      <c r="AF49" s="439"/>
      <c r="AG49" s="439"/>
      <c r="AH49" s="439"/>
      <c r="AI49" s="439"/>
      <c r="AJ49" s="439"/>
      <c r="AK49" s="439"/>
      <c r="AL49" s="439"/>
      <c r="AM49" s="333"/>
    </row>
    <row r="50" spans="1:39" ht="18" customHeight="1" outlineLevel="1">
      <c r="A50" s="558">
        <v>5</v>
      </c>
      <c r="B50" s="556" t="s">
        <v>99</v>
      </c>
      <c r="C50" s="318" t="s">
        <v>25</v>
      </c>
      <c r="D50" s="322">
        <v>219469</v>
      </c>
      <c r="E50" s="322">
        <f>+'7-e.  2015'!BB28</f>
        <v>219469</v>
      </c>
      <c r="F50" s="322">
        <f>+'7-e.  2015'!BC28</f>
        <v>219469</v>
      </c>
      <c r="G50" s="322">
        <f>+'7-e.  2015'!BD28</f>
        <v>219469</v>
      </c>
      <c r="H50" s="322">
        <f>+'7-e.  2015'!BE28</f>
        <v>219469</v>
      </c>
      <c r="I50" s="322">
        <f>+'7-e.  2015'!BF28</f>
        <v>219469</v>
      </c>
      <c r="J50" s="322">
        <f>+'7-e.  2015'!BG28</f>
        <v>219469</v>
      </c>
      <c r="K50" s="322">
        <f>+'7-e.  2015'!BH28</f>
        <v>219469</v>
      </c>
      <c r="L50" s="322">
        <f>+'7-e.  2015'!BI28</f>
        <v>219469</v>
      </c>
      <c r="M50" s="322">
        <f>+'7-e.  2015'!BJ28</f>
        <v>219469</v>
      </c>
      <c r="N50" s="318"/>
      <c r="O50" s="322">
        <v>62</v>
      </c>
      <c r="P50" s="322">
        <f>+'7-e.  2015'!W28</f>
        <v>62</v>
      </c>
      <c r="Q50" s="322">
        <f>+'7-e.  2015'!X28</f>
        <v>62</v>
      </c>
      <c r="R50" s="322">
        <f>+'7-e.  2015'!Y28</f>
        <v>62</v>
      </c>
      <c r="S50" s="322">
        <f>+'7-e.  2015'!Z28</f>
        <v>62</v>
      </c>
      <c r="T50" s="322">
        <f>+'7-e.  2015'!AA28</f>
        <v>62</v>
      </c>
      <c r="U50" s="322">
        <f>+'7-e.  2015'!AB28</f>
        <v>62</v>
      </c>
      <c r="V50" s="322">
        <f>+'7-e.  2015'!AC28</f>
        <v>62</v>
      </c>
      <c r="W50" s="322">
        <f>+'7-e.  2015'!AD28</f>
        <v>62</v>
      </c>
      <c r="X50" s="322">
        <f>+'7-e.  2015'!AE28</f>
        <v>62</v>
      </c>
      <c r="Y50" s="437">
        <v>1</v>
      </c>
      <c r="Z50" s="437"/>
      <c r="AA50" s="437"/>
      <c r="AB50" s="437"/>
      <c r="AC50" s="437"/>
      <c r="AD50" s="437"/>
      <c r="AE50" s="437"/>
      <c r="AF50" s="437"/>
      <c r="AG50" s="437"/>
      <c r="AH50" s="437"/>
      <c r="AI50" s="437"/>
      <c r="AJ50" s="437"/>
      <c r="AK50" s="437"/>
      <c r="AL50" s="437"/>
      <c r="AM50" s="323">
        <f>SUM(Y50:AL50)</f>
        <v>1</v>
      </c>
    </row>
    <row r="51" spans="1:39" outlineLevel="1">
      <c r="B51" s="321" t="s">
        <v>270</v>
      </c>
      <c r="C51" s="318" t="s">
        <v>164</v>
      </c>
      <c r="D51" s="322">
        <v>807475</v>
      </c>
      <c r="E51" s="322">
        <f>+'7-f.  2016'!BB33</f>
        <v>807475</v>
      </c>
      <c r="F51" s="322">
        <f>+'7-f.  2016'!BC33</f>
        <v>807475</v>
      </c>
      <c r="G51" s="322">
        <f>+'7-f.  2016'!BD33</f>
        <v>807475</v>
      </c>
      <c r="H51" s="322">
        <f>+'7-f.  2016'!BE33</f>
        <v>807475</v>
      </c>
      <c r="I51" s="322">
        <f>+'7-f.  2016'!BF33</f>
        <v>807475</v>
      </c>
      <c r="J51" s="322">
        <f>+'7-f.  2016'!BG33</f>
        <v>807475</v>
      </c>
      <c r="K51" s="322">
        <f>+'7-f.  2016'!BH33</f>
        <v>807475</v>
      </c>
      <c r="L51" s="322">
        <f>+'7-f.  2016'!BI33</f>
        <v>807475</v>
      </c>
      <c r="M51" s="322">
        <f>+'7-f.  2016'!BJ33</f>
        <v>807475</v>
      </c>
      <c r="N51" s="495"/>
      <c r="O51" s="322">
        <v>42</v>
      </c>
      <c r="P51" s="322">
        <f>+'7-f.  2016'!W33</f>
        <v>42</v>
      </c>
      <c r="Q51" s="322">
        <f>+'7-f.  2016'!X33</f>
        <v>42</v>
      </c>
      <c r="R51" s="322">
        <f>+'7-f.  2016'!Y33</f>
        <v>42</v>
      </c>
      <c r="S51" s="322">
        <f>+'7-f.  2016'!Z33</f>
        <v>42</v>
      </c>
      <c r="T51" s="322">
        <f>+'7-f.  2016'!AA33</f>
        <v>42</v>
      </c>
      <c r="U51" s="322">
        <f>+'7-f.  2016'!AB33</f>
        <v>42</v>
      </c>
      <c r="V51" s="322">
        <f>+'7-f.  2016'!AC33</f>
        <v>42</v>
      </c>
      <c r="W51" s="322">
        <f>+'7-f.  2016'!AD33</f>
        <v>42</v>
      </c>
      <c r="X51" s="322">
        <f>+'7-f.  2016'!AE33</f>
        <v>42</v>
      </c>
      <c r="Y51" s="438">
        <f>Y50</f>
        <v>1</v>
      </c>
      <c r="Z51" s="438">
        <f t="shared" ref="Z51" si="40">Z50</f>
        <v>0</v>
      </c>
      <c r="AA51" s="438">
        <f t="shared" ref="AA51" si="41">AA50</f>
        <v>0</v>
      </c>
      <c r="AB51" s="438">
        <f t="shared" ref="AB51" si="42">AB50</f>
        <v>0</v>
      </c>
      <c r="AC51" s="438">
        <f t="shared" ref="AC51" si="43">AC50</f>
        <v>0</v>
      </c>
      <c r="AD51" s="438">
        <f t="shared" ref="AD51" si="44">AD50</f>
        <v>0</v>
      </c>
      <c r="AE51" s="438">
        <f t="shared" ref="AE51" si="45">AE50</f>
        <v>0</v>
      </c>
      <c r="AF51" s="438">
        <f t="shared" ref="AF51" si="46">AF50</f>
        <v>0</v>
      </c>
      <c r="AG51" s="438">
        <f t="shared" ref="AG51" si="47">AG50</f>
        <v>0</v>
      </c>
      <c r="AH51" s="438">
        <f t="shared" ref="AH51" si="48">AH50</f>
        <v>0</v>
      </c>
      <c r="AI51" s="438">
        <f t="shared" ref="AI51" si="49">AI50</f>
        <v>0</v>
      </c>
      <c r="AJ51" s="438">
        <f t="shared" ref="AJ51" si="50">AJ50</f>
        <v>0</v>
      </c>
      <c r="AK51" s="438">
        <f t="shared" ref="AK51" si="51">AK50</f>
        <v>0</v>
      </c>
      <c r="AL51" s="438">
        <f t="shared" ref="AL51" si="52">AL50</f>
        <v>0</v>
      </c>
      <c r="AM51" s="324"/>
    </row>
    <row r="52" spans="1:39" outlineLevel="1">
      <c r="B52" s="321"/>
      <c r="C52" s="318"/>
      <c r="D52" s="318"/>
      <c r="E52" s="318"/>
      <c r="F52" s="318"/>
      <c r="G52" s="318"/>
      <c r="H52" s="318"/>
      <c r="I52" s="318"/>
      <c r="J52" s="318"/>
      <c r="K52" s="318"/>
      <c r="L52" s="318"/>
      <c r="M52" s="318"/>
      <c r="N52" s="318"/>
      <c r="O52" s="318"/>
      <c r="P52" s="318"/>
      <c r="Q52" s="318"/>
      <c r="R52" s="318"/>
      <c r="S52" s="318"/>
      <c r="T52" s="318"/>
      <c r="U52" s="318"/>
      <c r="V52" s="318"/>
      <c r="W52" s="318"/>
      <c r="X52" s="318"/>
      <c r="Y52" s="449"/>
      <c r="Z52" s="450"/>
      <c r="AA52" s="450"/>
      <c r="AB52" s="450"/>
      <c r="AC52" s="450"/>
      <c r="AD52" s="450"/>
      <c r="AE52" s="450"/>
      <c r="AF52" s="450"/>
      <c r="AG52" s="450"/>
      <c r="AH52" s="450"/>
      <c r="AI52" s="450"/>
      <c r="AJ52" s="450"/>
      <c r="AK52" s="450"/>
      <c r="AL52" s="450"/>
      <c r="AM52" s="324"/>
    </row>
    <row r="53" spans="1:39" ht="16.5" customHeight="1" outlineLevel="1">
      <c r="B53" s="346" t="s">
        <v>511</v>
      </c>
      <c r="C53" s="316"/>
      <c r="D53" s="316"/>
      <c r="E53" s="316"/>
      <c r="F53" s="316"/>
      <c r="G53" s="316"/>
      <c r="H53" s="316"/>
      <c r="I53" s="316"/>
      <c r="J53" s="316"/>
      <c r="K53" s="316"/>
      <c r="L53" s="316"/>
      <c r="M53" s="316"/>
      <c r="N53" s="317"/>
      <c r="O53" s="316"/>
      <c r="P53" s="316"/>
      <c r="Q53" s="316"/>
      <c r="R53" s="316"/>
      <c r="S53" s="316"/>
      <c r="T53" s="316"/>
      <c r="U53" s="316"/>
      <c r="V53" s="316"/>
      <c r="W53" s="316"/>
      <c r="X53" s="316"/>
      <c r="Y53" s="441"/>
      <c r="Z53" s="441"/>
      <c r="AA53" s="441"/>
      <c r="AB53" s="441"/>
      <c r="AC53" s="441"/>
      <c r="AD53" s="441"/>
      <c r="AE53" s="441"/>
      <c r="AF53" s="441"/>
      <c r="AG53" s="441"/>
      <c r="AH53" s="441"/>
      <c r="AI53" s="441"/>
      <c r="AJ53" s="441"/>
      <c r="AK53" s="441"/>
      <c r="AL53" s="441"/>
      <c r="AM53" s="319"/>
    </row>
    <row r="54" spans="1:39" outlineLevel="1">
      <c r="A54" s="558">
        <v>6</v>
      </c>
      <c r="B54" s="556" t="s">
        <v>100</v>
      </c>
      <c r="C54" s="318" t="s">
        <v>25</v>
      </c>
      <c r="D54" s="322">
        <v>499499</v>
      </c>
      <c r="E54" s="322">
        <f>+'7-e.  2015'!BB29</f>
        <v>499499</v>
      </c>
      <c r="F54" s="322">
        <f>+'7-e.  2015'!BC29</f>
        <v>499499</v>
      </c>
      <c r="G54" s="322">
        <f>+'7-e.  2015'!BD29</f>
        <v>499499</v>
      </c>
      <c r="H54" s="322">
        <f>+'7-e.  2015'!BE29</f>
        <v>0</v>
      </c>
      <c r="I54" s="322">
        <f>+'7-e.  2015'!BF29</f>
        <v>0</v>
      </c>
      <c r="J54" s="322">
        <f>+'7-e.  2015'!BG29</f>
        <v>0</v>
      </c>
      <c r="K54" s="322">
        <f>+'7-e.  2015'!BH29</f>
        <v>0</v>
      </c>
      <c r="L54" s="322">
        <f>+'7-e.  2015'!BI29</f>
        <v>0</v>
      </c>
      <c r="M54" s="322">
        <f>+'7-e.  2015'!BJ29</f>
        <v>0</v>
      </c>
      <c r="N54" s="322">
        <v>12</v>
      </c>
      <c r="O54" s="322">
        <v>106</v>
      </c>
      <c r="P54" s="322">
        <f>+'7-e.  2015'!W29</f>
        <v>106</v>
      </c>
      <c r="Q54" s="322">
        <f>+'7-e.  2015'!X29</f>
        <v>106</v>
      </c>
      <c r="R54" s="322">
        <f>+'7-e.  2015'!Y29</f>
        <v>106</v>
      </c>
      <c r="S54" s="322">
        <f>+'7-e.  2015'!Z29</f>
        <v>0</v>
      </c>
      <c r="T54" s="322">
        <f>+'7-e.  2015'!AA29</f>
        <v>0</v>
      </c>
      <c r="U54" s="322">
        <f>+'7-e.  2015'!AB29</f>
        <v>0</v>
      </c>
      <c r="V54" s="322">
        <f>+'7-e.  2015'!AC29</f>
        <v>0</v>
      </c>
      <c r="W54" s="322">
        <f>+'7-e.  2015'!AD29</f>
        <v>0</v>
      </c>
      <c r="X54" s="322">
        <f>+'7-e.  2015'!AE29</f>
        <v>0</v>
      </c>
      <c r="Y54" s="442"/>
      <c r="Z54" s="437"/>
      <c r="AA54" s="437">
        <v>1</v>
      </c>
      <c r="AB54" s="437"/>
      <c r="AC54" s="437"/>
      <c r="AD54" s="437"/>
      <c r="AE54" s="437"/>
      <c r="AF54" s="442"/>
      <c r="AG54" s="442"/>
      <c r="AH54" s="442"/>
      <c r="AI54" s="442"/>
      <c r="AJ54" s="442"/>
      <c r="AK54" s="442"/>
      <c r="AL54" s="442"/>
      <c r="AM54" s="323">
        <f>SUM(Y54:AL54)</f>
        <v>1</v>
      </c>
    </row>
    <row r="55" spans="1:39" outlineLevel="1">
      <c r="B55" s="321" t="s">
        <v>270</v>
      </c>
      <c r="C55" s="318" t="s">
        <v>164</v>
      </c>
      <c r="D55" s="322">
        <v>338247</v>
      </c>
      <c r="E55" s="322">
        <f>+'7-f.  2016'!BB34</f>
        <v>338247</v>
      </c>
      <c r="F55" s="322">
        <f>+'7-f.  2016'!BC34</f>
        <v>338247</v>
      </c>
      <c r="G55" s="322">
        <f>+'7-f.  2016'!BD34</f>
        <v>338247</v>
      </c>
      <c r="H55" s="322">
        <f>+'7-f.  2016'!BE34</f>
        <v>837746</v>
      </c>
      <c r="I55" s="322">
        <f>+'7-f.  2016'!BF34</f>
        <v>837746</v>
      </c>
      <c r="J55" s="322">
        <f>+'7-f.  2016'!BG34</f>
        <v>837746</v>
      </c>
      <c r="K55" s="322">
        <f>+'7-f.  2016'!BH34</f>
        <v>837746</v>
      </c>
      <c r="L55" s="322">
        <f>+'7-f.  2016'!BI34</f>
        <v>837746</v>
      </c>
      <c r="M55" s="322">
        <f>+'7-f.  2016'!BJ34</f>
        <v>837746</v>
      </c>
      <c r="N55" s="322">
        <f>N54</f>
        <v>12</v>
      </c>
      <c r="O55" s="322">
        <v>72</v>
      </c>
      <c r="P55" s="322">
        <f>+'7-f.  2016'!W34</f>
        <v>72</v>
      </c>
      <c r="Q55" s="322">
        <f>+'7-f.  2016'!X34</f>
        <v>72</v>
      </c>
      <c r="R55" s="322">
        <f>+'7-f.  2016'!Y34</f>
        <v>72</v>
      </c>
      <c r="S55" s="322">
        <f>+'7-f.  2016'!Z34</f>
        <v>188</v>
      </c>
      <c r="T55" s="322">
        <f>+'7-f.  2016'!AA34</f>
        <v>188</v>
      </c>
      <c r="U55" s="322">
        <f>+'7-f.  2016'!AB34</f>
        <v>188</v>
      </c>
      <c r="V55" s="322">
        <f>+'7-f.  2016'!AC34</f>
        <v>188</v>
      </c>
      <c r="W55" s="322">
        <f>+'7-f.  2016'!AD34</f>
        <v>188</v>
      </c>
      <c r="X55" s="322">
        <f>+'7-f.  2016'!AE34</f>
        <v>188</v>
      </c>
      <c r="Y55" s="438">
        <f>Y54</f>
        <v>0</v>
      </c>
      <c r="Z55" s="438">
        <f t="shared" ref="Z55" si="53">Z54</f>
        <v>0</v>
      </c>
      <c r="AA55" s="438">
        <f t="shared" ref="AA55" si="54">AA54</f>
        <v>1</v>
      </c>
      <c r="AB55" s="438">
        <f t="shared" ref="AB55" si="55">AB54</f>
        <v>0</v>
      </c>
      <c r="AC55" s="438">
        <f t="shared" ref="AC55" si="56">AC54</f>
        <v>0</v>
      </c>
      <c r="AD55" s="438">
        <f t="shared" ref="AD55" si="57">AD54</f>
        <v>0</v>
      </c>
      <c r="AE55" s="438">
        <f t="shared" ref="AE55" si="58">AE54</f>
        <v>0</v>
      </c>
      <c r="AF55" s="438">
        <f t="shared" ref="AF55" si="59">AF54</f>
        <v>0</v>
      </c>
      <c r="AG55" s="438">
        <f t="shared" ref="AG55" si="60">AG54</f>
        <v>0</v>
      </c>
      <c r="AH55" s="438">
        <f t="shared" ref="AH55" si="61">AH54</f>
        <v>0</v>
      </c>
      <c r="AI55" s="438">
        <f t="shared" ref="AI55" si="62">AI54</f>
        <v>0</v>
      </c>
      <c r="AJ55" s="438">
        <f t="shared" ref="AJ55" si="63">AJ54</f>
        <v>0</v>
      </c>
      <c r="AK55" s="438">
        <f t="shared" ref="AK55" si="64">AK54</f>
        <v>0</v>
      </c>
      <c r="AL55" s="438">
        <f t="shared" ref="AL55" si="65">AL54</f>
        <v>0</v>
      </c>
      <c r="AM55" s="338"/>
    </row>
    <row r="56" spans="1:39" outlineLevel="1">
      <c r="B56" s="337"/>
      <c r="C56" s="339"/>
      <c r="D56" s="318"/>
      <c r="E56" s="318"/>
      <c r="F56" s="318"/>
      <c r="G56" s="318"/>
      <c r="H56" s="318"/>
      <c r="I56" s="318"/>
      <c r="J56" s="318"/>
      <c r="K56" s="318"/>
      <c r="L56" s="318"/>
      <c r="M56" s="318"/>
      <c r="N56" s="318"/>
      <c r="O56" s="318"/>
      <c r="P56" s="318"/>
      <c r="Q56" s="318"/>
      <c r="R56" s="318"/>
      <c r="S56" s="318"/>
      <c r="T56" s="318"/>
      <c r="U56" s="318"/>
      <c r="V56" s="318"/>
      <c r="W56" s="318"/>
      <c r="X56" s="318"/>
      <c r="Y56" s="443"/>
      <c r="Z56" s="443"/>
      <c r="AA56" s="443"/>
      <c r="AB56" s="443"/>
      <c r="AC56" s="443"/>
      <c r="AD56" s="443"/>
      <c r="AE56" s="443"/>
      <c r="AF56" s="443"/>
      <c r="AG56" s="443"/>
      <c r="AH56" s="443"/>
      <c r="AI56" s="443"/>
      <c r="AJ56" s="443"/>
      <c r="AK56" s="443"/>
      <c r="AL56" s="443"/>
      <c r="AM56" s="340"/>
    </row>
    <row r="57" spans="1:39" ht="28.5" customHeight="1" outlineLevel="1">
      <c r="A57" s="558">
        <v>7</v>
      </c>
      <c r="B57" s="556" t="s">
        <v>101</v>
      </c>
      <c r="C57" s="318" t="s">
        <v>25</v>
      </c>
      <c r="D57" s="322">
        <f>25824643-D84</f>
        <v>15756998.417443069</v>
      </c>
      <c r="E57" s="322">
        <f t="shared" ref="E57:M57" si="66">25824643-E84</f>
        <v>15756998.417443069</v>
      </c>
      <c r="F57" s="322">
        <f t="shared" si="66"/>
        <v>15756998.417443069</v>
      </c>
      <c r="G57" s="322">
        <f t="shared" si="66"/>
        <v>15756998.417443069</v>
      </c>
      <c r="H57" s="322">
        <f t="shared" si="66"/>
        <v>15756998.417443069</v>
      </c>
      <c r="I57" s="322">
        <f t="shared" si="66"/>
        <v>15756998.417443069</v>
      </c>
      <c r="J57" s="322">
        <f t="shared" si="66"/>
        <v>15756998.417443069</v>
      </c>
      <c r="K57" s="322">
        <f t="shared" si="66"/>
        <v>15756998.417443069</v>
      </c>
      <c r="L57" s="322">
        <f t="shared" si="66"/>
        <v>15756998.417443069</v>
      </c>
      <c r="M57" s="322">
        <f t="shared" si="66"/>
        <v>15756998.417443069</v>
      </c>
      <c r="N57" s="322">
        <v>12</v>
      </c>
      <c r="O57" s="322">
        <v>2370</v>
      </c>
      <c r="P57" s="322">
        <f>+'7-e.  2015'!W30</f>
        <v>2370</v>
      </c>
      <c r="Q57" s="322">
        <f>+'7-e.  2015'!X30</f>
        <v>2330</v>
      </c>
      <c r="R57" s="322">
        <f>+'7-e.  2015'!Y30</f>
        <v>2330</v>
      </c>
      <c r="S57" s="322">
        <f>+'7-e.  2015'!Z30</f>
        <v>2330</v>
      </c>
      <c r="T57" s="322">
        <f>+'7-e.  2015'!AA30</f>
        <v>2324</v>
      </c>
      <c r="U57" s="322">
        <f>+'7-e.  2015'!AB30</f>
        <v>2246</v>
      </c>
      <c r="V57" s="322">
        <f>+'7-e.  2015'!AC30</f>
        <v>2246</v>
      </c>
      <c r="W57" s="322">
        <f>+'7-e.  2015'!AD30</f>
        <v>2190</v>
      </c>
      <c r="X57" s="322">
        <f>+'7-e.  2015'!AE30</f>
        <v>1936</v>
      </c>
      <c r="Y57" s="569"/>
      <c r="Z57" s="898">
        <v>0.81</v>
      </c>
      <c r="AA57" s="898">
        <v>0.19</v>
      </c>
      <c r="AB57" s="437"/>
      <c r="AC57" s="898"/>
      <c r="AD57" s="437"/>
      <c r="AE57" s="437"/>
      <c r="AF57" s="442"/>
      <c r="AG57" s="442"/>
      <c r="AH57" s="442"/>
      <c r="AI57" s="442"/>
      <c r="AJ57" s="442"/>
      <c r="AK57" s="442"/>
      <c r="AL57" s="442"/>
      <c r="AM57" s="323">
        <f>SUM(Y57:AL57)</f>
        <v>1</v>
      </c>
    </row>
    <row r="58" spans="1:39" outlineLevel="1">
      <c r="B58" s="321" t="s">
        <v>270</v>
      </c>
      <c r="C58" s="318" t="s">
        <v>164</v>
      </c>
      <c r="D58" s="322">
        <v>679088</v>
      </c>
      <c r="E58" s="322">
        <f>+'7-f.  2016'!BB35</f>
        <v>679088</v>
      </c>
      <c r="F58" s="322">
        <f>+'7-f.  2016'!BC35</f>
        <v>679088</v>
      </c>
      <c r="G58" s="322">
        <f>+'7-f.  2016'!BD35</f>
        <v>650499</v>
      </c>
      <c r="H58" s="322">
        <f>+'7-f.  2016'!BE35</f>
        <v>650499</v>
      </c>
      <c r="I58" s="322">
        <f>+'7-f.  2016'!BF35</f>
        <v>650499</v>
      </c>
      <c r="J58" s="322">
        <f>+'7-f.  2016'!BG35</f>
        <v>623767</v>
      </c>
      <c r="K58" s="322">
        <f>+'7-f.  2016'!BH35</f>
        <v>623767</v>
      </c>
      <c r="L58" s="322">
        <f>+'7-f.  2016'!BI35</f>
        <v>623767</v>
      </c>
      <c r="M58" s="322">
        <f>+'7-f.  2016'!BJ35</f>
        <v>510518</v>
      </c>
      <c r="N58" s="322">
        <f>N57</f>
        <v>12</v>
      </c>
      <c r="O58" s="322">
        <v>139</v>
      </c>
      <c r="P58" s="322">
        <f>+'7-f.  2016'!W35</f>
        <v>139</v>
      </c>
      <c r="Q58" s="322">
        <f>+'7-f.  2016'!X35</f>
        <v>139</v>
      </c>
      <c r="R58" s="322">
        <f>+'7-f.  2016'!Y35</f>
        <v>130</v>
      </c>
      <c r="S58" s="322">
        <f>+'7-f.  2016'!Z35</f>
        <v>130</v>
      </c>
      <c r="T58" s="322">
        <f>+'7-f.  2016'!AA35</f>
        <v>130</v>
      </c>
      <c r="U58" s="322">
        <f>+'7-f.  2016'!AB35</f>
        <v>127</v>
      </c>
      <c r="V58" s="322">
        <f>+'7-f.  2016'!AC35</f>
        <v>127</v>
      </c>
      <c r="W58" s="322">
        <f>+'7-f.  2016'!AD35</f>
        <v>127</v>
      </c>
      <c r="X58" s="322">
        <f>+'7-f.  2016'!AE35</f>
        <v>113</v>
      </c>
      <c r="Y58" s="438">
        <f>Y57</f>
        <v>0</v>
      </c>
      <c r="Z58" s="438">
        <f>Z57</f>
        <v>0.81</v>
      </c>
      <c r="AA58" s="438">
        <f t="shared" ref="AA58" si="67">AA57</f>
        <v>0.19</v>
      </c>
      <c r="AB58" s="438">
        <f t="shared" ref="AB58" si="68">AB57</f>
        <v>0</v>
      </c>
      <c r="AC58" s="438">
        <f t="shared" ref="AC58" si="69">AC57</f>
        <v>0</v>
      </c>
      <c r="AD58" s="438">
        <f t="shared" ref="AD58" si="70">AD57</f>
        <v>0</v>
      </c>
      <c r="AE58" s="438">
        <f t="shared" ref="AE58" si="71">AE57</f>
        <v>0</v>
      </c>
      <c r="AF58" s="438">
        <f t="shared" ref="AF58" si="72">AF57</f>
        <v>0</v>
      </c>
      <c r="AG58" s="438">
        <f t="shared" ref="AG58" si="73">AG57</f>
        <v>0</v>
      </c>
      <c r="AH58" s="438">
        <f t="shared" ref="AH58" si="74">AH57</f>
        <v>0</v>
      </c>
      <c r="AI58" s="438">
        <f t="shared" ref="AI58" si="75">AI57</f>
        <v>0</v>
      </c>
      <c r="AJ58" s="438">
        <f t="shared" ref="AJ58" si="76">AJ57</f>
        <v>0</v>
      </c>
      <c r="AK58" s="438">
        <f t="shared" ref="AK58" si="77">AK57</f>
        <v>0</v>
      </c>
      <c r="AL58" s="438">
        <f t="shared" ref="AL58" si="78">AL57</f>
        <v>0</v>
      </c>
      <c r="AM58" s="338"/>
    </row>
    <row r="59" spans="1:39" outlineLevel="1">
      <c r="B59" s="341"/>
      <c r="C59" s="339"/>
      <c r="D59" s="318"/>
      <c r="E59" s="318"/>
      <c r="F59" s="318"/>
      <c r="G59" s="318"/>
      <c r="H59" s="318"/>
      <c r="I59" s="318"/>
      <c r="J59" s="318"/>
      <c r="K59" s="318"/>
      <c r="L59" s="318"/>
      <c r="M59" s="318"/>
      <c r="N59" s="318"/>
      <c r="O59" s="318"/>
      <c r="P59" s="318"/>
      <c r="Q59" s="318"/>
      <c r="R59" s="318"/>
      <c r="S59" s="318"/>
      <c r="T59" s="318"/>
      <c r="U59" s="318"/>
      <c r="V59" s="318"/>
      <c r="W59" s="318"/>
      <c r="X59" s="318"/>
      <c r="Y59" s="443"/>
      <c r="Z59" s="444"/>
      <c r="AA59" s="443"/>
      <c r="AB59" s="443"/>
      <c r="AC59" s="443"/>
      <c r="AD59" s="443"/>
      <c r="AE59" s="443"/>
      <c r="AF59" s="443"/>
      <c r="AG59" s="443"/>
      <c r="AH59" s="443"/>
      <c r="AI59" s="443"/>
      <c r="AJ59" s="443"/>
      <c r="AK59" s="443"/>
      <c r="AL59" s="443"/>
      <c r="AM59" s="340"/>
    </row>
    <row r="60" spans="1:39" ht="30" outlineLevel="1">
      <c r="A60" s="558">
        <v>8</v>
      </c>
      <c r="B60" s="556" t="s">
        <v>102</v>
      </c>
      <c r="C60" s="318" t="s">
        <v>25</v>
      </c>
      <c r="D60" s="322">
        <v>4901161</v>
      </c>
      <c r="E60" s="322">
        <f>+'7-e.  2015'!BB31</f>
        <v>4211758</v>
      </c>
      <c r="F60" s="322">
        <f>+'7-e.  2015'!BC31</f>
        <v>3148129</v>
      </c>
      <c r="G60" s="322">
        <f>+'7-e.  2015'!BD31</f>
        <v>3146287</v>
      </c>
      <c r="H60" s="322">
        <f>+'7-e.  2015'!BE31</f>
        <v>3146287</v>
      </c>
      <c r="I60" s="322">
        <f>+'7-e.  2015'!BF31</f>
        <v>3146287</v>
      </c>
      <c r="J60" s="322">
        <f>+'7-e.  2015'!BG31</f>
        <v>3146287</v>
      </c>
      <c r="K60" s="322">
        <f>+'7-e.  2015'!BH31</f>
        <v>3146287</v>
      </c>
      <c r="L60" s="322">
        <f>+'7-e.  2015'!BI31</f>
        <v>3146287</v>
      </c>
      <c r="M60" s="322">
        <f>+'7-e.  2015'!BJ31</f>
        <v>3146287</v>
      </c>
      <c r="N60" s="322">
        <v>12</v>
      </c>
      <c r="O60" s="322">
        <v>1178</v>
      </c>
      <c r="P60" s="322">
        <f>+'7-e.  2015'!W31</f>
        <v>1019</v>
      </c>
      <c r="Q60" s="322">
        <f>+'7-e.  2015'!X31</f>
        <v>734</v>
      </c>
      <c r="R60" s="322">
        <f>+'7-e.  2015'!Y31</f>
        <v>733</v>
      </c>
      <c r="S60" s="322">
        <f>+'7-e.  2015'!Z31</f>
        <v>733</v>
      </c>
      <c r="T60" s="322">
        <f>+'7-e.  2015'!AA31</f>
        <v>733</v>
      </c>
      <c r="U60" s="322">
        <f>+'7-e.  2015'!AB31</f>
        <v>733</v>
      </c>
      <c r="V60" s="322">
        <f>+'7-e.  2015'!AC31</f>
        <v>733</v>
      </c>
      <c r="W60" s="322">
        <f>+'7-e.  2015'!AD31</f>
        <v>733</v>
      </c>
      <c r="X60" s="322">
        <f>+'7-e.  2015'!AE31</f>
        <v>733</v>
      </c>
      <c r="Y60" s="442"/>
      <c r="Z60" s="569"/>
      <c r="AA60" s="437">
        <v>1</v>
      </c>
      <c r="AB60" s="437"/>
      <c r="AC60" s="437"/>
      <c r="AD60" s="437"/>
      <c r="AE60" s="437"/>
      <c r="AF60" s="442"/>
      <c r="AG60" s="442"/>
      <c r="AH60" s="442"/>
      <c r="AI60" s="442"/>
      <c r="AJ60" s="442"/>
      <c r="AK60" s="442"/>
      <c r="AL60" s="442"/>
      <c r="AM60" s="323">
        <f>SUM(Y60:AL60)</f>
        <v>1</v>
      </c>
    </row>
    <row r="61" spans="1:39" outlineLevel="1">
      <c r="B61" s="321" t="s">
        <v>270</v>
      </c>
      <c r="C61" s="318" t="s">
        <v>164</v>
      </c>
      <c r="D61" s="322"/>
      <c r="E61" s="322"/>
      <c r="F61" s="322"/>
      <c r="G61" s="322"/>
      <c r="H61" s="322"/>
      <c r="I61" s="322"/>
      <c r="J61" s="322"/>
      <c r="K61" s="322"/>
      <c r="L61" s="322"/>
      <c r="M61" s="322"/>
      <c r="N61" s="322">
        <f>N60</f>
        <v>12</v>
      </c>
      <c r="O61" s="322"/>
      <c r="P61" s="322"/>
      <c r="Q61" s="322"/>
      <c r="R61" s="322"/>
      <c r="S61" s="322"/>
      <c r="T61" s="322"/>
      <c r="U61" s="322"/>
      <c r="V61" s="322"/>
      <c r="W61" s="322"/>
      <c r="X61" s="322"/>
      <c r="Y61" s="438">
        <f>Y60</f>
        <v>0</v>
      </c>
      <c r="Z61" s="438">
        <f t="shared" ref="Z61" si="79">Z60</f>
        <v>0</v>
      </c>
      <c r="AA61" s="438">
        <f t="shared" ref="AA61" si="80">AA60</f>
        <v>1</v>
      </c>
      <c r="AB61" s="438">
        <f t="shared" ref="AB61" si="81">AB60</f>
        <v>0</v>
      </c>
      <c r="AC61" s="438">
        <f t="shared" ref="AC61" si="82">AC60</f>
        <v>0</v>
      </c>
      <c r="AD61" s="438">
        <f t="shared" ref="AD61" si="83">AD60</f>
        <v>0</v>
      </c>
      <c r="AE61" s="438">
        <f t="shared" ref="AE61" si="84">AE60</f>
        <v>0</v>
      </c>
      <c r="AF61" s="438">
        <f t="shared" ref="AF61" si="85">AF60</f>
        <v>0</v>
      </c>
      <c r="AG61" s="438">
        <f t="shared" ref="AG61" si="86">AG60</f>
        <v>0</v>
      </c>
      <c r="AH61" s="438">
        <f t="shared" ref="AH61" si="87">AH60</f>
        <v>0</v>
      </c>
      <c r="AI61" s="438">
        <f t="shared" ref="AI61" si="88">AI60</f>
        <v>0</v>
      </c>
      <c r="AJ61" s="438">
        <f t="shared" ref="AJ61" si="89">AJ60</f>
        <v>0</v>
      </c>
      <c r="AK61" s="438">
        <f t="shared" ref="AK61" si="90">AK60</f>
        <v>0</v>
      </c>
      <c r="AL61" s="438">
        <f t="shared" ref="AL61" si="91">AL60</f>
        <v>0</v>
      </c>
      <c r="AM61" s="338"/>
    </row>
    <row r="62" spans="1:39" outlineLevel="1">
      <c r="B62" s="341"/>
      <c r="C62" s="339"/>
      <c r="D62" s="343"/>
      <c r="E62" s="343"/>
      <c r="F62" s="343"/>
      <c r="G62" s="343"/>
      <c r="H62" s="343"/>
      <c r="I62" s="343"/>
      <c r="J62" s="343"/>
      <c r="K62" s="343"/>
      <c r="L62" s="343"/>
      <c r="M62" s="343"/>
      <c r="N62" s="318"/>
      <c r="O62" s="343"/>
      <c r="P62" s="343"/>
      <c r="Q62" s="343"/>
      <c r="R62" s="343"/>
      <c r="S62" s="343"/>
      <c r="T62" s="343"/>
      <c r="U62" s="343"/>
      <c r="V62" s="343"/>
      <c r="W62" s="343"/>
      <c r="X62" s="343"/>
      <c r="Y62" s="443"/>
      <c r="Z62" s="444"/>
      <c r="AA62" s="443"/>
      <c r="AB62" s="443"/>
      <c r="AC62" s="443"/>
      <c r="AD62" s="443"/>
      <c r="AE62" s="443"/>
      <c r="AF62" s="443"/>
      <c r="AG62" s="443"/>
      <c r="AH62" s="443"/>
      <c r="AI62" s="443"/>
      <c r="AJ62" s="443"/>
      <c r="AK62" s="443"/>
      <c r="AL62" s="443"/>
      <c r="AM62" s="340"/>
    </row>
    <row r="63" spans="1:39" ht="30" outlineLevel="1">
      <c r="A63" s="558">
        <v>9</v>
      </c>
      <c r="B63" s="556" t="s">
        <v>103</v>
      </c>
      <c r="C63" s="318" t="s">
        <v>25</v>
      </c>
      <c r="D63" s="322">
        <v>58323</v>
      </c>
      <c r="E63" s="322">
        <f>+'7-e.  2015'!BB32</f>
        <v>58323</v>
      </c>
      <c r="F63" s="322">
        <f>+'7-e.  2015'!BC32</f>
        <v>58323</v>
      </c>
      <c r="G63" s="322">
        <f>+'7-e.  2015'!BD32</f>
        <v>58323</v>
      </c>
      <c r="H63" s="322">
        <f>+'7-e.  2015'!BE32</f>
        <v>58323</v>
      </c>
      <c r="I63" s="322">
        <f>+'7-e.  2015'!BF32</f>
        <v>58323</v>
      </c>
      <c r="J63" s="322">
        <f>+'7-e.  2015'!BG32</f>
        <v>58323</v>
      </c>
      <c r="K63" s="322">
        <f>+'7-e.  2015'!BH32</f>
        <v>58323</v>
      </c>
      <c r="L63" s="322">
        <f>+'7-e.  2015'!BI32</f>
        <v>58323</v>
      </c>
      <c r="M63" s="322">
        <f>+'7-e.  2015'!BJ32</f>
        <v>58323</v>
      </c>
      <c r="N63" s="322">
        <v>12</v>
      </c>
      <c r="O63" s="322">
        <v>39</v>
      </c>
      <c r="P63" s="322">
        <f>+'7-e.  2015'!W32</f>
        <v>39</v>
      </c>
      <c r="Q63" s="322">
        <f>+'7-e.  2015'!X32</f>
        <v>39</v>
      </c>
      <c r="R63" s="322">
        <f>+'7-e.  2015'!Y32</f>
        <v>39</v>
      </c>
      <c r="S63" s="322">
        <f>+'7-e.  2015'!Z32</f>
        <v>39</v>
      </c>
      <c r="T63" s="322">
        <f>+'7-e.  2015'!AA32</f>
        <v>39</v>
      </c>
      <c r="U63" s="322">
        <f>+'7-e.  2015'!AB32</f>
        <v>39</v>
      </c>
      <c r="V63" s="322">
        <f>+'7-e.  2015'!AC32</f>
        <v>39</v>
      </c>
      <c r="W63" s="322">
        <f>+'7-e.  2015'!AD32</f>
        <v>39</v>
      </c>
      <c r="X63" s="322">
        <f>+'7-e.  2015'!AE32</f>
        <v>39</v>
      </c>
      <c r="Y63" s="442"/>
      <c r="Z63" s="437"/>
      <c r="AA63" s="437">
        <v>1</v>
      </c>
      <c r="AB63" s="437"/>
      <c r="AC63" s="437"/>
      <c r="AD63" s="437"/>
      <c r="AE63" s="437"/>
      <c r="AF63" s="442"/>
      <c r="AG63" s="442"/>
      <c r="AH63" s="442"/>
      <c r="AI63" s="442"/>
      <c r="AJ63" s="442"/>
      <c r="AK63" s="442"/>
      <c r="AL63" s="442"/>
      <c r="AM63" s="323">
        <f>SUM(Y63:AL63)</f>
        <v>1</v>
      </c>
    </row>
    <row r="64" spans="1:39" outlineLevel="1">
      <c r="B64" s="321" t="s">
        <v>270</v>
      </c>
      <c r="C64" s="318" t="s">
        <v>164</v>
      </c>
      <c r="D64" s="322">
        <v>878463</v>
      </c>
      <c r="E64" s="322">
        <f>+'7-f.  2016'!BB37</f>
        <v>878463</v>
      </c>
      <c r="F64" s="322">
        <f>+'7-f.  2016'!BC37</f>
        <v>878463</v>
      </c>
      <c r="G64" s="322">
        <f>+'7-f.  2016'!BD37</f>
        <v>878463</v>
      </c>
      <c r="H64" s="322">
        <f>+'7-f.  2016'!BE37</f>
        <v>878463</v>
      </c>
      <c r="I64" s="322">
        <f>+'7-f.  2016'!BF37</f>
        <v>878463</v>
      </c>
      <c r="J64" s="322">
        <f>+'7-f.  2016'!BG37</f>
        <v>878463</v>
      </c>
      <c r="K64" s="322">
        <f>+'7-f.  2016'!BH37</f>
        <v>878463</v>
      </c>
      <c r="L64" s="322">
        <f>+'7-f.  2016'!BI37</f>
        <v>878463</v>
      </c>
      <c r="M64" s="322">
        <f>+'7-f.  2016'!BJ37</f>
        <v>878463</v>
      </c>
      <c r="N64" s="322">
        <f>N63</f>
        <v>12</v>
      </c>
      <c r="O64" s="322">
        <v>364</v>
      </c>
      <c r="P64" s="322">
        <f>+'7-f.  2016'!W37</f>
        <v>364</v>
      </c>
      <c r="Q64" s="322">
        <f>+'7-f.  2016'!X37</f>
        <v>364</v>
      </c>
      <c r="R64" s="322">
        <f>+'7-f.  2016'!Y37</f>
        <v>364</v>
      </c>
      <c r="S64" s="322">
        <f>+'7-f.  2016'!Z37</f>
        <v>364</v>
      </c>
      <c r="T64" s="322">
        <f>+'7-f.  2016'!AA37</f>
        <v>364</v>
      </c>
      <c r="U64" s="322">
        <f>+'7-f.  2016'!AB37</f>
        <v>364</v>
      </c>
      <c r="V64" s="322">
        <f>+'7-f.  2016'!AC37</f>
        <v>364</v>
      </c>
      <c r="W64" s="322">
        <f>+'7-f.  2016'!AD37</f>
        <v>364</v>
      </c>
      <c r="X64" s="322">
        <f>+'7-f.  2016'!AE37</f>
        <v>364</v>
      </c>
      <c r="Y64" s="438">
        <f>Y63</f>
        <v>0</v>
      </c>
      <c r="Z64" s="438">
        <f t="shared" ref="Z64" si="92">Z63</f>
        <v>0</v>
      </c>
      <c r="AA64" s="438">
        <f t="shared" ref="AA64" si="93">AA63</f>
        <v>1</v>
      </c>
      <c r="AB64" s="438">
        <f t="shared" ref="AB64" si="94">AB63</f>
        <v>0</v>
      </c>
      <c r="AC64" s="438">
        <f t="shared" ref="AC64" si="95">AC63</f>
        <v>0</v>
      </c>
      <c r="AD64" s="438">
        <f t="shared" ref="AD64" si="96">AD63</f>
        <v>0</v>
      </c>
      <c r="AE64" s="438">
        <f t="shared" ref="AE64" si="97">AE63</f>
        <v>0</v>
      </c>
      <c r="AF64" s="438">
        <f t="shared" ref="AF64" si="98">AF63</f>
        <v>0</v>
      </c>
      <c r="AG64" s="438">
        <f t="shared" ref="AG64" si="99">AG63</f>
        <v>0</v>
      </c>
      <c r="AH64" s="438">
        <f t="shared" ref="AH64" si="100">AH63</f>
        <v>0</v>
      </c>
      <c r="AI64" s="438">
        <f t="shared" ref="AI64" si="101">AI63</f>
        <v>0</v>
      </c>
      <c r="AJ64" s="438">
        <f t="shared" ref="AJ64" si="102">AJ63</f>
        <v>0</v>
      </c>
      <c r="AK64" s="438">
        <f t="shared" ref="AK64" si="103">AK63</f>
        <v>0</v>
      </c>
      <c r="AL64" s="438">
        <f t="shared" ref="AL64" si="104">AL63</f>
        <v>0</v>
      </c>
      <c r="AM64" s="338"/>
    </row>
    <row r="65" spans="1:39" outlineLevel="1">
      <c r="B65" s="341"/>
      <c r="C65" s="339"/>
      <c r="D65" s="343"/>
      <c r="E65" s="343"/>
      <c r="F65" s="343"/>
      <c r="G65" s="343"/>
      <c r="H65" s="343"/>
      <c r="I65" s="343"/>
      <c r="J65" s="343"/>
      <c r="K65" s="343"/>
      <c r="L65" s="343"/>
      <c r="M65" s="343"/>
      <c r="N65" s="318"/>
      <c r="O65" s="343"/>
      <c r="P65" s="343"/>
      <c r="Q65" s="343"/>
      <c r="R65" s="343"/>
      <c r="S65" s="343"/>
      <c r="T65" s="343"/>
      <c r="U65" s="343"/>
      <c r="V65" s="343"/>
      <c r="W65" s="343"/>
      <c r="X65" s="343"/>
      <c r="Y65" s="443"/>
      <c r="Z65" s="443"/>
      <c r="AA65" s="443"/>
      <c r="AB65" s="443"/>
      <c r="AC65" s="443"/>
      <c r="AD65" s="443"/>
      <c r="AE65" s="443"/>
      <c r="AF65" s="443"/>
      <c r="AG65" s="443"/>
      <c r="AH65" s="443"/>
      <c r="AI65" s="443"/>
      <c r="AJ65" s="443"/>
      <c r="AK65" s="443"/>
      <c r="AL65" s="443"/>
      <c r="AM65" s="340"/>
    </row>
    <row r="66" spans="1:39" ht="30" outlineLevel="1">
      <c r="A66" s="558">
        <v>10</v>
      </c>
      <c r="B66" s="556" t="s">
        <v>104</v>
      </c>
      <c r="C66" s="318" t="s">
        <v>25</v>
      </c>
      <c r="D66" s="322">
        <v>596676</v>
      </c>
      <c r="E66" s="322">
        <f>+'7-e.  2015'!BB33</f>
        <v>596676</v>
      </c>
      <c r="F66" s="322">
        <f>+'7-e.  2015'!BC33</f>
        <v>596676</v>
      </c>
      <c r="G66" s="322">
        <f>+'7-e.  2015'!BD33</f>
        <v>0</v>
      </c>
      <c r="H66" s="322">
        <f>+'7-e.  2015'!BE33</f>
        <v>0</v>
      </c>
      <c r="I66" s="322">
        <f>+'7-e.  2015'!BF33</f>
        <v>0</v>
      </c>
      <c r="J66" s="322">
        <f>+'7-e.  2015'!BG33</f>
        <v>0</v>
      </c>
      <c r="K66" s="322">
        <f>+'7-e.  2015'!BH33</f>
        <v>0</v>
      </c>
      <c r="L66" s="322">
        <f>+'7-e.  2015'!BI33</f>
        <v>0</v>
      </c>
      <c r="M66" s="322">
        <f>+'7-e.  2015'!BJ33</f>
        <v>0</v>
      </c>
      <c r="N66" s="322">
        <v>3</v>
      </c>
      <c r="O66" s="322">
        <v>250</v>
      </c>
      <c r="P66" s="322">
        <f>+'7-e.  2015'!W33</f>
        <v>250</v>
      </c>
      <c r="Q66" s="322">
        <f>+'7-e.  2015'!X33</f>
        <v>250</v>
      </c>
      <c r="R66" s="322">
        <f>+'7-e.  2015'!Y33</f>
        <v>0</v>
      </c>
      <c r="S66" s="322">
        <f>+'7-e.  2015'!Z33</f>
        <v>0</v>
      </c>
      <c r="T66" s="322">
        <f>+'7-e.  2015'!AA33</f>
        <v>0</v>
      </c>
      <c r="U66" s="322">
        <f>+'7-e.  2015'!AB33</f>
        <v>0</v>
      </c>
      <c r="V66" s="322">
        <f>+'7-e.  2015'!AC33</f>
        <v>0</v>
      </c>
      <c r="W66" s="322">
        <f>+'7-e.  2015'!AD33</f>
        <v>0</v>
      </c>
      <c r="X66" s="322">
        <f>+'7-e.  2015'!AE33</f>
        <v>0</v>
      </c>
      <c r="Y66" s="442"/>
      <c r="Z66" s="437"/>
      <c r="AA66" s="437">
        <v>1</v>
      </c>
      <c r="AB66" s="437"/>
      <c r="AC66" s="437"/>
      <c r="AD66" s="437"/>
      <c r="AE66" s="437"/>
      <c r="AF66" s="442"/>
      <c r="AG66" s="442"/>
      <c r="AH66" s="442"/>
      <c r="AI66" s="442"/>
      <c r="AJ66" s="442"/>
      <c r="AK66" s="442"/>
      <c r="AL66" s="442"/>
      <c r="AM66" s="323">
        <f>SUM(Y66:AL66)</f>
        <v>1</v>
      </c>
    </row>
    <row r="67" spans="1:39" outlineLevel="1">
      <c r="B67" s="321" t="s">
        <v>270</v>
      </c>
      <c r="C67" s="318" t="s">
        <v>164</v>
      </c>
      <c r="D67" s="322"/>
      <c r="E67" s="322"/>
      <c r="F67" s="322"/>
      <c r="G67" s="322"/>
      <c r="H67" s="322"/>
      <c r="I67" s="322"/>
      <c r="J67" s="322"/>
      <c r="K67" s="322"/>
      <c r="L67" s="322"/>
      <c r="M67" s="322"/>
      <c r="N67" s="322">
        <f>N66</f>
        <v>3</v>
      </c>
      <c r="O67" s="322"/>
      <c r="P67" s="322"/>
      <c r="Q67" s="322"/>
      <c r="R67" s="322"/>
      <c r="S67" s="322"/>
      <c r="T67" s="322"/>
      <c r="U67" s="322"/>
      <c r="V67" s="322"/>
      <c r="W67" s="322"/>
      <c r="X67" s="322"/>
      <c r="Y67" s="438">
        <f>Y66</f>
        <v>0</v>
      </c>
      <c r="Z67" s="438">
        <f t="shared" ref="Z67" si="105">Z66</f>
        <v>0</v>
      </c>
      <c r="AA67" s="438">
        <f t="shared" ref="AA67" si="106">AA66</f>
        <v>1</v>
      </c>
      <c r="AB67" s="438">
        <f t="shared" ref="AB67" si="107">AB66</f>
        <v>0</v>
      </c>
      <c r="AC67" s="438">
        <f t="shared" ref="AC67" si="108">AC66</f>
        <v>0</v>
      </c>
      <c r="AD67" s="438">
        <f t="shared" ref="AD67" si="109">AD66</f>
        <v>0</v>
      </c>
      <c r="AE67" s="438">
        <f t="shared" ref="AE67" si="110">AE66</f>
        <v>0</v>
      </c>
      <c r="AF67" s="438">
        <f t="shared" ref="AF67" si="111">AF66</f>
        <v>0</v>
      </c>
      <c r="AG67" s="438">
        <f t="shared" ref="AG67" si="112">AG66</f>
        <v>0</v>
      </c>
      <c r="AH67" s="438">
        <f t="shared" ref="AH67" si="113">AH66</f>
        <v>0</v>
      </c>
      <c r="AI67" s="438">
        <f t="shared" ref="AI67" si="114">AI66</f>
        <v>0</v>
      </c>
      <c r="AJ67" s="438">
        <f t="shared" ref="AJ67" si="115">AJ66</f>
        <v>0</v>
      </c>
      <c r="AK67" s="438">
        <f t="shared" ref="AK67" si="116">AK66</f>
        <v>0</v>
      </c>
      <c r="AL67" s="438">
        <f t="shared" ref="AL67" si="117">AL66</f>
        <v>0</v>
      </c>
      <c r="AM67" s="338"/>
    </row>
    <row r="68" spans="1:39" outlineLevel="1">
      <c r="B68" s="341"/>
      <c r="C68" s="339"/>
      <c r="D68" s="343"/>
      <c r="E68" s="343"/>
      <c r="F68" s="343"/>
      <c r="G68" s="343"/>
      <c r="H68" s="343"/>
      <c r="I68" s="343"/>
      <c r="J68" s="343"/>
      <c r="K68" s="343"/>
      <c r="L68" s="343"/>
      <c r="M68" s="343"/>
      <c r="N68" s="318"/>
      <c r="O68" s="343"/>
      <c r="P68" s="343"/>
      <c r="Q68" s="343"/>
      <c r="R68" s="343"/>
      <c r="S68" s="343"/>
      <c r="T68" s="343"/>
      <c r="U68" s="343"/>
      <c r="V68" s="343"/>
      <c r="W68" s="343"/>
      <c r="X68" s="343"/>
      <c r="Y68" s="443"/>
      <c r="Z68" s="444"/>
      <c r="AA68" s="443"/>
      <c r="AB68" s="443"/>
      <c r="AC68" s="443"/>
      <c r="AD68" s="443"/>
      <c r="AE68" s="443"/>
      <c r="AF68" s="443"/>
      <c r="AG68" s="443"/>
      <c r="AH68" s="443"/>
      <c r="AI68" s="443"/>
      <c r="AJ68" s="443"/>
      <c r="AK68" s="443"/>
      <c r="AL68" s="443"/>
      <c r="AM68" s="340"/>
    </row>
    <row r="69" spans="1:39" ht="15.75" outlineLevel="1">
      <c r="B69" s="315" t="s">
        <v>10</v>
      </c>
      <c r="C69" s="316"/>
      <c r="D69" s="316"/>
      <c r="E69" s="316"/>
      <c r="F69" s="316"/>
      <c r="G69" s="316"/>
      <c r="H69" s="316"/>
      <c r="I69" s="316"/>
      <c r="J69" s="316"/>
      <c r="K69" s="316"/>
      <c r="L69" s="316"/>
      <c r="M69" s="316"/>
      <c r="N69" s="317"/>
      <c r="O69" s="316"/>
      <c r="P69" s="316"/>
      <c r="Q69" s="316"/>
      <c r="R69" s="316"/>
      <c r="S69" s="316"/>
      <c r="T69" s="316"/>
      <c r="U69" s="316"/>
      <c r="V69" s="316"/>
      <c r="W69" s="316"/>
      <c r="X69" s="316"/>
      <c r="Y69" s="441"/>
      <c r="Z69" s="441"/>
      <c r="AA69" s="441"/>
      <c r="AB69" s="441"/>
      <c r="AC69" s="441"/>
      <c r="AD69" s="441"/>
      <c r="AE69" s="441"/>
      <c r="AF69" s="441"/>
      <c r="AG69" s="441"/>
      <c r="AH69" s="441"/>
      <c r="AI69" s="441"/>
      <c r="AJ69" s="441"/>
      <c r="AK69" s="441"/>
      <c r="AL69" s="441"/>
      <c r="AM69" s="319"/>
    </row>
    <row r="70" spans="1:39" ht="30" outlineLevel="1">
      <c r="A70" s="558">
        <v>11</v>
      </c>
      <c r="B70" s="556" t="s">
        <v>105</v>
      </c>
      <c r="C70" s="318" t="s">
        <v>25</v>
      </c>
      <c r="D70" s="322">
        <v>29092220</v>
      </c>
      <c r="E70" s="322">
        <f>+'7-e.  2015'!BB34</f>
        <v>29092220</v>
      </c>
      <c r="F70" s="322">
        <f>+'7-e.  2015'!BC34</f>
        <v>29092220</v>
      </c>
      <c r="G70" s="322">
        <f>+'7-e.  2015'!BD34</f>
        <v>29092220</v>
      </c>
      <c r="H70" s="322">
        <f>+'7-e.  2015'!BE34</f>
        <v>29092220</v>
      </c>
      <c r="I70" s="322">
        <f>+'7-e.  2015'!BF34</f>
        <v>29092220</v>
      </c>
      <c r="J70" s="322">
        <f>+'7-e.  2015'!BG34</f>
        <v>29092220</v>
      </c>
      <c r="K70" s="322">
        <f>+'7-e.  2015'!BH34</f>
        <v>29092220</v>
      </c>
      <c r="L70" s="322">
        <f>+'7-e.  2015'!BI34</f>
        <v>29092220</v>
      </c>
      <c r="M70" s="322">
        <f>+'7-e.  2015'!BJ34</f>
        <v>29092220</v>
      </c>
      <c r="N70" s="322">
        <v>12</v>
      </c>
      <c r="O70" s="322">
        <v>3348</v>
      </c>
      <c r="P70" s="322">
        <f>+'7-e.  2015'!W34</f>
        <v>3348</v>
      </c>
      <c r="Q70" s="322">
        <f>+'7-e.  2015'!X34</f>
        <v>3348</v>
      </c>
      <c r="R70" s="322">
        <f>+'7-e.  2015'!Y34</f>
        <v>3348</v>
      </c>
      <c r="S70" s="322">
        <f>+'7-e.  2015'!Z34</f>
        <v>3348</v>
      </c>
      <c r="T70" s="322">
        <f>+'7-e.  2015'!AA34</f>
        <v>3348</v>
      </c>
      <c r="U70" s="322">
        <f>+'7-e.  2015'!AB34</f>
        <v>3348</v>
      </c>
      <c r="V70" s="322">
        <f>+'7-e.  2015'!AC34</f>
        <v>3348</v>
      </c>
      <c r="W70" s="322">
        <f>+'7-e.  2015'!AD34</f>
        <v>3348</v>
      </c>
      <c r="X70" s="322">
        <f>+'7-e.  2015'!AE34</f>
        <v>3348</v>
      </c>
      <c r="Y70" s="453"/>
      <c r="Z70" s="437"/>
      <c r="AA70" s="437"/>
      <c r="AB70" s="437"/>
      <c r="AC70" s="437">
        <v>1</v>
      </c>
      <c r="AD70" s="437"/>
      <c r="AE70" s="437"/>
      <c r="AF70" s="442"/>
      <c r="AG70" s="442"/>
      <c r="AH70" s="442"/>
      <c r="AI70" s="442"/>
      <c r="AJ70" s="442"/>
      <c r="AK70" s="442"/>
      <c r="AL70" s="442"/>
      <c r="AM70" s="323">
        <f>SUM(Y70:AL70)</f>
        <v>1</v>
      </c>
    </row>
    <row r="71" spans="1:39" outlineLevel="1">
      <c r="B71" s="321" t="s">
        <v>270</v>
      </c>
      <c r="C71" s="318" t="s">
        <v>164</v>
      </c>
      <c r="D71" s="322"/>
      <c r="E71" s="322"/>
      <c r="F71" s="322"/>
      <c r="G71" s="322"/>
      <c r="H71" s="322"/>
      <c r="I71" s="322"/>
      <c r="J71" s="322"/>
      <c r="K71" s="322"/>
      <c r="L71" s="322"/>
      <c r="M71" s="322"/>
      <c r="N71" s="322">
        <f>N70</f>
        <v>12</v>
      </c>
      <c r="O71" s="322"/>
      <c r="P71" s="322"/>
      <c r="Q71" s="322"/>
      <c r="R71" s="322"/>
      <c r="S71" s="322"/>
      <c r="T71" s="322"/>
      <c r="U71" s="322"/>
      <c r="V71" s="322"/>
      <c r="W71" s="322"/>
      <c r="X71" s="322"/>
      <c r="Y71" s="438">
        <f>Y70</f>
        <v>0</v>
      </c>
      <c r="Z71" s="438">
        <f t="shared" ref="Z71" si="118">Z70</f>
        <v>0</v>
      </c>
      <c r="AA71" s="438">
        <f t="shared" ref="AA71" si="119">AA70</f>
        <v>0</v>
      </c>
      <c r="AB71" s="438">
        <f t="shared" ref="AB71" si="120">AB70</f>
        <v>0</v>
      </c>
      <c r="AC71" s="438">
        <f t="shared" ref="AC71" si="121">AC70</f>
        <v>1</v>
      </c>
      <c r="AD71" s="438">
        <f t="shared" ref="AD71" si="122">AD70</f>
        <v>0</v>
      </c>
      <c r="AE71" s="438">
        <f t="shared" ref="AE71" si="123">AE70</f>
        <v>0</v>
      </c>
      <c r="AF71" s="438">
        <f t="shared" ref="AF71" si="124">AF70</f>
        <v>0</v>
      </c>
      <c r="AG71" s="438">
        <f t="shared" ref="AG71" si="125">AG70</f>
        <v>0</v>
      </c>
      <c r="AH71" s="438">
        <f t="shared" ref="AH71" si="126">AH70</f>
        <v>0</v>
      </c>
      <c r="AI71" s="438">
        <f t="shared" ref="AI71" si="127">AI70</f>
        <v>0</v>
      </c>
      <c r="AJ71" s="438">
        <f t="shared" ref="AJ71" si="128">AJ70</f>
        <v>0</v>
      </c>
      <c r="AK71" s="438">
        <f t="shared" ref="AK71" si="129">AK70</f>
        <v>0</v>
      </c>
      <c r="AL71" s="438">
        <f t="shared" ref="AL71" si="130">AL70</f>
        <v>0</v>
      </c>
      <c r="AM71" s="324"/>
    </row>
    <row r="72" spans="1:39" outlineLevel="1">
      <c r="B72" s="342"/>
      <c r="C72" s="332"/>
      <c r="D72" s="318"/>
      <c r="E72" s="318"/>
      <c r="F72" s="318"/>
      <c r="G72" s="318"/>
      <c r="H72" s="318"/>
      <c r="I72" s="318"/>
      <c r="J72" s="318"/>
      <c r="K72" s="318"/>
      <c r="L72" s="318"/>
      <c r="M72" s="318"/>
      <c r="N72" s="318"/>
      <c r="O72" s="318"/>
      <c r="P72" s="318"/>
      <c r="Q72" s="318"/>
      <c r="R72" s="318"/>
      <c r="S72" s="318"/>
      <c r="T72" s="318"/>
      <c r="U72" s="318"/>
      <c r="V72" s="318"/>
      <c r="W72" s="318"/>
      <c r="X72" s="318"/>
      <c r="Y72" s="439"/>
      <c r="Z72" s="448"/>
      <c r="AA72" s="448"/>
      <c r="AB72" s="448"/>
      <c r="AC72" s="448"/>
      <c r="AD72" s="448"/>
      <c r="AE72" s="448"/>
      <c r="AF72" s="448"/>
      <c r="AG72" s="448"/>
      <c r="AH72" s="448"/>
      <c r="AI72" s="448"/>
      <c r="AJ72" s="448"/>
      <c r="AK72" s="448"/>
      <c r="AL72" s="448"/>
      <c r="AM72" s="333"/>
    </row>
    <row r="73" spans="1:39" ht="45" outlineLevel="1">
      <c r="A73" s="558">
        <v>12</v>
      </c>
      <c r="B73" s="556" t="s">
        <v>106</v>
      </c>
      <c r="C73" s="318" t="s">
        <v>25</v>
      </c>
      <c r="D73" s="322"/>
      <c r="E73" s="322"/>
      <c r="F73" s="322"/>
      <c r="G73" s="322"/>
      <c r="H73" s="322"/>
      <c r="I73" s="322"/>
      <c r="J73" s="322"/>
      <c r="K73" s="322"/>
      <c r="L73" s="322"/>
      <c r="M73" s="322"/>
      <c r="N73" s="322">
        <v>12</v>
      </c>
      <c r="O73" s="322">
        <v>0</v>
      </c>
      <c r="P73" s="322">
        <f>+'7-e.  2015'!W36</f>
        <v>0</v>
      </c>
      <c r="Q73" s="322">
        <f>+'7-e.  2015'!X36</f>
        <v>0</v>
      </c>
      <c r="R73" s="322">
        <f>+'7-e.  2015'!Y36</f>
        <v>0</v>
      </c>
      <c r="S73" s="322">
        <f>+'7-e.  2015'!Z36</f>
        <v>0</v>
      </c>
      <c r="T73" s="322">
        <f>+'7-e.  2015'!AA36</f>
        <v>0</v>
      </c>
      <c r="U73" s="322">
        <f>+'7-e.  2015'!AB36</f>
        <v>0</v>
      </c>
      <c r="V73" s="322">
        <f>+'7-e.  2015'!AC36</f>
        <v>0</v>
      </c>
      <c r="W73" s="322">
        <f>+'7-e.  2015'!AD36</f>
        <v>0</v>
      </c>
      <c r="X73" s="322">
        <f>+'7-e.  2015'!AE36</f>
        <v>0</v>
      </c>
      <c r="Y73" s="437"/>
      <c r="Z73" s="437"/>
      <c r="AA73" s="437"/>
      <c r="AB73" s="437">
        <v>1</v>
      </c>
      <c r="AC73" s="437"/>
      <c r="AD73" s="437"/>
      <c r="AE73" s="437"/>
      <c r="AF73" s="442"/>
      <c r="AG73" s="442"/>
      <c r="AH73" s="442"/>
      <c r="AI73" s="442"/>
      <c r="AJ73" s="442"/>
      <c r="AK73" s="442"/>
      <c r="AL73" s="442"/>
      <c r="AM73" s="323">
        <f>SUM(Y73:AL73)</f>
        <v>1</v>
      </c>
    </row>
    <row r="74" spans="1:39" outlineLevel="1">
      <c r="B74" s="556" t="s">
        <v>270</v>
      </c>
      <c r="C74" s="318" t="s">
        <v>164</v>
      </c>
      <c r="D74" s="322"/>
      <c r="E74" s="322"/>
      <c r="F74" s="322"/>
      <c r="G74" s="322"/>
      <c r="H74" s="322"/>
      <c r="I74" s="322"/>
      <c r="J74" s="322"/>
      <c r="K74" s="322"/>
      <c r="L74" s="322"/>
      <c r="M74" s="322"/>
      <c r="N74" s="322">
        <f>N73</f>
        <v>12</v>
      </c>
      <c r="O74" s="322"/>
      <c r="P74" s="322"/>
      <c r="Q74" s="322"/>
      <c r="R74" s="322"/>
      <c r="S74" s="322"/>
      <c r="T74" s="322"/>
      <c r="U74" s="322"/>
      <c r="V74" s="322"/>
      <c r="W74" s="322"/>
      <c r="X74" s="322"/>
      <c r="Y74" s="438">
        <f>Y73</f>
        <v>0</v>
      </c>
      <c r="Z74" s="438">
        <f t="shared" ref="Z74" si="131">Z73</f>
        <v>0</v>
      </c>
      <c r="AA74" s="438">
        <f t="shared" ref="AA74" si="132">AA73</f>
        <v>0</v>
      </c>
      <c r="AB74" s="438">
        <f t="shared" ref="AB74" si="133">AB73</f>
        <v>1</v>
      </c>
      <c r="AC74" s="438">
        <f t="shared" ref="AC74" si="134">AC73</f>
        <v>0</v>
      </c>
      <c r="AD74" s="438">
        <f t="shared" ref="AD74" si="135">AD73</f>
        <v>0</v>
      </c>
      <c r="AE74" s="438">
        <f t="shared" ref="AE74" si="136">AE73</f>
        <v>0</v>
      </c>
      <c r="AF74" s="438">
        <f t="shared" ref="AF74" si="137">AF73</f>
        <v>0</v>
      </c>
      <c r="AG74" s="438">
        <f t="shared" ref="AG74" si="138">AG73</f>
        <v>0</v>
      </c>
      <c r="AH74" s="438">
        <f t="shared" ref="AH74" si="139">AH73</f>
        <v>0</v>
      </c>
      <c r="AI74" s="438">
        <f t="shared" ref="AI74" si="140">AI73</f>
        <v>0</v>
      </c>
      <c r="AJ74" s="438">
        <f t="shared" ref="AJ74" si="141">AJ73</f>
        <v>0</v>
      </c>
      <c r="AK74" s="438">
        <f t="shared" ref="AK74" si="142">AK73</f>
        <v>0</v>
      </c>
      <c r="AL74" s="438">
        <f t="shared" ref="AL74" si="143">AL73</f>
        <v>0</v>
      </c>
      <c r="AM74" s="324"/>
    </row>
    <row r="75" spans="1:39" outlineLevel="1">
      <c r="B75" s="556"/>
      <c r="C75" s="332"/>
      <c r="D75" s="318"/>
      <c r="E75" s="318"/>
      <c r="F75" s="318"/>
      <c r="G75" s="318"/>
      <c r="H75" s="318"/>
      <c r="I75" s="318"/>
      <c r="J75" s="318"/>
      <c r="K75" s="318"/>
      <c r="L75" s="318"/>
      <c r="M75" s="318"/>
      <c r="N75" s="318"/>
      <c r="O75" s="318"/>
      <c r="P75" s="318"/>
      <c r="Q75" s="318"/>
      <c r="R75" s="318"/>
      <c r="S75" s="318"/>
      <c r="T75" s="318"/>
      <c r="U75" s="318"/>
      <c r="V75" s="318"/>
      <c r="W75" s="318"/>
      <c r="X75" s="318"/>
      <c r="Y75" s="449"/>
      <c r="Z75" s="449"/>
      <c r="AA75" s="439"/>
      <c r="AB75" s="439"/>
      <c r="AC75" s="439"/>
      <c r="AD75" s="439"/>
      <c r="AE75" s="439"/>
      <c r="AF75" s="439"/>
      <c r="AG75" s="439"/>
      <c r="AH75" s="439"/>
      <c r="AI75" s="439"/>
      <c r="AJ75" s="439"/>
      <c r="AK75" s="439"/>
      <c r="AL75" s="439"/>
      <c r="AM75" s="333"/>
    </row>
    <row r="76" spans="1:39" ht="30" outlineLevel="1">
      <c r="A76" s="558">
        <v>13</v>
      </c>
      <c r="B76" s="556" t="s">
        <v>107</v>
      </c>
      <c r="C76" s="318" t="s">
        <v>25</v>
      </c>
      <c r="D76" s="322">
        <v>1382502</v>
      </c>
      <c r="E76" s="322">
        <f>+'7-e.  2015'!BB35</f>
        <v>1382502</v>
      </c>
      <c r="F76" s="322">
        <f>+'7-e.  2015'!BC35</f>
        <v>1382502</v>
      </c>
      <c r="G76" s="322">
        <f>+'7-e.  2015'!BD35</f>
        <v>1382502</v>
      </c>
      <c r="H76" s="322">
        <f>+'7-e.  2015'!BE35</f>
        <v>1358635</v>
      </c>
      <c r="I76" s="322">
        <f>+'7-e.  2015'!BF35</f>
        <v>1320160</v>
      </c>
      <c r="J76" s="322">
        <f>+'7-e.  2015'!BG35</f>
        <v>1320160</v>
      </c>
      <c r="K76" s="322">
        <f>+'7-e.  2015'!BH35</f>
        <v>1312773</v>
      </c>
      <c r="L76" s="322">
        <f>+'7-e.  2015'!BI35</f>
        <v>1299574</v>
      </c>
      <c r="M76" s="322">
        <f>+'7-e.  2015'!BJ35</f>
        <v>528341</v>
      </c>
      <c r="N76" s="322">
        <v>12</v>
      </c>
      <c r="O76" s="322">
        <v>116</v>
      </c>
      <c r="P76" s="322">
        <f>+'7-e.  2015'!W35</f>
        <v>116</v>
      </c>
      <c r="Q76" s="322">
        <f>+'7-e.  2015'!X35</f>
        <v>116</v>
      </c>
      <c r="R76" s="322">
        <f>+'7-e.  2015'!Y35</f>
        <v>116</v>
      </c>
      <c r="S76" s="322">
        <f>+'7-e.  2015'!Z35</f>
        <v>116</v>
      </c>
      <c r="T76" s="322">
        <f>+'7-e.  2015'!AA35</f>
        <v>103</v>
      </c>
      <c r="U76" s="322">
        <f>+'7-e.  2015'!AB35</f>
        <v>103</v>
      </c>
      <c r="V76" s="322">
        <f>+'7-e.  2015'!AC35</f>
        <v>103</v>
      </c>
      <c r="W76" s="322">
        <f>+'7-e.  2015'!AD35</f>
        <v>100</v>
      </c>
      <c r="X76" s="322">
        <f>+'7-e.  2015'!AE35</f>
        <v>92</v>
      </c>
      <c r="Y76" s="437"/>
      <c r="Z76" s="437"/>
      <c r="AA76" s="437"/>
      <c r="AB76" s="437">
        <v>1</v>
      </c>
      <c r="AC76" s="437"/>
      <c r="AD76" s="437"/>
      <c r="AE76" s="437"/>
      <c r="AF76" s="442"/>
      <c r="AG76" s="442"/>
      <c r="AH76" s="442"/>
      <c r="AI76" s="442"/>
      <c r="AJ76" s="442"/>
      <c r="AK76" s="442"/>
      <c r="AL76" s="442"/>
      <c r="AM76" s="323">
        <f>SUM(Y76:AL76)</f>
        <v>1</v>
      </c>
    </row>
    <row r="77" spans="1:39" outlineLevel="1">
      <c r="B77" s="556" t="s">
        <v>270</v>
      </c>
      <c r="C77" s="318" t="s">
        <v>164</v>
      </c>
      <c r="D77" s="322"/>
      <c r="E77" s="322"/>
      <c r="F77" s="322"/>
      <c r="G77" s="322"/>
      <c r="H77" s="322"/>
      <c r="I77" s="322"/>
      <c r="J77" s="322"/>
      <c r="K77" s="322"/>
      <c r="L77" s="322"/>
      <c r="M77" s="322"/>
      <c r="N77" s="322">
        <f>N76</f>
        <v>12</v>
      </c>
      <c r="O77" s="322"/>
      <c r="P77" s="322"/>
      <c r="Q77" s="322"/>
      <c r="R77" s="322"/>
      <c r="S77" s="322"/>
      <c r="T77" s="322"/>
      <c r="U77" s="322"/>
      <c r="V77" s="322"/>
      <c r="W77" s="322"/>
      <c r="X77" s="322"/>
      <c r="Y77" s="438">
        <f>Y76</f>
        <v>0</v>
      </c>
      <c r="Z77" s="438">
        <f t="shared" ref="Z77:AL77" si="144">Z76</f>
        <v>0</v>
      </c>
      <c r="AA77" s="438">
        <f t="shared" si="144"/>
        <v>0</v>
      </c>
      <c r="AB77" s="438">
        <f t="shared" si="144"/>
        <v>1</v>
      </c>
      <c r="AC77" s="438">
        <f t="shared" si="144"/>
        <v>0</v>
      </c>
      <c r="AD77" s="438">
        <f t="shared" si="144"/>
        <v>0</v>
      </c>
      <c r="AE77" s="438">
        <f t="shared" si="144"/>
        <v>0</v>
      </c>
      <c r="AF77" s="438">
        <f t="shared" si="144"/>
        <v>0</v>
      </c>
      <c r="AG77" s="438">
        <f t="shared" si="144"/>
        <v>0</v>
      </c>
      <c r="AH77" s="438">
        <f t="shared" si="144"/>
        <v>0</v>
      </c>
      <c r="AI77" s="438">
        <f t="shared" si="144"/>
        <v>0</v>
      </c>
      <c r="AJ77" s="438">
        <f t="shared" si="144"/>
        <v>0</v>
      </c>
      <c r="AK77" s="438">
        <f t="shared" si="144"/>
        <v>0</v>
      </c>
      <c r="AL77" s="438">
        <f t="shared" si="144"/>
        <v>0</v>
      </c>
      <c r="AM77" s="333"/>
    </row>
    <row r="78" spans="1:39" outlineLevel="1">
      <c r="B78" s="556"/>
      <c r="C78" s="332"/>
      <c r="D78" s="318"/>
      <c r="E78" s="318"/>
      <c r="F78" s="318"/>
      <c r="G78" s="318"/>
      <c r="H78" s="318"/>
      <c r="I78" s="318"/>
      <c r="J78" s="318"/>
      <c r="K78" s="318"/>
      <c r="L78" s="318"/>
      <c r="M78" s="318"/>
      <c r="N78" s="318"/>
      <c r="O78" s="318"/>
      <c r="P78" s="318"/>
      <c r="Q78" s="318"/>
      <c r="R78" s="318"/>
      <c r="S78" s="318"/>
      <c r="T78" s="318"/>
      <c r="U78" s="318"/>
      <c r="V78" s="318"/>
      <c r="W78" s="318"/>
      <c r="X78" s="318"/>
      <c r="Y78" s="439"/>
      <c r="Z78" s="439"/>
      <c r="AA78" s="439"/>
      <c r="AB78" s="439"/>
      <c r="AC78" s="439"/>
      <c r="AD78" s="439"/>
      <c r="AE78" s="439"/>
      <c r="AF78" s="439"/>
      <c r="AG78" s="439"/>
      <c r="AH78" s="439"/>
      <c r="AI78" s="439"/>
      <c r="AJ78" s="439"/>
      <c r="AK78" s="439"/>
      <c r="AL78" s="439"/>
      <c r="AM78" s="333"/>
    </row>
    <row r="79" spans="1:39" ht="15.75" outlineLevel="1">
      <c r="B79" s="315" t="s">
        <v>108</v>
      </c>
      <c r="C79" s="316"/>
      <c r="D79" s="317"/>
      <c r="E79" s="317"/>
      <c r="F79" s="317"/>
      <c r="G79" s="317"/>
      <c r="H79" s="317"/>
      <c r="I79" s="317"/>
      <c r="J79" s="317"/>
      <c r="K79" s="317"/>
      <c r="L79" s="317"/>
      <c r="M79" s="317"/>
      <c r="N79" s="317"/>
      <c r="O79" s="317"/>
      <c r="P79" s="316"/>
      <c r="Q79" s="316"/>
      <c r="R79" s="316"/>
      <c r="S79" s="316"/>
      <c r="T79" s="316"/>
      <c r="U79" s="316"/>
      <c r="V79" s="316"/>
      <c r="W79" s="316"/>
      <c r="X79" s="316"/>
      <c r="Y79" s="441"/>
      <c r="Z79" s="441"/>
      <c r="AA79" s="441"/>
      <c r="AB79" s="441"/>
      <c r="AC79" s="441"/>
      <c r="AD79" s="441"/>
      <c r="AE79" s="441"/>
      <c r="AF79" s="441"/>
      <c r="AG79" s="441"/>
      <c r="AH79" s="441"/>
      <c r="AI79" s="441"/>
      <c r="AJ79" s="441"/>
      <c r="AK79" s="441"/>
      <c r="AL79" s="441"/>
      <c r="AM79" s="319"/>
    </row>
    <row r="80" spans="1:39" outlineLevel="1">
      <c r="A80" s="558">
        <v>14</v>
      </c>
      <c r="B80" s="342" t="s">
        <v>109</v>
      </c>
      <c r="C80" s="318" t="s">
        <v>25</v>
      </c>
      <c r="D80" s="322">
        <v>237547</v>
      </c>
      <c r="E80" s="322">
        <f>+'7-e.  2015'!BB37</f>
        <v>185413</v>
      </c>
      <c r="F80" s="322">
        <f>+'7-e.  2015'!BC37</f>
        <v>176726</v>
      </c>
      <c r="G80" s="322">
        <f>+'7-e.  2015'!BD37</f>
        <v>169475</v>
      </c>
      <c r="H80" s="322">
        <f>+'7-e.  2015'!BE37</f>
        <v>169475</v>
      </c>
      <c r="I80" s="322">
        <f>+'7-e.  2015'!BF37</f>
        <v>169475</v>
      </c>
      <c r="J80" s="322">
        <f>+'7-e.  2015'!BG37</f>
        <v>166931</v>
      </c>
      <c r="K80" s="322">
        <f>+'7-e.  2015'!BH37</f>
        <v>166831</v>
      </c>
      <c r="L80" s="322">
        <f>+'7-e.  2015'!BI37</f>
        <v>86294</v>
      </c>
      <c r="M80" s="322">
        <f>+'7-e.  2015'!BJ37</f>
        <v>85862</v>
      </c>
      <c r="N80" s="322">
        <v>12</v>
      </c>
      <c r="O80" s="322">
        <v>20</v>
      </c>
      <c r="P80" s="322">
        <f>+'7-e.  2015'!W37</f>
        <v>17</v>
      </c>
      <c r="Q80" s="322">
        <f>+'7-e.  2015'!X37</f>
        <v>17</v>
      </c>
      <c r="R80" s="322">
        <f>+'7-e.  2015'!Y37</f>
        <v>16</v>
      </c>
      <c r="S80" s="322">
        <f>+'7-e.  2015'!Z37</f>
        <v>16</v>
      </c>
      <c r="T80" s="322">
        <f>+'7-e.  2015'!AA37</f>
        <v>16</v>
      </c>
      <c r="U80" s="322">
        <f>+'7-e.  2015'!AB37</f>
        <v>16</v>
      </c>
      <c r="V80" s="322">
        <f>+'7-e.  2015'!AC37</f>
        <v>16</v>
      </c>
      <c r="W80" s="322">
        <f>+'7-e.  2015'!AD37</f>
        <v>12</v>
      </c>
      <c r="X80" s="322">
        <f>+'7-e.  2015'!AE37</f>
        <v>12</v>
      </c>
      <c r="Y80" s="437">
        <v>1</v>
      </c>
      <c r="Z80" s="437"/>
      <c r="AA80" s="437"/>
      <c r="AB80" s="437"/>
      <c r="AC80" s="437"/>
      <c r="AD80" s="437"/>
      <c r="AE80" s="437"/>
      <c r="AF80" s="437"/>
      <c r="AG80" s="437"/>
      <c r="AH80" s="437"/>
      <c r="AI80" s="437"/>
      <c r="AJ80" s="437"/>
      <c r="AK80" s="437"/>
      <c r="AL80" s="437"/>
      <c r="AM80" s="323">
        <f>SUM(Y80:AL80)</f>
        <v>1</v>
      </c>
    </row>
    <row r="81" spans="1:39" outlineLevel="1">
      <c r="B81" s="321" t="s">
        <v>270</v>
      </c>
      <c r="C81" s="318" t="s">
        <v>164</v>
      </c>
      <c r="D81" s="322">
        <v>21591</v>
      </c>
      <c r="E81" s="322">
        <f>+'7-f.  2016'!BB42</f>
        <v>17590</v>
      </c>
      <c r="F81" s="322">
        <f>+'7-f.  2016'!BC42</f>
        <v>16949</v>
      </c>
      <c r="G81" s="322">
        <f>+'7-f.  2016'!BD42</f>
        <v>16308</v>
      </c>
      <c r="H81" s="322">
        <f>+'7-f.  2016'!BE42</f>
        <v>16308</v>
      </c>
      <c r="I81" s="322">
        <f>+'7-f.  2016'!BF42</f>
        <v>16308</v>
      </c>
      <c r="J81" s="322">
        <f>+'7-f.  2016'!BG42</f>
        <v>15788</v>
      </c>
      <c r="K81" s="322">
        <f>+'7-f.  2016'!BH42</f>
        <v>15788</v>
      </c>
      <c r="L81" s="322">
        <f>+'7-f.  2016'!BI42</f>
        <v>9881</v>
      </c>
      <c r="M81" s="322">
        <f>+'7-f.  2016'!BJ42</f>
        <v>9881</v>
      </c>
      <c r="N81" s="322">
        <f>N80</f>
        <v>12</v>
      </c>
      <c r="O81" s="322">
        <v>2</v>
      </c>
      <c r="P81" s="322">
        <f>+'7-f.  2016'!W42</f>
        <v>2</v>
      </c>
      <c r="Q81" s="322">
        <f>+'7-f.  2016'!X42</f>
        <v>2</v>
      </c>
      <c r="R81" s="322">
        <f>+'7-f.  2016'!Y42</f>
        <v>2</v>
      </c>
      <c r="S81" s="322">
        <f>+'7-f.  2016'!Z42</f>
        <v>2</v>
      </c>
      <c r="T81" s="322">
        <f>+'7-f.  2016'!AA42</f>
        <v>2</v>
      </c>
      <c r="U81" s="322">
        <f>+'7-f.  2016'!AB42</f>
        <v>2</v>
      </c>
      <c r="V81" s="322">
        <f>+'7-f.  2016'!AC42</f>
        <v>2</v>
      </c>
      <c r="W81" s="322">
        <f>+'7-f.  2016'!AD42</f>
        <v>1</v>
      </c>
      <c r="X81" s="322">
        <f>+'7-f.  2016'!AE42</f>
        <v>1</v>
      </c>
      <c r="Y81" s="438">
        <f>Y80</f>
        <v>1</v>
      </c>
      <c r="Z81" s="438">
        <f t="shared" ref="Z81" si="145">Z80</f>
        <v>0</v>
      </c>
      <c r="AA81" s="438">
        <f t="shared" ref="AA81" si="146">AA80</f>
        <v>0</v>
      </c>
      <c r="AB81" s="438">
        <f t="shared" ref="AB81" si="147">AB80</f>
        <v>0</v>
      </c>
      <c r="AC81" s="438">
        <f t="shared" ref="AC81" si="148">AC80</f>
        <v>0</v>
      </c>
      <c r="AD81" s="438">
        <f>AD80</f>
        <v>0</v>
      </c>
      <c r="AE81" s="438">
        <f t="shared" ref="AE81" si="149">AE80</f>
        <v>0</v>
      </c>
      <c r="AF81" s="438">
        <f t="shared" ref="AF81" si="150">AF80</f>
        <v>0</v>
      </c>
      <c r="AG81" s="438">
        <f t="shared" ref="AG81" si="151">AG80</f>
        <v>0</v>
      </c>
      <c r="AH81" s="438">
        <f t="shared" ref="AH81" si="152">AH80</f>
        <v>0</v>
      </c>
      <c r="AI81" s="438">
        <f t="shared" ref="AI81" si="153">AI80</f>
        <v>0</v>
      </c>
      <c r="AJ81" s="438">
        <f t="shared" ref="AJ81" si="154">AJ80</f>
        <v>0</v>
      </c>
      <c r="AK81" s="438">
        <f t="shared" ref="AK81" si="155">AK80</f>
        <v>0</v>
      </c>
      <c r="AL81" s="438">
        <f t="shared" ref="AL81" si="156">AL80</f>
        <v>0</v>
      </c>
      <c r="AM81" s="324"/>
    </row>
    <row r="82" spans="1:39" s="551" customFormat="1" outlineLevel="1">
      <c r="A82" s="559"/>
      <c r="B82" s="321"/>
      <c r="C82" s="318"/>
      <c r="D82" s="318"/>
      <c r="E82" s="318"/>
      <c r="F82" s="318"/>
      <c r="G82" s="318"/>
      <c r="H82" s="318"/>
      <c r="I82" s="318"/>
      <c r="J82" s="318"/>
      <c r="K82" s="318"/>
      <c r="L82" s="318"/>
      <c r="M82" s="318"/>
      <c r="N82" s="495"/>
      <c r="O82" s="318"/>
      <c r="P82" s="318"/>
      <c r="Q82" s="318"/>
      <c r="R82" s="318"/>
      <c r="S82" s="318"/>
      <c r="T82" s="318"/>
      <c r="U82" s="318"/>
      <c r="V82" s="318"/>
      <c r="W82" s="318"/>
      <c r="X82" s="318"/>
      <c r="Y82" s="438"/>
      <c r="Z82" s="438"/>
      <c r="AA82" s="438"/>
      <c r="AB82" s="438"/>
      <c r="AC82" s="438"/>
      <c r="AD82" s="438"/>
      <c r="AE82" s="438"/>
      <c r="AF82" s="438"/>
      <c r="AG82" s="438"/>
      <c r="AH82" s="438"/>
      <c r="AI82" s="438"/>
      <c r="AJ82" s="438"/>
      <c r="AK82" s="438"/>
      <c r="AL82" s="438"/>
      <c r="AM82" s="552"/>
    </row>
    <row r="83" spans="1:39" s="336" customFormat="1" ht="15.75" outlineLevel="1">
      <c r="A83" s="559"/>
      <c r="B83" s="315" t="s">
        <v>503</v>
      </c>
      <c r="C83" s="318"/>
      <c r="D83" s="318"/>
      <c r="E83" s="318"/>
      <c r="F83" s="318"/>
      <c r="G83" s="318"/>
      <c r="H83" s="318"/>
      <c r="I83" s="318"/>
      <c r="J83" s="318"/>
      <c r="K83" s="318"/>
      <c r="L83" s="318"/>
      <c r="M83" s="318"/>
      <c r="N83" s="318"/>
      <c r="O83" s="318"/>
      <c r="P83" s="318"/>
      <c r="Q83" s="318"/>
      <c r="R83" s="318"/>
      <c r="S83" s="318"/>
      <c r="T83" s="318"/>
      <c r="U83" s="318"/>
      <c r="V83" s="318"/>
      <c r="W83" s="318"/>
      <c r="X83" s="318"/>
      <c r="Y83" s="439"/>
      <c r="Z83" s="439"/>
      <c r="AA83" s="439"/>
      <c r="AB83" s="439"/>
      <c r="AC83" s="439"/>
      <c r="AD83" s="439"/>
      <c r="AE83" s="443"/>
      <c r="AF83" s="443"/>
      <c r="AG83" s="443"/>
      <c r="AH83" s="443"/>
      <c r="AI83" s="443"/>
      <c r="AJ83" s="443"/>
      <c r="AK83" s="443"/>
      <c r="AL83" s="443"/>
      <c r="AM83" s="553"/>
    </row>
    <row r="84" spans="1:39" outlineLevel="1">
      <c r="A84" s="558">
        <v>15</v>
      </c>
      <c r="B84" s="321" t="s">
        <v>827</v>
      </c>
      <c r="C84" s="318" t="s">
        <v>25</v>
      </c>
      <c r="D84" s="322">
        <v>10067644.582556931</v>
      </c>
      <c r="E84" s="322">
        <v>10067644.582556931</v>
      </c>
      <c r="F84" s="322">
        <v>10067644.582556931</v>
      </c>
      <c r="G84" s="322">
        <v>10067644.582556931</v>
      </c>
      <c r="H84" s="322">
        <v>10067644.582556931</v>
      </c>
      <c r="I84" s="322">
        <v>10067644.582556931</v>
      </c>
      <c r="J84" s="322">
        <v>10067644.582556931</v>
      </c>
      <c r="K84" s="322">
        <v>10067644.582556931</v>
      </c>
      <c r="L84" s="322">
        <v>10067644.582556931</v>
      </c>
      <c r="M84" s="322">
        <v>10067644.582556931</v>
      </c>
      <c r="N84" s="322">
        <v>0</v>
      </c>
      <c r="O84" s="322"/>
      <c r="P84" s="322"/>
      <c r="Q84" s="322"/>
      <c r="R84" s="322"/>
      <c r="S84" s="322"/>
      <c r="T84" s="322"/>
      <c r="U84" s="322"/>
      <c r="V84" s="322"/>
      <c r="W84" s="322"/>
      <c r="X84" s="322"/>
      <c r="Y84" s="437"/>
      <c r="Z84" s="437"/>
      <c r="AA84" s="437"/>
      <c r="AB84" s="437"/>
      <c r="AC84" s="437"/>
      <c r="AD84" s="437">
        <v>1</v>
      </c>
      <c r="AE84" s="437"/>
      <c r="AF84" s="437"/>
      <c r="AG84" s="437"/>
      <c r="AH84" s="437"/>
      <c r="AI84" s="437"/>
      <c r="AJ84" s="437"/>
      <c r="AK84" s="437"/>
      <c r="AL84" s="437"/>
      <c r="AM84" s="323">
        <f>SUM(Y84:AL84)</f>
        <v>1</v>
      </c>
    </row>
    <row r="85" spans="1:39" outlineLevel="1">
      <c r="B85" s="321" t="s">
        <v>270</v>
      </c>
      <c r="C85" s="318" t="s">
        <v>164</v>
      </c>
      <c r="D85" s="322"/>
      <c r="E85" s="322"/>
      <c r="F85" s="322"/>
      <c r="G85" s="322"/>
      <c r="H85" s="322"/>
      <c r="I85" s="322"/>
      <c r="J85" s="322"/>
      <c r="K85" s="322"/>
      <c r="L85" s="322"/>
      <c r="M85" s="322"/>
      <c r="N85" s="322">
        <f>N84</f>
        <v>0</v>
      </c>
      <c r="O85" s="322"/>
      <c r="P85" s="322"/>
      <c r="Q85" s="322"/>
      <c r="R85" s="322"/>
      <c r="S85" s="322"/>
      <c r="T85" s="322"/>
      <c r="U85" s="322"/>
      <c r="V85" s="322"/>
      <c r="W85" s="322"/>
      <c r="X85" s="322"/>
      <c r="Y85" s="438">
        <f>Y84</f>
        <v>0</v>
      </c>
      <c r="Z85" s="438">
        <f t="shared" ref="Z85:AC85" si="157">Z84</f>
        <v>0</v>
      </c>
      <c r="AA85" s="438">
        <f t="shared" si="157"/>
        <v>0</v>
      </c>
      <c r="AB85" s="438">
        <f t="shared" si="157"/>
        <v>0</v>
      </c>
      <c r="AC85" s="438">
        <f t="shared" si="157"/>
        <v>0</v>
      </c>
      <c r="AD85" s="438">
        <f>AD84</f>
        <v>1</v>
      </c>
      <c r="AE85" s="438">
        <f t="shared" ref="AE85:AL85" si="158">AE84</f>
        <v>0</v>
      </c>
      <c r="AF85" s="438">
        <f t="shared" si="158"/>
        <v>0</v>
      </c>
      <c r="AG85" s="438">
        <f t="shared" si="158"/>
        <v>0</v>
      </c>
      <c r="AH85" s="438">
        <f t="shared" si="158"/>
        <v>0</v>
      </c>
      <c r="AI85" s="438">
        <f t="shared" si="158"/>
        <v>0</v>
      </c>
      <c r="AJ85" s="438">
        <f t="shared" si="158"/>
        <v>0</v>
      </c>
      <c r="AK85" s="438">
        <f t="shared" si="158"/>
        <v>0</v>
      </c>
      <c r="AL85" s="438">
        <f t="shared" si="158"/>
        <v>0</v>
      </c>
      <c r="AM85" s="324"/>
    </row>
    <row r="86" spans="1:39" outlineLevel="1">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39"/>
      <c r="Z86" s="439"/>
      <c r="AA86" s="439"/>
      <c r="AB86" s="439"/>
      <c r="AC86" s="439"/>
      <c r="AD86" s="439"/>
      <c r="AE86" s="439"/>
      <c r="AF86" s="439"/>
      <c r="AG86" s="439"/>
      <c r="AH86" s="439"/>
      <c r="AI86" s="439"/>
      <c r="AJ86" s="439"/>
      <c r="AK86" s="439"/>
      <c r="AL86" s="439"/>
      <c r="AM86" s="333"/>
    </row>
    <row r="87" spans="1:39" s="310" customFormat="1" outlineLevel="1">
      <c r="A87" s="558">
        <v>16</v>
      </c>
      <c r="B87" s="351" t="s">
        <v>504</v>
      </c>
      <c r="C87" s="318" t="s">
        <v>25</v>
      </c>
      <c r="D87" s="322">
        <v>417923</v>
      </c>
      <c r="E87" s="322">
        <f>+'7-e.  2015'!BB43</f>
        <v>417923</v>
      </c>
      <c r="F87" s="322">
        <f>+'7-e.  2015'!BC43</f>
        <v>417923</v>
      </c>
      <c r="G87" s="322">
        <f>+'7-e.  2015'!BD43</f>
        <v>417923</v>
      </c>
      <c r="H87" s="322">
        <f>+'7-e.  2015'!BE43</f>
        <v>417923</v>
      </c>
      <c r="I87" s="322">
        <f>+'7-e.  2015'!BF43</f>
        <v>417923</v>
      </c>
      <c r="J87" s="322">
        <f>+'7-e.  2015'!BG43</f>
        <v>417923</v>
      </c>
      <c r="K87" s="322">
        <f>+'7-e.  2015'!BH43</f>
        <v>417923</v>
      </c>
      <c r="L87" s="322">
        <f>+'7-e.  2015'!BI43</f>
        <v>417923</v>
      </c>
      <c r="M87" s="322">
        <f>+'7-e.  2015'!BJ43</f>
        <v>417923</v>
      </c>
      <c r="N87" s="322">
        <v>0</v>
      </c>
      <c r="O87" s="322"/>
      <c r="P87" s="322"/>
      <c r="Q87" s="322"/>
      <c r="R87" s="322"/>
      <c r="S87" s="322"/>
      <c r="T87" s="322"/>
      <c r="U87" s="322"/>
      <c r="V87" s="322"/>
      <c r="W87" s="322"/>
      <c r="X87" s="322"/>
      <c r="Y87" s="437">
        <v>1</v>
      </c>
      <c r="Z87" s="437"/>
      <c r="AA87" s="437"/>
      <c r="AB87" s="437"/>
      <c r="AC87" s="437"/>
      <c r="AD87" s="437"/>
      <c r="AE87" s="437"/>
      <c r="AF87" s="437"/>
      <c r="AG87" s="437"/>
      <c r="AH87" s="437"/>
      <c r="AI87" s="437"/>
      <c r="AJ87" s="437"/>
      <c r="AK87" s="437"/>
      <c r="AL87" s="437"/>
      <c r="AM87" s="323">
        <f>SUM(Y87:AL87)</f>
        <v>1</v>
      </c>
    </row>
    <row r="88" spans="1:39" s="310" customFormat="1" outlineLevel="1">
      <c r="A88" s="558"/>
      <c r="B88" s="351" t="s">
        <v>270</v>
      </c>
      <c r="C88" s="318" t="s">
        <v>164</v>
      </c>
      <c r="D88" s="322"/>
      <c r="E88" s="322"/>
      <c r="F88" s="322"/>
      <c r="G88" s="322"/>
      <c r="H88" s="322"/>
      <c r="I88" s="322"/>
      <c r="J88" s="322"/>
      <c r="K88" s="322"/>
      <c r="L88" s="322"/>
      <c r="M88" s="322"/>
      <c r="N88" s="322">
        <f>N87</f>
        <v>0</v>
      </c>
      <c r="O88" s="322"/>
      <c r="P88" s="322"/>
      <c r="Q88" s="322"/>
      <c r="R88" s="322"/>
      <c r="S88" s="322"/>
      <c r="T88" s="322"/>
      <c r="U88" s="322"/>
      <c r="V88" s="322"/>
      <c r="W88" s="322"/>
      <c r="X88" s="322"/>
      <c r="Y88" s="438">
        <f>Y87</f>
        <v>1</v>
      </c>
      <c r="Z88" s="438">
        <f t="shared" ref="Z88:AC88" si="159">Z87</f>
        <v>0</v>
      </c>
      <c r="AA88" s="438">
        <f t="shared" si="159"/>
        <v>0</v>
      </c>
      <c r="AB88" s="438">
        <f t="shared" si="159"/>
        <v>0</v>
      </c>
      <c r="AC88" s="438">
        <f t="shared" si="159"/>
        <v>0</v>
      </c>
      <c r="AD88" s="438">
        <f>AD87</f>
        <v>0</v>
      </c>
      <c r="AE88" s="438">
        <f t="shared" ref="AE88:AL88" si="160">AE87</f>
        <v>0</v>
      </c>
      <c r="AF88" s="438">
        <f t="shared" si="160"/>
        <v>0</v>
      </c>
      <c r="AG88" s="438">
        <f t="shared" si="160"/>
        <v>0</v>
      </c>
      <c r="AH88" s="438">
        <f t="shared" si="160"/>
        <v>0</v>
      </c>
      <c r="AI88" s="438">
        <f t="shared" si="160"/>
        <v>0</v>
      </c>
      <c r="AJ88" s="438">
        <f t="shared" si="160"/>
        <v>0</v>
      </c>
      <c r="AK88" s="438">
        <f t="shared" si="160"/>
        <v>0</v>
      </c>
      <c r="AL88" s="438">
        <f t="shared" si="160"/>
        <v>0</v>
      </c>
      <c r="AM88" s="324"/>
    </row>
    <row r="89" spans="1:39" s="310" customFormat="1" outlineLevel="1">
      <c r="A89" s="558"/>
      <c r="B89" s="351"/>
      <c r="C89" s="318"/>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43"/>
      <c r="AF89" s="443"/>
      <c r="AG89" s="443"/>
      <c r="AH89" s="443"/>
      <c r="AI89" s="443"/>
      <c r="AJ89" s="443"/>
      <c r="AK89" s="443"/>
      <c r="AL89" s="443"/>
      <c r="AM89" s="340"/>
    </row>
    <row r="90" spans="1:39" ht="15.75" outlineLevel="1">
      <c r="B90" s="555" t="s">
        <v>509</v>
      </c>
      <c r="C90" s="347"/>
      <c r="D90" s="317"/>
      <c r="E90" s="316"/>
      <c r="F90" s="316"/>
      <c r="G90" s="316"/>
      <c r="H90" s="316"/>
      <c r="I90" s="316"/>
      <c r="J90" s="316"/>
      <c r="K90" s="316"/>
      <c r="L90" s="316"/>
      <c r="M90" s="316"/>
      <c r="N90" s="317"/>
      <c r="O90" s="316"/>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outlineLevel="1">
      <c r="A91" s="558">
        <v>17</v>
      </c>
      <c r="B91" s="556" t="s">
        <v>113</v>
      </c>
      <c r="C91" s="318" t="s">
        <v>25</v>
      </c>
      <c r="D91" s="322"/>
      <c r="E91" s="322"/>
      <c r="F91" s="322"/>
      <c r="G91" s="322"/>
      <c r="H91" s="322"/>
      <c r="I91" s="322"/>
      <c r="J91" s="322"/>
      <c r="K91" s="322"/>
      <c r="L91" s="322"/>
      <c r="M91" s="322"/>
      <c r="N91" s="322">
        <v>0</v>
      </c>
      <c r="O91" s="322"/>
      <c r="P91" s="322"/>
      <c r="Q91" s="322"/>
      <c r="R91" s="322"/>
      <c r="S91" s="322"/>
      <c r="T91" s="322"/>
      <c r="U91" s="322"/>
      <c r="V91" s="322"/>
      <c r="W91" s="322"/>
      <c r="X91" s="322"/>
      <c r="Y91" s="453"/>
      <c r="Z91" s="437"/>
      <c r="AA91" s="437"/>
      <c r="AB91" s="437"/>
      <c r="AC91" s="437"/>
      <c r="AD91" s="437"/>
      <c r="AE91" s="437"/>
      <c r="AF91" s="442"/>
      <c r="AG91" s="442"/>
      <c r="AH91" s="442"/>
      <c r="AI91" s="442"/>
      <c r="AJ91" s="442"/>
      <c r="AK91" s="442"/>
      <c r="AL91" s="442"/>
      <c r="AM91" s="323">
        <f>SUM(Y91:AL91)</f>
        <v>0</v>
      </c>
    </row>
    <row r="92" spans="1:39" outlineLevel="1">
      <c r="B92" s="321" t="s">
        <v>270</v>
      </c>
      <c r="C92" s="318" t="s">
        <v>164</v>
      </c>
      <c r="D92" s="322"/>
      <c r="E92" s="322"/>
      <c r="F92" s="322"/>
      <c r="G92" s="322"/>
      <c r="H92" s="322"/>
      <c r="I92" s="322"/>
      <c r="J92" s="322"/>
      <c r="K92" s="322"/>
      <c r="L92" s="322"/>
      <c r="M92" s="322"/>
      <c r="N92" s="322">
        <f>N91</f>
        <v>0</v>
      </c>
      <c r="O92" s="322"/>
      <c r="P92" s="322"/>
      <c r="Q92" s="322"/>
      <c r="R92" s="322"/>
      <c r="S92" s="322"/>
      <c r="T92" s="322"/>
      <c r="U92" s="322"/>
      <c r="V92" s="322"/>
      <c r="W92" s="322"/>
      <c r="X92" s="322"/>
      <c r="Y92" s="438">
        <f>Y91</f>
        <v>0</v>
      </c>
      <c r="Z92" s="438">
        <f t="shared" ref="Z92:AL92" si="161">Z91</f>
        <v>0</v>
      </c>
      <c r="AA92" s="438">
        <f t="shared" si="161"/>
        <v>0</v>
      </c>
      <c r="AB92" s="438">
        <f t="shared" si="161"/>
        <v>0</v>
      </c>
      <c r="AC92" s="438">
        <f t="shared" si="161"/>
        <v>0</v>
      </c>
      <c r="AD92" s="438">
        <f t="shared" si="161"/>
        <v>0</v>
      </c>
      <c r="AE92" s="438">
        <f t="shared" si="161"/>
        <v>0</v>
      </c>
      <c r="AF92" s="438">
        <f t="shared" si="161"/>
        <v>0</v>
      </c>
      <c r="AG92" s="438">
        <f t="shared" si="161"/>
        <v>0</v>
      </c>
      <c r="AH92" s="438">
        <f t="shared" si="161"/>
        <v>0</v>
      </c>
      <c r="AI92" s="438">
        <f t="shared" si="161"/>
        <v>0</v>
      </c>
      <c r="AJ92" s="438">
        <f t="shared" si="161"/>
        <v>0</v>
      </c>
      <c r="AK92" s="438">
        <f t="shared" si="161"/>
        <v>0</v>
      </c>
      <c r="AL92" s="438">
        <f t="shared" si="161"/>
        <v>0</v>
      </c>
      <c r="AM92" s="333"/>
    </row>
    <row r="93" spans="1:39" outlineLevel="1">
      <c r="B93" s="321"/>
      <c r="C93" s="318"/>
      <c r="D93" s="318"/>
      <c r="E93" s="318"/>
      <c r="F93" s="318"/>
      <c r="G93" s="318"/>
      <c r="H93" s="318"/>
      <c r="I93" s="318"/>
      <c r="J93" s="318"/>
      <c r="K93" s="318"/>
      <c r="L93" s="318"/>
      <c r="M93" s="318"/>
      <c r="N93" s="318"/>
      <c r="O93" s="318"/>
      <c r="P93" s="318"/>
      <c r="Q93" s="318"/>
      <c r="R93" s="318"/>
      <c r="S93" s="318"/>
      <c r="T93" s="318"/>
      <c r="U93" s="318"/>
      <c r="V93" s="318"/>
      <c r="W93" s="318"/>
      <c r="X93" s="318"/>
      <c r="Y93" s="449"/>
      <c r="Z93" s="452"/>
      <c r="AA93" s="452"/>
      <c r="AB93" s="452"/>
      <c r="AC93" s="452"/>
      <c r="AD93" s="452"/>
      <c r="AE93" s="452"/>
      <c r="AF93" s="452"/>
      <c r="AG93" s="452"/>
      <c r="AH93" s="452"/>
      <c r="AI93" s="452"/>
      <c r="AJ93" s="452"/>
      <c r="AK93" s="452"/>
      <c r="AL93" s="452"/>
      <c r="AM93" s="333"/>
    </row>
    <row r="94" spans="1:39" outlineLevel="1">
      <c r="A94" s="558">
        <v>18</v>
      </c>
      <c r="B94" s="556" t="s">
        <v>110</v>
      </c>
      <c r="C94" s="318" t="s">
        <v>25</v>
      </c>
      <c r="D94" s="322"/>
      <c r="E94" s="322"/>
      <c r="F94" s="322"/>
      <c r="G94" s="322"/>
      <c r="H94" s="322"/>
      <c r="I94" s="322"/>
      <c r="J94" s="322"/>
      <c r="K94" s="322"/>
      <c r="L94" s="322"/>
      <c r="M94" s="322"/>
      <c r="N94" s="322">
        <v>0</v>
      </c>
      <c r="O94" s="322"/>
      <c r="P94" s="322"/>
      <c r="Q94" s="322"/>
      <c r="R94" s="322"/>
      <c r="S94" s="322"/>
      <c r="T94" s="322"/>
      <c r="U94" s="322"/>
      <c r="V94" s="322"/>
      <c r="W94" s="322"/>
      <c r="X94" s="322"/>
      <c r="Y94" s="453"/>
      <c r="Z94" s="437"/>
      <c r="AA94" s="437"/>
      <c r="AB94" s="437"/>
      <c r="AC94" s="437"/>
      <c r="AD94" s="437"/>
      <c r="AE94" s="437"/>
      <c r="AF94" s="442"/>
      <c r="AG94" s="442"/>
      <c r="AH94" s="442"/>
      <c r="AI94" s="442"/>
      <c r="AJ94" s="442"/>
      <c r="AK94" s="442"/>
      <c r="AL94" s="442"/>
      <c r="AM94" s="323">
        <f>SUM(Y94:AL94)</f>
        <v>0</v>
      </c>
    </row>
    <row r="95" spans="1:39" outlineLevel="1">
      <c r="B95" s="321" t="s">
        <v>270</v>
      </c>
      <c r="C95" s="318" t="s">
        <v>164</v>
      </c>
      <c r="D95" s="322"/>
      <c r="E95" s="322"/>
      <c r="F95" s="322"/>
      <c r="G95" s="322"/>
      <c r="H95" s="322"/>
      <c r="I95" s="322"/>
      <c r="J95" s="322"/>
      <c r="K95" s="322"/>
      <c r="L95" s="322"/>
      <c r="M95" s="322"/>
      <c r="N95" s="322">
        <f>N94</f>
        <v>0</v>
      </c>
      <c r="O95" s="322"/>
      <c r="P95" s="322"/>
      <c r="Q95" s="322"/>
      <c r="R95" s="322"/>
      <c r="S95" s="322"/>
      <c r="T95" s="322"/>
      <c r="U95" s="322"/>
      <c r="V95" s="322"/>
      <c r="W95" s="322"/>
      <c r="X95" s="322"/>
      <c r="Y95" s="438">
        <f>Y94</f>
        <v>0</v>
      </c>
      <c r="Z95" s="438">
        <f t="shared" ref="Z95" si="162">Z94</f>
        <v>0</v>
      </c>
      <c r="AA95" s="438">
        <f t="shared" ref="AA95" si="163">AA94</f>
        <v>0</v>
      </c>
      <c r="AB95" s="438">
        <f t="shared" ref="AB95" si="164">AB94</f>
        <v>0</v>
      </c>
      <c r="AC95" s="438">
        <f t="shared" ref="AC95" si="165">AC94</f>
        <v>0</v>
      </c>
      <c r="AD95" s="438">
        <f t="shared" ref="AD95" si="166">AD94</f>
        <v>0</v>
      </c>
      <c r="AE95" s="438">
        <f t="shared" ref="AE95" si="167">AE94</f>
        <v>0</v>
      </c>
      <c r="AF95" s="438">
        <f t="shared" ref="AF95" si="168">AF94</f>
        <v>0</v>
      </c>
      <c r="AG95" s="438">
        <f t="shared" ref="AG95" si="169">AG94</f>
        <v>0</v>
      </c>
      <c r="AH95" s="438">
        <f t="shared" ref="AH95" si="170">AH94</f>
        <v>0</v>
      </c>
      <c r="AI95" s="438">
        <f t="shared" ref="AI95" si="171">AI94</f>
        <v>0</v>
      </c>
      <c r="AJ95" s="438">
        <f t="shared" ref="AJ95" si="172">AJ94</f>
        <v>0</v>
      </c>
      <c r="AK95" s="438">
        <f t="shared" ref="AK95" si="173">AK94</f>
        <v>0</v>
      </c>
      <c r="AL95" s="438">
        <f t="shared" ref="AL95" si="174">AL94</f>
        <v>0</v>
      </c>
      <c r="AM95" s="333"/>
    </row>
    <row r="96" spans="1:39" outlineLevel="1">
      <c r="B96" s="349"/>
      <c r="C96" s="318"/>
      <c r="D96" s="318"/>
      <c r="E96" s="318"/>
      <c r="F96" s="318"/>
      <c r="G96" s="318"/>
      <c r="H96" s="318"/>
      <c r="I96" s="318"/>
      <c r="J96" s="318"/>
      <c r="K96" s="318"/>
      <c r="L96" s="318"/>
      <c r="M96" s="318"/>
      <c r="N96" s="318"/>
      <c r="O96" s="318"/>
      <c r="P96" s="318"/>
      <c r="Q96" s="318"/>
      <c r="R96" s="318"/>
      <c r="S96" s="318"/>
      <c r="T96" s="318"/>
      <c r="U96" s="318"/>
      <c r="V96" s="318"/>
      <c r="W96" s="318"/>
      <c r="X96" s="318"/>
      <c r="Y96" s="450"/>
      <c r="Z96" s="451"/>
      <c r="AA96" s="451"/>
      <c r="AB96" s="451"/>
      <c r="AC96" s="451"/>
      <c r="AD96" s="451"/>
      <c r="AE96" s="451"/>
      <c r="AF96" s="451"/>
      <c r="AG96" s="451"/>
      <c r="AH96" s="451"/>
      <c r="AI96" s="451"/>
      <c r="AJ96" s="451"/>
      <c r="AK96" s="451"/>
      <c r="AL96" s="451"/>
      <c r="AM96" s="324"/>
    </row>
    <row r="97" spans="1:39" outlineLevel="1">
      <c r="A97" s="558">
        <v>19</v>
      </c>
      <c r="B97" s="556" t="s">
        <v>112</v>
      </c>
      <c r="C97" s="318" t="s">
        <v>25</v>
      </c>
      <c r="D97" s="322"/>
      <c r="E97" s="322"/>
      <c r="F97" s="322"/>
      <c r="G97" s="322"/>
      <c r="H97" s="322"/>
      <c r="I97" s="322"/>
      <c r="J97" s="322"/>
      <c r="K97" s="322"/>
      <c r="L97" s="322"/>
      <c r="M97" s="322"/>
      <c r="N97" s="322">
        <v>0</v>
      </c>
      <c r="O97" s="322"/>
      <c r="P97" s="322"/>
      <c r="Q97" s="322"/>
      <c r="R97" s="322"/>
      <c r="S97" s="322"/>
      <c r="T97" s="322"/>
      <c r="U97" s="322"/>
      <c r="V97" s="322"/>
      <c r="W97" s="322"/>
      <c r="X97" s="322"/>
      <c r="Y97" s="453"/>
      <c r="Z97" s="437"/>
      <c r="AA97" s="437"/>
      <c r="AB97" s="437"/>
      <c r="AC97" s="437"/>
      <c r="AD97" s="437"/>
      <c r="AE97" s="437"/>
      <c r="AF97" s="442"/>
      <c r="AG97" s="442"/>
      <c r="AH97" s="442"/>
      <c r="AI97" s="442"/>
      <c r="AJ97" s="442"/>
      <c r="AK97" s="442"/>
      <c r="AL97" s="442"/>
      <c r="AM97" s="323">
        <f>SUM(Y97:AL97)</f>
        <v>0</v>
      </c>
    </row>
    <row r="98" spans="1:39" outlineLevel="1">
      <c r="B98" s="321" t="s">
        <v>270</v>
      </c>
      <c r="C98" s="318" t="s">
        <v>164</v>
      </c>
      <c r="D98" s="322"/>
      <c r="E98" s="322"/>
      <c r="F98" s="322"/>
      <c r="G98" s="322"/>
      <c r="H98" s="322"/>
      <c r="I98" s="322"/>
      <c r="J98" s="322"/>
      <c r="K98" s="322"/>
      <c r="L98" s="322"/>
      <c r="M98" s="322"/>
      <c r="N98" s="322">
        <f>N97</f>
        <v>0</v>
      </c>
      <c r="O98" s="322"/>
      <c r="P98" s="322"/>
      <c r="Q98" s="322"/>
      <c r="R98" s="322"/>
      <c r="S98" s="322"/>
      <c r="T98" s="322"/>
      <c r="U98" s="322"/>
      <c r="V98" s="322"/>
      <c r="W98" s="322"/>
      <c r="X98" s="322"/>
      <c r="Y98" s="438">
        <f>Y97</f>
        <v>0</v>
      </c>
      <c r="Z98" s="438">
        <f t="shared" ref="Z98:AL98" si="175">Z97</f>
        <v>0</v>
      </c>
      <c r="AA98" s="438">
        <f t="shared" si="175"/>
        <v>0</v>
      </c>
      <c r="AB98" s="438">
        <f t="shared" si="175"/>
        <v>0</v>
      </c>
      <c r="AC98" s="438">
        <f t="shared" si="175"/>
        <v>0</v>
      </c>
      <c r="AD98" s="438">
        <f t="shared" si="175"/>
        <v>0</v>
      </c>
      <c r="AE98" s="438">
        <f t="shared" si="175"/>
        <v>0</v>
      </c>
      <c r="AF98" s="438">
        <f t="shared" si="175"/>
        <v>0</v>
      </c>
      <c r="AG98" s="438">
        <f t="shared" si="175"/>
        <v>0</v>
      </c>
      <c r="AH98" s="438">
        <f t="shared" si="175"/>
        <v>0</v>
      </c>
      <c r="AI98" s="438">
        <f t="shared" si="175"/>
        <v>0</v>
      </c>
      <c r="AJ98" s="438">
        <f t="shared" si="175"/>
        <v>0</v>
      </c>
      <c r="AK98" s="438">
        <f t="shared" si="175"/>
        <v>0</v>
      </c>
      <c r="AL98" s="438">
        <f t="shared" si="175"/>
        <v>0</v>
      </c>
      <c r="AM98" s="324"/>
    </row>
    <row r="99" spans="1:39" outlineLevel="1">
      <c r="B99" s="349"/>
      <c r="C99" s="318"/>
      <c r="D99" s="318"/>
      <c r="E99" s="318"/>
      <c r="F99" s="318"/>
      <c r="G99" s="318"/>
      <c r="H99" s="318"/>
      <c r="I99" s="318"/>
      <c r="J99" s="318"/>
      <c r="K99" s="318"/>
      <c r="L99" s="318"/>
      <c r="M99" s="318"/>
      <c r="N99" s="318"/>
      <c r="O99" s="318"/>
      <c r="P99" s="318"/>
      <c r="Q99" s="318"/>
      <c r="R99" s="318"/>
      <c r="S99" s="318"/>
      <c r="T99" s="318"/>
      <c r="U99" s="318"/>
      <c r="V99" s="318"/>
      <c r="W99" s="318"/>
      <c r="X99" s="318"/>
      <c r="Y99" s="439"/>
      <c r="Z99" s="439"/>
      <c r="AA99" s="439"/>
      <c r="AB99" s="439"/>
      <c r="AC99" s="439"/>
      <c r="AD99" s="439"/>
      <c r="AE99" s="439"/>
      <c r="AF99" s="439"/>
      <c r="AG99" s="439"/>
      <c r="AH99" s="439"/>
      <c r="AI99" s="439"/>
      <c r="AJ99" s="439"/>
      <c r="AK99" s="439"/>
      <c r="AL99" s="439"/>
      <c r="AM99" s="333"/>
    </row>
    <row r="100" spans="1:39" outlineLevel="1">
      <c r="A100" s="558">
        <v>20</v>
      </c>
      <c r="B100" s="556" t="s">
        <v>111</v>
      </c>
      <c r="C100" s="318" t="s">
        <v>25</v>
      </c>
      <c r="D100" s="322"/>
      <c r="E100" s="322"/>
      <c r="F100" s="322"/>
      <c r="G100" s="322"/>
      <c r="H100" s="322"/>
      <c r="I100" s="322"/>
      <c r="J100" s="322"/>
      <c r="K100" s="322"/>
      <c r="L100" s="322"/>
      <c r="M100" s="322"/>
      <c r="N100" s="322">
        <v>0</v>
      </c>
      <c r="O100" s="322"/>
      <c r="P100" s="322"/>
      <c r="Q100" s="322"/>
      <c r="R100" s="322"/>
      <c r="S100" s="322"/>
      <c r="T100" s="322"/>
      <c r="U100" s="322"/>
      <c r="V100" s="322"/>
      <c r="W100" s="322"/>
      <c r="X100" s="322"/>
      <c r="Y100" s="453"/>
      <c r="Z100" s="437"/>
      <c r="AA100" s="437"/>
      <c r="AB100" s="437"/>
      <c r="AC100" s="437"/>
      <c r="AD100" s="437"/>
      <c r="AE100" s="437"/>
      <c r="AF100" s="442"/>
      <c r="AG100" s="442"/>
      <c r="AH100" s="442"/>
      <c r="AI100" s="442"/>
      <c r="AJ100" s="442"/>
      <c r="AK100" s="442"/>
      <c r="AL100" s="442"/>
      <c r="AM100" s="323">
        <f>SUM(Y100:AL100)</f>
        <v>0</v>
      </c>
    </row>
    <row r="101" spans="1:39" outlineLevel="1">
      <c r="B101" s="321" t="s">
        <v>270</v>
      </c>
      <c r="C101" s="318" t="s">
        <v>164</v>
      </c>
      <c r="D101" s="322"/>
      <c r="E101" s="322"/>
      <c r="F101" s="322"/>
      <c r="G101" s="322"/>
      <c r="H101" s="322"/>
      <c r="I101" s="322"/>
      <c r="J101" s="322"/>
      <c r="K101" s="322"/>
      <c r="L101" s="322"/>
      <c r="M101" s="322"/>
      <c r="N101" s="322">
        <f>N100</f>
        <v>0</v>
      </c>
      <c r="O101" s="322"/>
      <c r="P101" s="322"/>
      <c r="Q101" s="322"/>
      <c r="R101" s="322"/>
      <c r="S101" s="322"/>
      <c r="T101" s="322"/>
      <c r="U101" s="322"/>
      <c r="V101" s="322"/>
      <c r="W101" s="322"/>
      <c r="X101" s="322"/>
      <c r="Y101" s="438">
        <f t="shared" ref="Y101:AL101" si="176">Y100</f>
        <v>0</v>
      </c>
      <c r="Z101" s="438">
        <f t="shared" si="176"/>
        <v>0</v>
      </c>
      <c r="AA101" s="438">
        <f t="shared" si="176"/>
        <v>0</v>
      </c>
      <c r="AB101" s="438">
        <f t="shared" si="176"/>
        <v>0</v>
      </c>
      <c r="AC101" s="438">
        <f t="shared" si="176"/>
        <v>0</v>
      </c>
      <c r="AD101" s="438">
        <f t="shared" si="176"/>
        <v>0</v>
      </c>
      <c r="AE101" s="438">
        <f t="shared" si="176"/>
        <v>0</v>
      </c>
      <c r="AF101" s="438">
        <f t="shared" si="176"/>
        <v>0</v>
      </c>
      <c r="AG101" s="438">
        <f t="shared" si="176"/>
        <v>0</v>
      </c>
      <c r="AH101" s="438">
        <f t="shared" si="176"/>
        <v>0</v>
      </c>
      <c r="AI101" s="438">
        <f t="shared" si="176"/>
        <v>0</v>
      </c>
      <c r="AJ101" s="438">
        <f t="shared" si="176"/>
        <v>0</v>
      </c>
      <c r="AK101" s="438">
        <f t="shared" si="176"/>
        <v>0</v>
      </c>
      <c r="AL101" s="438">
        <f t="shared" si="176"/>
        <v>0</v>
      </c>
      <c r="AM101" s="333"/>
    </row>
    <row r="102" spans="1:39" ht="15.75" outlineLevel="1">
      <c r="B102" s="350"/>
      <c r="C102" s="327"/>
      <c r="D102" s="318"/>
      <c r="E102" s="318"/>
      <c r="F102" s="318"/>
      <c r="G102" s="318"/>
      <c r="H102" s="318"/>
      <c r="I102" s="318"/>
      <c r="J102" s="318"/>
      <c r="K102" s="318"/>
      <c r="L102" s="318"/>
      <c r="M102" s="318"/>
      <c r="N102" s="327"/>
      <c r="O102" s="318"/>
      <c r="P102" s="318"/>
      <c r="Q102" s="318"/>
      <c r="R102" s="318"/>
      <c r="S102" s="318"/>
      <c r="T102" s="318"/>
      <c r="U102" s="318"/>
      <c r="V102" s="318"/>
      <c r="W102" s="318"/>
      <c r="X102" s="318"/>
      <c r="Y102" s="439"/>
      <c r="Z102" s="439"/>
      <c r="AA102" s="439"/>
      <c r="AB102" s="439"/>
      <c r="AC102" s="439"/>
      <c r="AD102" s="439"/>
      <c r="AE102" s="439"/>
      <c r="AF102" s="439"/>
      <c r="AG102" s="439"/>
      <c r="AH102" s="439"/>
      <c r="AI102" s="439"/>
      <c r="AJ102" s="439"/>
      <c r="AK102" s="439"/>
      <c r="AL102" s="439"/>
      <c r="AM102" s="333"/>
    </row>
    <row r="103" spans="1:39" ht="15.75" outlineLevel="1">
      <c r="B103" s="554" t="s">
        <v>516</v>
      </c>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449"/>
      <c r="Z103" s="452"/>
      <c r="AA103" s="452"/>
      <c r="AB103" s="452"/>
      <c r="AC103" s="452"/>
      <c r="AD103" s="452"/>
      <c r="AE103" s="452"/>
      <c r="AF103" s="452"/>
      <c r="AG103" s="452"/>
      <c r="AH103" s="452"/>
      <c r="AI103" s="452"/>
      <c r="AJ103" s="452"/>
      <c r="AK103" s="452"/>
      <c r="AL103" s="452"/>
      <c r="AM103" s="333"/>
    </row>
    <row r="104" spans="1:39" ht="15.75" outlineLevel="1">
      <c r="B104" s="315" t="s">
        <v>512</v>
      </c>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49"/>
      <c r="Z104" s="452"/>
      <c r="AA104" s="452"/>
      <c r="AB104" s="452"/>
      <c r="AC104" s="452"/>
      <c r="AD104" s="452"/>
      <c r="AE104" s="452"/>
      <c r="AF104" s="452"/>
      <c r="AG104" s="452"/>
      <c r="AH104" s="452"/>
      <c r="AI104" s="452"/>
      <c r="AJ104" s="452"/>
      <c r="AK104" s="452"/>
      <c r="AL104" s="452"/>
      <c r="AM104" s="333"/>
    </row>
    <row r="105" spans="1:39" outlineLevel="1">
      <c r="A105" s="558">
        <v>21</v>
      </c>
      <c r="B105" s="556" t="s">
        <v>114</v>
      </c>
      <c r="C105" s="318" t="s">
        <v>25</v>
      </c>
      <c r="D105" s="322">
        <v>3913143</v>
      </c>
      <c r="E105" s="322">
        <f>+'7-e.  2015'!BB44</f>
        <v>3879729</v>
      </c>
      <c r="F105" s="322">
        <f>+'7-e.  2015'!BC44</f>
        <v>3879729</v>
      </c>
      <c r="G105" s="322">
        <f>+'7-e.  2015'!BD44</f>
        <v>3879729</v>
      </c>
      <c r="H105" s="322">
        <f>+'7-e.  2015'!BE44</f>
        <v>3879729</v>
      </c>
      <c r="I105" s="322">
        <f>+'7-e.  2015'!BF44</f>
        <v>3879729</v>
      </c>
      <c r="J105" s="322">
        <f>+'7-e.  2015'!BG44</f>
        <v>3879729</v>
      </c>
      <c r="K105" s="322">
        <f>+'7-e.  2015'!BH44</f>
        <v>3877505</v>
      </c>
      <c r="L105" s="322">
        <f>+'7-e.  2015'!BI44</f>
        <v>3877505</v>
      </c>
      <c r="M105" s="322">
        <f>+'7-e.  2015'!BJ44</f>
        <v>3877505</v>
      </c>
      <c r="N105" s="318"/>
      <c r="O105" s="322">
        <v>252</v>
      </c>
      <c r="P105" s="322">
        <f>+'7-e.  2015'!W44</f>
        <v>250</v>
      </c>
      <c r="Q105" s="322">
        <f>+'7-e.  2015'!X44</f>
        <v>250</v>
      </c>
      <c r="R105" s="322">
        <f>+'7-e.  2015'!Y44</f>
        <v>250</v>
      </c>
      <c r="S105" s="322">
        <f>+'7-e.  2015'!Z44</f>
        <v>250</v>
      </c>
      <c r="T105" s="322">
        <f>+'7-e.  2015'!AA44</f>
        <v>250</v>
      </c>
      <c r="U105" s="322">
        <f>+'7-e.  2015'!AB44</f>
        <v>250</v>
      </c>
      <c r="V105" s="322">
        <f>+'7-e.  2015'!AC44</f>
        <v>249</v>
      </c>
      <c r="W105" s="322">
        <f>+'7-e.  2015'!AD44</f>
        <v>249</v>
      </c>
      <c r="X105" s="322">
        <f>+'7-e.  2015'!AE44</f>
        <v>249</v>
      </c>
      <c r="Y105" s="896">
        <v>1</v>
      </c>
      <c r="Z105" s="437"/>
      <c r="AA105" s="437"/>
      <c r="AB105" s="437"/>
      <c r="AC105" s="437"/>
      <c r="AD105" s="437"/>
      <c r="AE105" s="437"/>
      <c r="AF105" s="437"/>
      <c r="AG105" s="437"/>
      <c r="AH105" s="437"/>
      <c r="AI105" s="437"/>
      <c r="AJ105" s="437"/>
      <c r="AK105" s="437"/>
      <c r="AL105" s="437"/>
      <c r="AM105" s="323">
        <f>SUM(Y105:AL105)</f>
        <v>1</v>
      </c>
    </row>
    <row r="106" spans="1:39" outlineLevel="1">
      <c r="B106" s="321" t="s">
        <v>270</v>
      </c>
      <c r="C106" s="318" t="s">
        <v>164</v>
      </c>
      <c r="D106" s="322">
        <v>388248</v>
      </c>
      <c r="E106" s="322">
        <f>+'7-f.  2016'!BB24</f>
        <v>382738</v>
      </c>
      <c r="F106" s="322">
        <f>+'7-f.  2016'!BC24</f>
        <v>382738</v>
      </c>
      <c r="G106" s="322">
        <f>+'7-f.  2016'!BD24</f>
        <v>382738</v>
      </c>
      <c r="H106" s="322">
        <f>+'7-f.  2016'!BE24</f>
        <v>382738</v>
      </c>
      <c r="I106" s="322">
        <f>+'7-f.  2016'!BF24</f>
        <v>382738</v>
      </c>
      <c r="J106" s="322">
        <f>+'7-f.  2016'!BG24</f>
        <v>382738</v>
      </c>
      <c r="K106" s="322">
        <f>+'7-f.  2016'!BH24</f>
        <v>382396</v>
      </c>
      <c r="L106" s="322">
        <f>+'7-f.  2016'!BI24</f>
        <v>382396</v>
      </c>
      <c r="M106" s="322">
        <f>+'7-f.  2016'!BJ24</f>
        <v>382396</v>
      </c>
      <c r="N106" s="318"/>
      <c r="O106" s="322">
        <v>25</v>
      </c>
      <c r="P106" s="322">
        <f>+'7-f.  2016'!W24</f>
        <v>25</v>
      </c>
      <c r="Q106" s="322">
        <f>+'7-f.  2016'!X24</f>
        <v>25</v>
      </c>
      <c r="R106" s="322">
        <f>+'7-f.  2016'!Y24</f>
        <v>25</v>
      </c>
      <c r="S106" s="322">
        <f>+'7-f.  2016'!Z24</f>
        <v>25</v>
      </c>
      <c r="T106" s="322">
        <f>+'7-f.  2016'!AA24</f>
        <v>25</v>
      </c>
      <c r="U106" s="322">
        <f>+'7-f.  2016'!AB24</f>
        <v>25</v>
      </c>
      <c r="V106" s="322">
        <f>+'7-f.  2016'!AC24</f>
        <v>25</v>
      </c>
      <c r="W106" s="322">
        <f>+'7-f.  2016'!AD24</f>
        <v>25</v>
      </c>
      <c r="X106" s="322">
        <f>+'7-f.  2016'!AE24</f>
        <v>25</v>
      </c>
      <c r="Y106" s="438">
        <f>Y105</f>
        <v>1</v>
      </c>
      <c r="Z106" s="438">
        <f t="shared" ref="Z106" si="177">Z105</f>
        <v>0</v>
      </c>
      <c r="AA106" s="438">
        <f t="shared" ref="AA106" si="178">AA105</f>
        <v>0</v>
      </c>
      <c r="AB106" s="438">
        <f t="shared" ref="AB106" si="179">AB105</f>
        <v>0</v>
      </c>
      <c r="AC106" s="438">
        <f t="shared" ref="AC106" si="180">AC105</f>
        <v>0</v>
      </c>
      <c r="AD106" s="438">
        <f t="shared" ref="AD106" si="181">AD105</f>
        <v>0</v>
      </c>
      <c r="AE106" s="438">
        <f t="shared" ref="AE106" si="182">AE105</f>
        <v>0</v>
      </c>
      <c r="AF106" s="438">
        <f t="shared" ref="AF106" si="183">AF105</f>
        <v>0</v>
      </c>
      <c r="AG106" s="438">
        <f t="shared" ref="AG106" si="184">AG105</f>
        <v>0</v>
      </c>
      <c r="AH106" s="438">
        <f t="shared" ref="AH106" si="185">AH105</f>
        <v>0</v>
      </c>
      <c r="AI106" s="438">
        <f t="shared" ref="AI106" si="186">AI105</f>
        <v>0</v>
      </c>
      <c r="AJ106" s="438">
        <f t="shared" ref="AJ106" si="187">AJ105</f>
        <v>0</v>
      </c>
      <c r="AK106" s="438">
        <f t="shared" ref="AK106" si="188">AK105</f>
        <v>0</v>
      </c>
      <c r="AL106" s="438">
        <f t="shared" ref="AL106" si="189">AL105</f>
        <v>0</v>
      </c>
      <c r="AM106" s="333"/>
    </row>
    <row r="107" spans="1:39" outlineLevel="1">
      <c r="B107" s="321"/>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449"/>
      <c r="Z107" s="452"/>
      <c r="AA107" s="452"/>
      <c r="AB107" s="452"/>
      <c r="AC107" s="452"/>
      <c r="AD107" s="452"/>
      <c r="AE107" s="452"/>
      <c r="AF107" s="452"/>
      <c r="AG107" s="452"/>
      <c r="AH107" s="452"/>
      <c r="AI107" s="452"/>
      <c r="AJ107" s="452"/>
      <c r="AK107" s="452"/>
      <c r="AL107" s="452"/>
      <c r="AM107" s="333"/>
    </row>
    <row r="108" spans="1:39" ht="30" outlineLevel="1">
      <c r="A108" s="558">
        <v>22</v>
      </c>
      <c r="B108" s="556" t="s">
        <v>115</v>
      </c>
      <c r="C108" s="318" t="s">
        <v>25</v>
      </c>
      <c r="D108" s="322">
        <v>1587453</v>
      </c>
      <c r="E108" s="322">
        <f>+'7-e.  2015'!BB45</f>
        <v>1587453</v>
      </c>
      <c r="F108" s="322">
        <f>+'7-e.  2015'!BC45</f>
        <v>1587453</v>
      </c>
      <c r="G108" s="322">
        <f>+'7-e.  2015'!BD45</f>
        <v>1587453</v>
      </c>
      <c r="H108" s="322">
        <f>+'7-e.  2015'!BE45</f>
        <v>1587453</v>
      </c>
      <c r="I108" s="322">
        <f>+'7-e.  2015'!BF45</f>
        <v>1587453</v>
      </c>
      <c r="J108" s="322">
        <f>+'7-e.  2015'!BG45</f>
        <v>1587453</v>
      </c>
      <c r="K108" s="322">
        <f>+'7-e.  2015'!BH45</f>
        <v>1587453</v>
      </c>
      <c r="L108" s="322">
        <f>+'7-e.  2015'!BI45</f>
        <v>1587453</v>
      </c>
      <c r="M108" s="322">
        <f>+'7-e.  2015'!BJ45</f>
        <v>1587453</v>
      </c>
      <c r="N108" s="318"/>
      <c r="O108" s="322">
        <v>837</v>
      </c>
      <c r="P108" s="322">
        <f>+'7-e.  2015'!W45</f>
        <v>837</v>
      </c>
      <c r="Q108" s="322">
        <f>+'7-e.  2015'!X45</f>
        <v>837</v>
      </c>
      <c r="R108" s="322">
        <f>+'7-e.  2015'!Y45</f>
        <v>837</v>
      </c>
      <c r="S108" s="322">
        <f>+'7-e.  2015'!Z45</f>
        <v>837</v>
      </c>
      <c r="T108" s="322">
        <f>+'7-e.  2015'!AA45</f>
        <v>837</v>
      </c>
      <c r="U108" s="322">
        <f>+'7-e.  2015'!AB45</f>
        <v>837</v>
      </c>
      <c r="V108" s="322">
        <f>+'7-e.  2015'!AC45</f>
        <v>837</v>
      </c>
      <c r="W108" s="322">
        <f>+'7-e.  2015'!AD45</f>
        <v>837</v>
      </c>
      <c r="X108" s="322">
        <f>+'7-e.  2015'!AE45</f>
        <v>837</v>
      </c>
      <c r="Y108" s="896">
        <v>1</v>
      </c>
      <c r="Z108" s="437"/>
      <c r="AA108" s="437"/>
      <c r="AB108" s="437"/>
      <c r="AC108" s="437"/>
      <c r="AD108" s="437"/>
      <c r="AE108" s="437"/>
      <c r="AF108" s="437"/>
      <c r="AG108" s="437"/>
      <c r="AH108" s="437"/>
      <c r="AI108" s="437"/>
      <c r="AJ108" s="437"/>
      <c r="AK108" s="437"/>
      <c r="AL108" s="437"/>
      <c r="AM108" s="323">
        <f>SUM(Y108:AL108)</f>
        <v>1</v>
      </c>
    </row>
    <row r="109" spans="1:39" outlineLevel="1">
      <c r="B109" s="321" t="s">
        <v>270</v>
      </c>
      <c r="C109" s="318" t="s">
        <v>164</v>
      </c>
      <c r="D109" s="322">
        <v>172830</v>
      </c>
      <c r="E109" s="322">
        <f>+'7-f.  2016'!BB25</f>
        <v>172830</v>
      </c>
      <c r="F109" s="322">
        <f>+'7-f.  2016'!BC25</f>
        <v>172830</v>
      </c>
      <c r="G109" s="322">
        <f>+'7-f.  2016'!BD25</f>
        <v>172830</v>
      </c>
      <c r="H109" s="322">
        <f>+'7-f.  2016'!BE25</f>
        <v>172830</v>
      </c>
      <c r="I109" s="322">
        <f>+'7-f.  2016'!BF25</f>
        <v>172830</v>
      </c>
      <c r="J109" s="322">
        <f>+'7-f.  2016'!BG25</f>
        <v>172830</v>
      </c>
      <c r="K109" s="322">
        <f>+'7-f.  2016'!BH25</f>
        <v>172830</v>
      </c>
      <c r="L109" s="322">
        <f>+'7-f.  2016'!BI25</f>
        <v>172830</v>
      </c>
      <c r="M109" s="322">
        <f>+'7-f.  2016'!BJ25</f>
        <v>172830</v>
      </c>
      <c r="N109" s="318"/>
      <c r="O109" s="322">
        <v>90</v>
      </c>
      <c r="P109" s="322">
        <f>+'7-f.  2016'!W25</f>
        <v>90</v>
      </c>
      <c r="Q109" s="322">
        <f>+'7-f.  2016'!X25</f>
        <v>90</v>
      </c>
      <c r="R109" s="322">
        <f>+'7-f.  2016'!Y25</f>
        <v>90</v>
      </c>
      <c r="S109" s="322">
        <f>+'7-f.  2016'!Z25</f>
        <v>90</v>
      </c>
      <c r="T109" s="322">
        <f>+'7-f.  2016'!AA25</f>
        <v>90</v>
      </c>
      <c r="U109" s="322">
        <f>+'7-f.  2016'!AB25</f>
        <v>90</v>
      </c>
      <c r="V109" s="322">
        <f>+'7-f.  2016'!AC25</f>
        <v>90</v>
      </c>
      <c r="W109" s="322">
        <f>+'7-f.  2016'!AD25</f>
        <v>90</v>
      </c>
      <c r="X109" s="322">
        <f>+'7-f.  2016'!AE25</f>
        <v>90</v>
      </c>
      <c r="Y109" s="438">
        <f>Y108</f>
        <v>1</v>
      </c>
      <c r="Z109" s="438">
        <f t="shared" ref="Z109" si="190">Z108</f>
        <v>0</v>
      </c>
      <c r="AA109" s="438">
        <f t="shared" ref="AA109" si="191">AA108</f>
        <v>0</v>
      </c>
      <c r="AB109" s="438">
        <f t="shared" ref="AB109" si="192">AB108</f>
        <v>0</v>
      </c>
      <c r="AC109" s="438">
        <f t="shared" ref="AC109" si="193">AC108</f>
        <v>0</v>
      </c>
      <c r="AD109" s="438">
        <f t="shared" ref="AD109" si="194">AD108</f>
        <v>0</v>
      </c>
      <c r="AE109" s="438">
        <f t="shared" ref="AE109" si="195">AE108</f>
        <v>0</v>
      </c>
      <c r="AF109" s="438">
        <f t="shared" ref="AF109" si="196">AF108</f>
        <v>0</v>
      </c>
      <c r="AG109" s="438">
        <f t="shared" ref="AG109" si="197">AG108</f>
        <v>0</v>
      </c>
      <c r="AH109" s="438">
        <f t="shared" ref="AH109" si="198">AH108</f>
        <v>0</v>
      </c>
      <c r="AI109" s="438">
        <f t="shared" ref="AI109" si="199">AI108</f>
        <v>0</v>
      </c>
      <c r="AJ109" s="438">
        <f t="shared" ref="AJ109" si="200">AJ108</f>
        <v>0</v>
      </c>
      <c r="AK109" s="438">
        <f t="shared" ref="AK109" si="201">AK108</f>
        <v>0</v>
      </c>
      <c r="AL109" s="438">
        <f t="shared" ref="AL109" si="202">AL108</f>
        <v>0</v>
      </c>
      <c r="AM109" s="333"/>
    </row>
    <row r="110" spans="1:39" outlineLevel="1">
      <c r="B110" s="321"/>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49"/>
      <c r="Z110" s="452"/>
      <c r="AA110" s="452"/>
      <c r="AB110" s="452"/>
      <c r="AC110" s="452"/>
      <c r="AD110" s="452"/>
      <c r="AE110" s="452"/>
      <c r="AF110" s="452"/>
      <c r="AG110" s="452"/>
      <c r="AH110" s="452"/>
      <c r="AI110" s="452"/>
      <c r="AJ110" s="452"/>
      <c r="AK110" s="452"/>
      <c r="AL110" s="452"/>
      <c r="AM110" s="333"/>
    </row>
    <row r="111" spans="1:39" ht="30" outlineLevel="1">
      <c r="A111" s="558">
        <v>23</v>
      </c>
      <c r="B111" s="556" t="s">
        <v>116</v>
      </c>
      <c r="C111" s="318" t="s">
        <v>25</v>
      </c>
      <c r="D111" s="322"/>
      <c r="E111" s="322"/>
      <c r="F111" s="322"/>
      <c r="G111" s="322"/>
      <c r="H111" s="322"/>
      <c r="I111" s="322"/>
      <c r="J111" s="322"/>
      <c r="K111" s="322"/>
      <c r="L111" s="322"/>
      <c r="M111" s="322"/>
      <c r="N111" s="318"/>
      <c r="O111" s="322"/>
      <c r="P111" s="322"/>
      <c r="Q111" s="322"/>
      <c r="R111" s="322"/>
      <c r="S111" s="322"/>
      <c r="T111" s="322"/>
      <c r="U111" s="322"/>
      <c r="V111" s="322"/>
      <c r="W111" s="322"/>
      <c r="X111" s="322"/>
      <c r="Y111" s="437"/>
      <c r="Z111" s="437"/>
      <c r="AA111" s="437"/>
      <c r="AB111" s="437"/>
      <c r="AC111" s="437"/>
      <c r="AD111" s="437"/>
      <c r="AE111" s="437"/>
      <c r="AF111" s="437"/>
      <c r="AG111" s="437"/>
      <c r="AH111" s="437"/>
      <c r="AI111" s="437"/>
      <c r="AJ111" s="437"/>
      <c r="AK111" s="437"/>
      <c r="AL111" s="437"/>
      <c r="AM111" s="323">
        <f>SUM(Y111:AL111)</f>
        <v>0</v>
      </c>
    </row>
    <row r="112" spans="1:39" outlineLevel="1">
      <c r="B112" s="321" t="s">
        <v>270</v>
      </c>
      <c r="C112" s="318" t="s">
        <v>164</v>
      </c>
      <c r="D112" s="322"/>
      <c r="E112" s="322"/>
      <c r="F112" s="322"/>
      <c r="G112" s="322"/>
      <c r="H112" s="322"/>
      <c r="I112" s="322"/>
      <c r="J112" s="322"/>
      <c r="K112" s="322"/>
      <c r="L112" s="322"/>
      <c r="M112" s="322"/>
      <c r="N112" s="318"/>
      <c r="O112" s="322"/>
      <c r="P112" s="322"/>
      <c r="Q112" s="322"/>
      <c r="R112" s="322"/>
      <c r="S112" s="322"/>
      <c r="T112" s="322"/>
      <c r="U112" s="322"/>
      <c r="V112" s="322"/>
      <c r="W112" s="322"/>
      <c r="X112" s="322"/>
      <c r="Y112" s="438">
        <f>Y111</f>
        <v>0</v>
      </c>
      <c r="Z112" s="438">
        <f t="shared" ref="Z112" si="203">Z111</f>
        <v>0</v>
      </c>
      <c r="AA112" s="438">
        <f t="shared" ref="AA112" si="204">AA111</f>
        <v>0</v>
      </c>
      <c r="AB112" s="438">
        <f t="shared" ref="AB112" si="205">AB111</f>
        <v>0</v>
      </c>
      <c r="AC112" s="438">
        <f t="shared" ref="AC112" si="206">AC111</f>
        <v>0</v>
      </c>
      <c r="AD112" s="438">
        <f t="shared" ref="AD112" si="207">AD111</f>
        <v>0</v>
      </c>
      <c r="AE112" s="438">
        <f t="shared" ref="AE112" si="208">AE111</f>
        <v>0</v>
      </c>
      <c r="AF112" s="438">
        <f t="shared" ref="AF112" si="209">AF111</f>
        <v>0</v>
      </c>
      <c r="AG112" s="438">
        <f t="shared" ref="AG112" si="210">AG111</f>
        <v>0</v>
      </c>
      <c r="AH112" s="438">
        <f t="shared" ref="AH112" si="211">AH111</f>
        <v>0</v>
      </c>
      <c r="AI112" s="438">
        <f t="shared" ref="AI112" si="212">AI111</f>
        <v>0</v>
      </c>
      <c r="AJ112" s="438">
        <f t="shared" ref="AJ112" si="213">AJ111</f>
        <v>0</v>
      </c>
      <c r="AK112" s="438">
        <f t="shared" ref="AK112" si="214">AK111</f>
        <v>0</v>
      </c>
      <c r="AL112" s="438">
        <f t="shared" ref="AL112" si="215">AL111</f>
        <v>0</v>
      </c>
      <c r="AM112" s="333"/>
    </row>
    <row r="113" spans="1:39" outlineLevel="1">
      <c r="B113" s="349"/>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449"/>
      <c r="Z113" s="452"/>
      <c r="AA113" s="452"/>
      <c r="AB113" s="452"/>
      <c r="AC113" s="452"/>
      <c r="AD113" s="452"/>
      <c r="AE113" s="452"/>
      <c r="AF113" s="452"/>
      <c r="AG113" s="452"/>
      <c r="AH113" s="452"/>
      <c r="AI113" s="452"/>
      <c r="AJ113" s="452"/>
      <c r="AK113" s="452"/>
      <c r="AL113" s="452"/>
      <c r="AM113" s="333"/>
    </row>
    <row r="114" spans="1:39" ht="30" outlineLevel="1">
      <c r="A114" s="558">
        <v>24</v>
      </c>
      <c r="B114" s="556" t="s">
        <v>117</v>
      </c>
      <c r="C114" s="318" t="s">
        <v>25</v>
      </c>
      <c r="D114" s="322"/>
      <c r="E114" s="322"/>
      <c r="F114" s="322"/>
      <c r="G114" s="322"/>
      <c r="H114" s="322"/>
      <c r="I114" s="322"/>
      <c r="J114" s="322"/>
      <c r="K114" s="322"/>
      <c r="L114" s="322"/>
      <c r="M114" s="322"/>
      <c r="N114" s="318"/>
      <c r="O114" s="322"/>
      <c r="P114" s="322"/>
      <c r="Q114" s="322"/>
      <c r="R114" s="322"/>
      <c r="S114" s="322"/>
      <c r="T114" s="322"/>
      <c r="U114" s="322"/>
      <c r="V114" s="322"/>
      <c r="W114" s="322"/>
      <c r="X114" s="322"/>
      <c r="Y114" s="437"/>
      <c r="Z114" s="437"/>
      <c r="AA114" s="437"/>
      <c r="AB114" s="437"/>
      <c r="AC114" s="437"/>
      <c r="AD114" s="437"/>
      <c r="AE114" s="437"/>
      <c r="AF114" s="437"/>
      <c r="AG114" s="437"/>
      <c r="AH114" s="437"/>
      <c r="AI114" s="437"/>
      <c r="AJ114" s="437"/>
      <c r="AK114" s="437"/>
      <c r="AL114" s="437"/>
      <c r="AM114" s="323">
        <f>SUM(Y114:AL114)</f>
        <v>0</v>
      </c>
    </row>
    <row r="115" spans="1:39" outlineLevel="1">
      <c r="B115" s="321" t="s">
        <v>270</v>
      </c>
      <c r="C115" s="318" t="s">
        <v>164</v>
      </c>
      <c r="D115" s="322"/>
      <c r="E115" s="322"/>
      <c r="F115" s="322"/>
      <c r="G115" s="322"/>
      <c r="H115" s="322"/>
      <c r="I115" s="322"/>
      <c r="J115" s="322"/>
      <c r="K115" s="322"/>
      <c r="L115" s="322"/>
      <c r="M115" s="322"/>
      <c r="N115" s="318"/>
      <c r="O115" s="322"/>
      <c r="P115" s="322"/>
      <c r="Q115" s="322"/>
      <c r="R115" s="322"/>
      <c r="S115" s="322"/>
      <c r="T115" s="322"/>
      <c r="U115" s="322"/>
      <c r="V115" s="322"/>
      <c r="W115" s="322"/>
      <c r="X115" s="322"/>
      <c r="Y115" s="438">
        <f>Y114</f>
        <v>0</v>
      </c>
      <c r="Z115" s="438">
        <f t="shared" ref="Z115" si="216">Z114</f>
        <v>0</v>
      </c>
      <c r="AA115" s="438">
        <f t="shared" ref="AA115" si="217">AA114</f>
        <v>0</v>
      </c>
      <c r="AB115" s="438">
        <f t="shared" ref="AB115" si="218">AB114</f>
        <v>0</v>
      </c>
      <c r="AC115" s="438">
        <f t="shared" ref="AC115" si="219">AC114</f>
        <v>0</v>
      </c>
      <c r="AD115" s="438">
        <f t="shared" ref="AD115" si="220">AD114</f>
        <v>0</v>
      </c>
      <c r="AE115" s="438">
        <f t="shared" ref="AE115" si="221">AE114</f>
        <v>0</v>
      </c>
      <c r="AF115" s="438">
        <f t="shared" ref="AF115" si="222">AF114</f>
        <v>0</v>
      </c>
      <c r="AG115" s="438">
        <f t="shared" ref="AG115" si="223">AG114</f>
        <v>0</v>
      </c>
      <c r="AH115" s="438">
        <f t="shared" ref="AH115" si="224">AH114</f>
        <v>0</v>
      </c>
      <c r="AI115" s="438">
        <f t="shared" ref="AI115" si="225">AI114</f>
        <v>0</v>
      </c>
      <c r="AJ115" s="438">
        <f t="shared" ref="AJ115" si="226">AJ114</f>
        <v>0</v>
      </c>
      <c r="AK115" s="438">
        <f t="shared" ref="AK115" si="227">AK114</f>
        <v>0</v>
      </c>
      <c r="AL115" s="438">
        <f t="shared" ref="AL115" si="228">AL114</f>
        <v>0</v>
      </c>
      <c r="AM115" s="333"/>
    </row>
    <row r="116" spans="1:39" outlineLevel="1">
      <c r="B116" s="32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439"/>
      <c r="Z116" s="452"/>
      <c r="AA116" s="452"/>
      <c r="AB116" s="452"/>
      <c r="AC116" s="452"/>
      <c r="AD116" s="452"/>
      <c r="AE116" s="452"/>
      <c r="AF116" s="452"/>
      <c r="AG116" s="452"/>
      <c r="AH116" s="452"/>
      <c r="AI116" s="452"/>
      <c r="AJ116" s="452"/>
      <c r="AK116" s="452"/>
      <c r="AL116" s="452"/>
      <c r="AM116" s="333"/>
    </row>
    <row r="117" spans="1:39" ht="15.75" outlineLevel="1">
      <c r="B117" s="315" t="s">
        <v>513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439"/>
      <c r="Z117" s="452"/>
      <c r="AA117" s="452"/>
      <c r="AB117" s="452"/>
      <c r="AC117" s="452"/>
      <c r="AD117" s="452"/>
      <c r="AE117" s="452"/>
      <c r="AF117" s="452"/>
      <c r="AG117" s="452"/>
      <c r="AH117" s="452"/>
      <c r="AI117" s="452"/>
      <c r="AJ117" s="452"/>
      <c r="AK117" s="452"/>
      <c r="AL117" s="452"/>
      <c r="AM117" s="333"/>
    </row>
    <row r="118" spans="1:39" outlineLevel="1">
      <c r="A118" s="558">
        <v>25</v>
      </c>
      <c r="B118" s="556" t="s">
        <v>118</v>
      </c>
      <c r="C118" s="318" t="s">
        <v>25</v>
      </c>
      <c r="D118" s="322"/>
      <c r="E118" s="322"/>
      <c r="F118" s="322"/>
      <c r="G118" s="322"/>
      <c r="H118" s="322"/>
      <c r="I118" s="322"/>
      <c r="J118" s="322"/>
      <c r="K118" s="322"/>
      <c r="L118" s="322"/>
      <c r="M118" s="322"/>
      <c r="N118" s="322">
        <v>12</v>
      </c>
      <c r="O118" s="322"/>
      <c r="P118" s="322"/>
      <c r="Q118" s="322"/>
      <c r="R118" s="322"/>
      <c r="S118" s="322"/>
      <c r="T118" s="322"/>
      <c r="U118" s="322"/>
      <c r="V118" s="322"/>
      <c r="W118" s="322"/>
      <c r="X118" s="322"/>
      <c r="Y118" s="453">
        <f>+Y54</f>
        <v>0</v>
      </c>
      <c r="Z118" s="453">
        <f t="shared" ref="Z118:AC118" si="229">+Z54</f>
        <v>0</v>
      </c>
      <c r="AA118" s="453">
        <f t="shared" si="229"/>
        <v>1</v>
      </c>
      <c r="AB118" s="453">
        <f t="shared" si="229"/>
        <v>0</v>
      </c>
      <c r="AC118" s="453">
        <f t="shared" si="229"/>
        <v>0</v>
      </c>
      <c r="AD118" s="437"/>
      <c r="AE118" s="437"/>
      <c r="AF118" s="442"/>
      <c r="AG118" s="442"/>
      <c r="AH118" s="442"/>
      <c r="AI118" s="442"/>
      <c r="AJ118" s="442"/>
      <c r="AK118" s="442"/>
      <c r="AL118" s="442"/>
      <c r="AM118" s="323">
        <f>SUM(Y118:AL118)</f>
        <v>1</v>
      </c>
    </row>
    <row r="119" spans="1:39" outlineLevel="1">
      <c r="B119" s="321" t="s">
        <v>270</v>
      </c>
      <c r="C119" s="318" t="s">
        <v>164</v>
      </c>
      <c r="D119" s="322">
        <v>76159</v>
      </c>
      <c r="E119" s="322">
        <f>+'7-f.  2016'!BB28</f>
        <v>76159</v>
      </c>
      <c r="F119" s="322">
        <f>+'7-f.  2016'!BC28</f>
        <v>76159</v>
      </c>
      <c r="G119" s="322">
        <f>+'7-f.  2016'!BD28</f>
        <v>76159</v>
      </c>
      <c r="H119" s="322">
        <f>+'7-f.  2016'!BE28</f>
        <v>76159</v>
      </c>
      <c r="I119" s="322">
        <f>+'7-f.  2016'!BF28</f>
        <v>76159</v>
      </c>
      <c r="J119" s="322">
        <f>+'7-f.  2016'!BG28</f>
        <v>76159</v>
      </c>
      <c r="K119" s="322">
        <f>+'7-f.  2016'!BH28</f>
        <v>76159</v>
      </c>
      <c r="L119" s="322">
        <f>+'7-f.  2016'!BI28</f>
        <v>76159</v>
      </c>
      <c r="M119" s="322">
        <f>+'7-f.  2016'!BJ28</f>
        <v>76159</v>
      </c>
      <c r="N119" s="322">
        <f>N118</f>
        <v>12</v>
      </c>
      <c r="O119" s="322">
        <v>16</v>
      </c>
      <c r="P119" s="322">
        <f>+'7-f.  2016'!W28</f>
        <v>16</v>
      </c>
      <c r="Q119" s="322">
        <f>+'7-f.  2016'!X28</f>
        <v>16</v>
      </c>
      <c r="R119" s="322">
        <f>+'7-f.  2016'!Y28</f>
        <v>16</v>
      </c>
      <c r="S119" s="322">
        <f>+'7-f.  2016'!Z28</f>
        <v>16</v>
      </c>
      <c r="T119" s="322">
        <f>+'7-f.  2016'!AA28</f>
        <v>16</v>
      </c>
      <c r="U119" s="322">
        <f>+'7-f.  2016'!AB28</f>
        <v>16</v>
      </c>
      <c r="V119" s="322">
        <f>+'7-f.  2016'!AC28</f>
        <v>16</v>
      </c>
      <c r="W119" s="322">
        <f>+'7-f.  2016'!AD28</f>
        <v>16</v>
      </c>
      <c r="X119" s="322">
        <f>+'7-f.  2016'!AE28</f>
        <v>16</v>
      </c>
      <c r="Y119" s="438">
        <f>Y118</f>
        <v>0</v>
      </c>
      <c r="Z119" s="438">
        <f t="shared" ref="Z119" si="230">Z118</f>
        <v>0</v>
      </c>
      <c r="AA119" s="438">
        <f t="shared" ref="AA119" si="231">AA118</f>
        <v>1</v>
      </c>
      <c r="AB119" s="438">
        <f t="shared" ref="AB119" si="232">AB118</f>
        <v>0</v>
      </c>
      <c r="AC119" s="438">
        <f t="shared" ref="AC119" si="233">AC118</f>
        <v>0</v>
      </c>
      <c r="AD119" s="438">
        <f t="shared" ref="AD119" si="234">AD118</f>
        <v>0</v>
      </c>
      <c r="AE119" s="438">
        <f t="shared" ref="AE119" si="235">AE118</f>
        <v>0</v>
      </c>
      <c r="AF119" s="438">
        <f t="shared" ref="AF119" si="236">AF118</f>
        <v>0</v>
      </c>
      <c r="AG119" s="438">
        <f t="shared" ref="AG119" si="237">AG118</f>
        <v>0</v>
      </c>
      <c r="AH119" s="438">
        <f t="shared" ref="AH119" si="238">AH118</f>
        <v>0</v>
      </c>
      <c r="AI119" s="438">
        <f t="shared" ref="AI119" si="239">AI118</f>
        <v>0</v>
      </c>
      <c r="AJ119" s="438">
        <f t="shared" ref="AJ119" si="240">AJ118</f>
        <v>0</v>
      </c>
      <c r="AK119" s="438">
        <f t="shared" ref="AK119" si="241">AK118</f>
        <v>0</v>
      </c>
      <c r="AL119" s="438">
        <f t="shared" ref="AL119" si="242">AL118</f>
        <v>0</v>
      </c>
      <c r="AM119" s="333"/>
    </row>
    <row r="120" spans="1:39" outlineLevel="1">
      <c r="B120" s="32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52"/>
      <c r="AA120" s="452"/>
      <c r="AB120" s="452"/>
      <c r="AC120" s="452"/>
      <c r="AD120" s="452"/>
      <c r="AE120" s="452"/>
      <c r="AF120" s="452"/>
      <c r="AG120" s="452"/>
      <c r="AH120" s="452"/>
      <c r="AI120" s="452"/>
      <c r="AJ120" s="452"/>
      <c r="AK120" s="452"/>
      <c r="AL120" s="452"/>
      <c r="AM120" s="333"/>
    </row>
    <row r="121" spans="1:39" outlineLevel="1">
      <c r="A121" s="558">
        <v>26</v>
      </c>
      <c r="B121" s="556" t="s">
        <v>119</v>
      </c>
      <c r="C121" s="318" t="s">
        <v>25</v>
      </c>
      <c r="D121" s="322">
        <v>1883044</v>
      </c>
      <c r="E121" s="322">
        <f>+'7-e.  2015'!BB48</f>
        <v>1883044</v>
      </c>
      <c r="F121" s="322">
        <f>+'7-e.  2015'!BC48</f>
        <v>1882176</v>
      </c>
      <c r="G121" s="322">
        <f>+'7-e.  2015'!BD48</f>
        <v>1882176</v>
      </c>
      <c r="H121" s="322">
        <f>+'7-e.  2015'!BE48</f>
        <v>1882176</v>
      </c>
      <c r="I121" s="322">
        <f>+'7-e.  2015'!BF48</f>
        <v>1882176</v>
      </c>
      <c r="J121" s="322">
        <f>+'7-e.  2015'!BG48</f>
        <v>1786538</v>
      </c>
      <c r="K121" s="322">
        <f>+'7-e.  2015'!BH48</f>
        <v>1786538</v>
      </c>
      <c r="L121" s="322">
        <f>+'7-e.  2015'!BI48</f>
        <v>1755270</v>
      </c>
      <c r="M121" s="322">
        <f>+'7-e.  2015'!BJ48</f>
        <v>1432240</v>
      </c>
      <c r="N121" s="322">
        <v>12</v>
      </c>
      <c r="O121" s="322">
        <v>260</v>
      </c>
      <c r="P121" s="322">
        <f>+'7-e.  2015'!W48</f>
        <v>260</v>
      </c>
      <c r="Q121" s="322">
        <f>+'7-e.  2015'!X48</f>
        <v>260</v>
      </c>
      <c r="R121" s="322">
        <f>+'7-e.  2015'!Y48</f>
        <v>260</v>
      </c>
      <c r="S121" s="322">
        <f>+'7-e.  2015'!Z48</f>
        <v>260</v>
      </c>
      <c r="T121" s="322">
        <f>+'7-e.  2015'!AA48</f>
        <v>260</v>
      </c>
      <c r="U121" s="322">
        <f>+'7-e.  2015'!AB48</f>
        <v>245</v>
      </c>
      <c r="V121" s="322">
        <f>+'7-e.  2015'!AC48</f>
        <v>245</v>
      </c>
      <c r="W121" s="322">
        <f>+'7-e.  2015'!AD48</f>
        <v>243</v>
      </c>
      <c r="X121" s="322">
        <f>+'7-e.  2015'!AE48</f>
        <v>195</v>
      </c>
      <c r="Y121" s="453"/>
      <c r="Z121" s="896">
        <v>1</v>
      </c>
      <c r="AA121" s="569"/>
      <c r="AB121" s="437"/>
      <c r="AC121" s="569"/>
      <c r="AD121" s="437"/>
      <c r="AE121" s="437"/>
      <c r="AF121" s="442"/>
      <c r="AG121" s="442"/>
      <c r="AH121" s="442"/>
      <c r="AI121" s="442"/>
      <c r="AJ121" s="442"/>
      <c r="AK121" s="442"/>
      <c r="AL121" s="442"/>
      <c r="AM121" s="323">
        <f>SUM(Y121:AL121)</f>
        <v>1</v>
      </c>
    </row>
    <row r="122" spans="1:39" outlineLevel="1">
      <c r="B122" s="321" t="s">
        <v>270</v>
      </c>
      <c r="C122" s="318" t="s">
        <v>164</v>
      </c>
      <c r="D122" s="322">
        <v>3004373</v>
      </c>
      <c r="E122" s="322">
        <f>+'7-f.  2016'!BB29</f>
        <v>2867197</v>
      </c>
      <c r="F122" s="322">
        <f>+'7-f.  2016'!BC29</f>
        <v>2840727</v>
      </c>
      <c r="G122" s="322">
        <f>+'7-f.  2016'!BD29</f>
        <v>2840727</v>
      </c>
      <c r="H122" s="322">
        <f>+'7-f.  2016'!BE29</f>
        <v>2840727</v>
      </c>
      <c r="I122" s="322">
        <f>+'7-f.  2016'!BF29</f>
        <v>2840727</v>
      </c>
      <c r="J122" s="322">
        <f>+'7-f.  2016'!BG29</f>
        <v>2695898</v>
      </c>
      <c r="K122" s="322">
        <f>+'7-f.  2016'!BH29</f>
        <v>2695898</v>
      </c>
      <c r="L122" s="322">
        <f>+'7-f.  2016'!BI29</f>
        <v>2681930</v>
      </c>
      <c r="M122" s="322">
        <f>+'7-f.  2016'!BJ29</f>
        <v>2223924</v>
      </c>
      <c r="N122" s="322">
        <f>N121</f>
        <v>12</v>
      </c>
      <c r="O122" s="322">
        <v>475</v>
      </c>
      <c r="P122" s="322">
        <f>+'7-f.  2016'!W29</f>
        <v>432</v>
      </c>
      <c r="Q122" s="322">
        <f>+'7-f.  2016'!X29</f>
        <v>424</v>
      </c>
      <c r="R122" s="322">
        <f>+'7-f.  2016'!Y29</f>
        <v>424</v>
      </c>
      <c r="S122" s="322">
        <f>+'7-f.  2016'!Z29</f>
        <v>424</v>
      </c>
      <c r="T122" s="322">
        <f>+'7-f.  2016'!AA29</f>
        <v>424</v>
      </c>
      <c r="U122" s="322">
        <f>+'7-f.  2016'!AB29</f>
        <v>402</v>
      </c>
      <c r="V122" s="322">
        <f>+'7-f.  2016'!AC29</f>
        <v>402</v>
      </c>
      <c r="W122" s="322">
        <f>+'7-f.  2016'!AD29</f>
        <v>398</v>
      </c>
      <c r="X122" s="322">
        <f>+'7-f.  2016'!AE29</f>
        <v>328</v>
      </c>
      <c r="Y122" s="438">
        <f>Y121</f>
        <v>0</v>
      </c>
      <c r="Z122" s="438">
        <f t="shared" ref="Z122" si="243">Z121</f>
        <v>1</v>
      </c>
      <c r="AA122" s="438">
        <f t="shared" ref="AA122" si="244">AA121</f>
        <v>0</v>
      </c>
      <c r="AB122" s="438">
        <f t="shared" ref="AB122" si="245">AB121</f>
        <v>0</v>
      </c>
      <c r="AC122" s="438">
        <f t="shared" ref="AC122" si="246">AC121</f>
        <v>0</v>
      </c>
      <c r="AD122" s="438">
        <f t="shared" ref="AD122" si="247">AD121</f>
        <v>0</v>
      </c>
      <c r="AE122" s="438">
        <f t="shared" ref="AE122" si="248">AE121</f>
        <v>0</v>
      </c>
      <c r="AF122" s="438">
        <f t="shared" ref="AF122" si="249">AF121</f>
        <v>0</v>
      </c>
      <c r="AG122" s="438">
        <f t="shared" ref="AG122" si="250">AG121</f>
        <v>0</v>
      </c>
      <c r="AH122" s="438">
        <f t="shared" ref="AH122" si="251">AH121</f>
        <v>0</v>
      </c>
      <c r="AI122" s="438">
        <f t="shared" ref="AI122" si="252">AI121</f>
        <v>0</v>
      </c>
      <c r="AJ122" s="438">
        <f t="shared" ref="AJ122" si="253">AJ121</f>
        <v>0</v>
      </c>
      <c r="AK122" s="438">
        <f t="shared" ref="AK122" si="254">AK121</f>
        <v>0</v>
      </c>
      <c r="AL122" s="438">
        <f t="shared" ref="AL122" si="255">AL121</f>
        <v>0</v>
      </c>
      <c r="AM122" s="333"/>
    </row>
    <row r="123" spans="1:39" outlineLevel="1">
      <c r="B123" s="32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52"/>
      <c r="AA123" s="452"/>
      <c r="AB123" s="452"/>
      <c r="AC123" s="452"/>
      <c r="AD123" s="452"/>
      <c r="AE123" s="452"/>
      <c r="AF123" s="452"/>
      <c r="AG123" s="452"/>
      <c r="AH123" s="452"/>
      <c r="AI123" s="452"/>
      <c r="AJ123" s="452"/>
      <c r="AK123" s="452"/>
      <c r="AL123" s="452"/>
      <c r="AM123" s="333"/>
    </row>
    <row r="124" spans="1:39" ht="30" outlineLevel="1">
      <c r="A124" s="558">
        <v>27</v>
      </c>
      <c r="B124" s="556" t="s">
        <v>120</v>
      </c>
      <c r="C124" s="318" t="s">
        <v>25</v>
      </c>
      <c r="D124" s="322"/>
      <c r="E124" s="322"/>
      <c r="F124" s="322"/>
      <c r="G124" s="322"/>
      <c r="H124" s="322"/>
      <c r="I124" s="322"/>
      <c r="J124" s="322"/>
      <c r="K124" s="322"/>
      <c r="L124" s="322"/>
      <c r="M124" s="322"/>
      <c r="N124" s="322">
        <v>12</v>
      </c>
      <c r="O124" s="322"/>
      <c r="P124" s="322"/>
      <c r="Q124" s="322"/>
      <c r="R124" s="322"/>
      <c r="S124" s="322"/>
      <c r="T124" s="322"/>
      <c r="U124" s="322"/>
      <c r="V124" s="322"/>
      <c r="W124" s="322"/>
      <c r="X124" s="322"/>
      <c r="Y124" s="453"/>
      <c r="Z124" s="437"/>
      <c r="AA124" s="437"/>
      <c r="AB124" s="437"/>
      <c r="AC124" s="437"/>
      <c r="AD124" s="437"/>
      <c r="AE124" s="437"/>
      <c r="AF124" s="442"/>
      <c r="AG124" s="442"/>
      <c r="AH124" s="442"/>
      <c r="AI124" s="442"/>
      <c r="AJ124" s="442"/>
      <c r="AK124" s="442"/>
      <c r="AL124" s="442"/>
      <c r="AM124" s="323">
        <f>SUM(Y124:AL124)</f>
        <v>0</v>
      </c>
    </row>
    <row r="125" spans="1:39" outlineLevel="1">
      <c r="B125" s="321" t="s">
        <v>270</v>
      </c>
      <c r="C125" s="318" t="s">
        <v>164</v>
      </c>
      <c r="D125" s="322"/>
      <c r="E125" s="322"/>
      <c r="F125" s="322"/>
      <c r="G125" s="322"/>
      <c r="H125" s="322"/>
      <c r="I125" s="322"/>
      <c r="J125" s="322"/>
      <c r="K125" s="322"/>
      <c r="L125" s="322"/>
      <c r="M125" s="322"/>
      <c r="N125" s="322">
        <f>N124</f>
        <v>12</v>
      </c>
      <c r="O125" s="322"/>
      <c r="P125" s="322"/>
      <c r="Q125" s="322"/>
      <c r="R125" s="322"/>
      <c r="S125" s="322"/>
      <c r="T125" s="322"/>
      <c r="U125" s="322"/>
      <c r="V125" s="322"/>
      <c r="W125" s="322"/>
      <c r="X125" s="322"/>
      <c r="Y125" s="438">
        <f>Y124</f>
        <v>0</v>
      </c>
      <c r="Z125" s="438">
        <f t="shared" ref="Z125" si="256">Z124</f>
        <v>0</v>
      </c>
      <c r="AA125" s="438">
        <f t="shared" ref="AA125" si="257">AA124</f>
        <v>0</v>
      </c>
      <c r="AB125" s="438">
        <f t="shared" ref="AB125" si="258">AB124</f>
        <v>0</v>
      </c>
      <c r="AC125" s="438">
        <f t="shared" ref="AC125" si="259">AC124</f>
        <v>0</v>
      </c>
      <c r="AD125" s="438">
        <f t="shared" ref="AD125" si="260">AD124</f>
        <v>0</v>
      </c>
      <c r="AE125" s="438">
        <f t="shared" ref="AE125" si="261">AE124</f>
        <v>0</v>
      </c>
      <c r="AF125" s="438">
        <f t="shared" ref="AF125" si="262">AF124</f>
        <v>0</v>
      </c>
      <c r="AG125" s="438">
        <f t="shared" ref="AG125" si="263">AG124</f>
        <v>0</v>
      </c>
      <c r="AH125" s="438">
        <f t="shared" ref="AH125" si="264">AH124</f>
        <v>0</v>
      </c>
      <c r="AI125" s="438">
        <f t="shared" ref="AI125" si="265">AI124</f>
        <v>0</v>
      </c>
      <c r="AJ125" s="438">
        <f t="shared" ref="AJ125" si="266">AJ124</f>
        <v>0</v>
      </c>
      <c r="AK125" s="438">
        <f t="shared" ref="AK125" si="267">AK124</f>
        <v>0</v>
      </c>
      <c r="AL125" s="438">
        <f t="shared" ref="AL125" si="268">AL124</f>
        <v>0</v>
      </c>
      <c r="AM125" s="333"/>
    </row>
    <row r="126" spans="1:39" outlineLevel="1">
      <c r="B126" s="321"/>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439"/>
      <c r="Z126" s="452"/>
      <c r="AA126" s="452"/>
      <c r="AB126" s="452"/>
      <c r="AC126" s="452"/>
      <c r="AD126" s="452"/>
      <c r="AE126" s="452"/>
      <c r="AF126" s="452"/>
      <c r="AG126" s="452"/>
      <c r="AH126" s="452"/>
      <c r="AI126" s="452"/>
      <c r="AJ126" s="452"/>
      <c r="AK126" s="452"/>
      <c r="AL126" s="452"/>
      <c r="AM126" s="333"/>
    </row>
    <row r="127" spans="1:39" ht="30" outlineLevel="1">
      <c r="A127" s="558">
        <v>28</v>
      </c>
      <c r="B127" s="556" t="s">
        <v>121</v>
      </c>
      <c r="C127" s="318" t="s">
        <v>25</v>
      </c>
      <c r="D127" s="322"/>
      <c r="E127" s="322"/>
      <c r="F127" s="322"/>
      <c r="G127" s="322"/>
      <c r="H127" s="322"/>
      <c r="I127" s="322"/>
      <c r="J127" s="322"/>
      <c r="K127" s="322"/>
      <c r="L127" s="322"/>
      <c r="M127" s="322"/>
      <c r="N127" s="322">
        <v>12</v>
      </c>
      <c r="O127" s="322"/>
      <c r="P127" s="322"/>
      <c r="Q127" s="322"/>
      <c r="R127" s="322"/>
      <c r="S127" s="322"/>
      <c r="T127" s="322"/>
      <c r="U127" s="322"/>
      <c r="V127" s="322"/>
      <c r="W127" s="322"/>
      <c r="X127" s="322"/>
      <c r="Y127" s="453"/>
      <c r="Z127" s="437"/>
      <c r="AA127" s="437"/>
      <c r="AB127" s="437"/>
      <c r="AC127" s="437"/>
      <c r="AD127" s="437"/>
      <c r="AE127" s="437"/>
      <c r="AF127" s="442"/>
      <c r="AG127" s="442"/>
      <c r="AH127" s="442"/>
      <c r="AI127" s="442"/>
      <c r="AJ127" s="442"/>
      <c r="AK127" s="442"/>
      <c r="AL127" s="442"/>
      <c r="AM127" s="323">
        <f>SUM(Y127:AL127)</f>
        <v>0</v>
      </c>
    </row>
    <row r="128" spans="1:39" outlineLevel="1">
      <c r="B128" s="321" t="s">
        <v>270</v>
      </c>
      <c r="C128" s="318" t="s">
        <v>164</v>
      </c>
      <c r="D128" s="322"/>
      <c r="E128" s="322"/>
      <c r="F128" s="322"/>
      <c r="G128" s="322"/>
      <c r="H128" s="322"/>
      <c r="I128" s="322"/>
      <c r="J128" s="322"/>
      <c r="K128" s="322"/>
      <c r="L128" s="322"/>
      <c r="M128" s="322"/>
      <c r="N128" s="322">
        <f>N127</f>
        <v>12</v>
      </c>
      <c r="O128" s="322"/>
      <c r="P128" s="322"/>
      <c r="Q128" s="322"/>
      <c r="R128" s="322"/>
      <c r="S128" s="322"/>
      <c r="T128" s="322"/>
      <c r="U128" s="322"/>
      <c r="V128" s="322"/>
      <c r="W128" s="322"/>
      <c r="X128" s="322"/>
      <c r="Y128" s="438">
        <f>Y127</f>
        <v>0</v>
      </c>
      <c r="Z128" s="438">
        <f t="shared" ref="Z128" si="269">Z127</f>
        <v>0</v>
      </c>
      <c r="AA128" s="438">
        <f t="shared" ref="AA128" si="270">AA127</f>
        <v>0</v>
      </c>
      <c r="AB128" s="438">
        <f t="shared" ref="AB128" si="271">AB127</f>
        <v>0</v>
      </c>
      <c r="AC128" s="438">
        <f t="shared" ref="AC128" si="272">AC127</f>
        <v>0</v>
      </c>
      <c r="AD128" s="438">
        <f t="shared" ref="AD128" si="273">AD127</f>
        <v>0</v>
      </c>
      <c r="AE128" s="438">
        <f t="shared" ref="AE128" si="274">AE127</f>
        <v>0</v>
      </c>
      <c r="AF128" s="438">
        <f t="shared" ref="AF128" si="275">AF127</f>
        <v>0</v>
      </c>
      <c r="AG128" s="438">
        <f t="shared" ref="AG128" si="276">AG127</f>
        <v>0</v>
      </c>
      <c r="AH128" s="438">
        <f t="shared" ref="AH128" si="277">AH127</f>
        <v>0</v>
      </c>
      <c r="AI128" s="438">
        <f t="shared" ref="AI128" si="278">AI127</f>
        <v>0</v>
      </c>
      <c r="AJ128" s="438">
        <f t="shared" ref="AJ128" si="279">AJ127</f>
        <v>0</v>
      </c>
      <c r="AK128" s="438">
        <f t="shared" ref="AK128" si="280">AK127</f>
        <v>0</v>
      </c>
      <c r="AL128" s="438">
        <f t="shared" ref="AL128" si="281">AL127</f>
        <v>0</v>
      </c>
      <c r="AM128" s="333"/>
    </row>
    <row r="129" spans="1:39" outlineLevel="1">
      <c r="B129" s="321"/>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439"/>
      <c r="Z129" s="452"/>
      <c r="AA129" s="452"/>
      <c r="AB129" s="452"/>
      <c r="AC129" s="452"/>
      <c r="AD129" s="452"/>
      <c r="AE129" s="452"/>
      <c r="AF129" s="452"/>
      <c r="AG129" s="452"/>
      <c r="AH129" s="452"/>
      <c r="AI129" s="452"/>
      <c r="AJ129" s="452"/>
      <c r="AK129" s="452"/>
      <c r="AL129" s="452"/>
      <c r="AM129" s="333"/>
    </row>
    <row r="130" spans="1:39" ht="30" outlineLevel="1">
      <c r="A130" s="558">
        <v>29</v>
      </c>
      <c r="B130" s="556" t="s">
        <v>122</v>
      </c>
      <c r="C130" s="318" t="s">
        <v>25</v>
      </c>
      <c r="D130" s="322"/>
      <c r="E130" s="322"/>
      <c r="F130" s="322"/>
      <c r="G130" s="322"/>
      <c r="H130" s="322"/>
      <c r="I130" s="322"/>
      <c r="J130" s="322"/>
      <c r="K130" s="322"/>
      <c r="L130" s="322"/>
      <c r="M130" s="322"/>
      <c r="N130" s="322">
        <v>3</v>
      </c>
      <c r="O130" s="322"/>
      <c r="P130" s="322"/>
      <c r="Q130" s="322"/>
      <c r="R130" s="322"/>
      <c r="S130" s="322"/>
      <c r="T130" s="322"/>
      <c r="U130" s="322"/>
      <c r="V130" s="322"/>
      <c r="W130" s="322"/>
      <c r="X130" s="322"/>
      <c r="Y130" s="453"/>
      <c r="Z130" s="437"/>
      <c r="AA130" s="437"/>
      <c r="AB130" s="437"/>
      <c r="AC130" s="437"/>
      <c r="AD130" s="437"/>
      <c r="AE130" s="437"/>
      <c r="AF130" s="442"/>
      <c r="AG130" s="442"/>
      <c r="AH130" s="442"/>
      <c r="AI130" s="442"/>
      <c r="AJ130" s="442"/>
      <c r="AK130" s="442"/>
      <c r="AL130" s="442"/>
      <c r="AM130" s="323">
        <f>SUM(Y130:AL130)</f>
        <v>0</v>
      </c>
    </row>
    <row r="131" spans="1:39" outlineLevel="1">
      <c r="B131" s="321" t="s">
        <v>270</v>
      </c>
      <c r="C131" s="318" t="s">
        <v>164</v>
      </c>
      <c r="D131" s="322"/>
      <c r="E131" s="322"/>
      <c r="F131" s="322"/>
      <c r="G131" s="322"/>
      <c r="H131" s="322"/>
      <c r="I131" s="322"/>
      <c r="J131" s="322"/>
      <c r="K131" s="322"/>
      <c r="L131" s="322"/>
      <c r="M131" s="322"/>
      <c r="N131" s="322">
        <f>N130</f>
        <v>3</v>
      </c>
      <c r="O131" s="322"/>
      <c r="P131" s="322"/>
      <c r="Q131" s="322"/>
      <c r="R131" s="322"/>
      <c r="S131" s="322"/>
      <c r="T131" s="322"/>
      <c r="U131" s="322"/>
      <c r="V131" s="322"/>
      <c r="W131" s="322"/>
      <c r="X131" s="322"/>
      <c r="Y131" s="438">
        <f>Y130</f>
        <v>0</v>
      </c>
      <c r="Z131" s="438">
        <f t="shared" ref="Z131" si="282">Z130</f>
        <v>0</v>
      </c>
      <c r="AA131" s="438">
        <f t="shared" ref="AA131" si="283">AA130</f>
        <v>0</v>
      </c>
      <c r="AB131" s="438">
        <f t="shared" ref="AB131" si="284">AB130</f>
        <v>0</v>
      </c>
      <c r="AC131" s="438">
        <f t="shared" ref="AC131" si="285">AC130</f>
        <v>0</v>
      </c>
      <c r="AD131" s="438">
        <f t="shared" ref="AD131" si="286">AD130</f>
        <v>0</v>
      </c>
      <c r="AE131" s="438">
        <f t="shared" ref="AE131" si="287">AE130</f>
        <v>0</v>
      </c>
      <c r="AF131" s="438">
        <f t="shared" ref="AF131" si="288">AF130</f>
        <v>0</v>
      </c>
      <c r="AG131" s="438">
        <f t="shared" ref="AG131" si="289">AG130</f>
        <v>0</v>
      </c>
      <c r="AH131" s="438">
        <f t="shared" ref="AH131" si="290">AH130</f>
        <v>0</v>
      </c>
      <c r="AI131" s="438">
        <f t="shared" ref="AI131" si="291">AI130</f>
        <v>0</v>
      </c>
      <c r="AJ131" s="438">
        <f t="shared" ref="AJ131" si="292">AJ130</f>
        <v>0</v>
      </c>
      <c r="AK131" s="438">
        <f t="shared" ref="AK131" si="293">AK130</f>
        <v>0</v>
      </c>
      <c r="AL131" s="438">
        <f t="shared" ref="AL131" si="294">AL130</f>
        <v>0</v>
      </c>
      <c r="AM131" s="333"/>
    </row>
    <row r="132" spans="1:39" outlineLevel="1">
      <c r="B132" s="321"/>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439"/>
      <c r="Z132" s="452"/>
      <c r="AA132" s="452"/>
      <c r="AB132" s="452"/>
      <c r="AC132" s="452"/>
      <c r="AD132" s="452"/>
      <c r="AE132" s="452"/>
      <c r="AF132" s="452"/>
      <c r="AG132" s="452"/>
      <c r="AH132" s="452"/>
      <c r="AI132" s="452"/>
      <c r="AJ132" s="452"/>
      <c r="AK132" s="452"/>
      <c r="AL132" s="452"/>
      <c r="AM132" s="333"/>
    </row>
    <row r="133" spans="1:39" ht="30" outlineLevel="1">
      <c r="A133" s="558">
        <v>30</v>
      </c>
      <c r="B133" s="556" t="s">
        <v>123</v>
      </c>
      <c r="C133" s="318" t="s">
        <v>25</v>
      </c>
      <c r="D133" s="322"/>
      <c r="E133" s="322"/>
      <c r="F133" s="322"/>
      <c r="G133" s="322"/>
      <c r="H133" s="322"/>
      <c r="I133" s="322"/>
      <c r="J133" s="322"/>
      <c r="K133" s="322"/>
      <c r="L133" s="322"/>
      <c r="M133" s="322"/>
      <c r="N133" s="322">
        <v>12</v>
      </c>
      <c r="O133" s="322"/>
      <c r="P133" s="322"/>
      <c r="Q133" s="322"/>
      <c r="R133" s="322"/>
      <c r="S133" s="322"/>
      <c r="T133" s="322"/>
      <c r="U133" s="322"/>
      <c r="V133" s="322"/>
      <c r="W133" s="322"/>
      <c r="X133" s="322"/>
      <c r="Y133" s="453"/>
      <c r="Z133" s="437"/>
      <c r="AA133" s="437"/>
      <c r="AB133" s="437"/>
      <c r="AC133" s="437"/>
      <c r="AD133" s="437"/>
      <c r="AE133" s="437"/>
      <c r="AF133" s="442"/>
      <c r="AG133" s="442"/>
      <c r="AH133" s="442"/>
      <c r="AI133" s="442"/>
      <c r="AJ133" s="442"/>
      <c r="AK133" s="442"/>
      <c r="AL133" s="442"/>
      <c r="AM133" s="323">
        <f>SUM(Y133:AL133)</f>
        <v>0</v>
      </c>
    </row>
    <row r="134" spans="1:39" outlineLevel="1">
      <c r="B134" s="321" t="s">
        <v>270</v>
      </c>
      <c r="C134" s="318" t="s">
        <v>164</v>
      </c>
      <c r="D134" s="322"/>
      <c r="E134" s="322"/>
      <c r="F134" s="322"/>
      <c r="G134" s="322"/>
      <c r="H134" s="322"/>
      <c r="I134" s="322"/>
      <c r="J134" s="322"/>
      <c r="K134" s="322"/>
      <c r="L134" s="322"/>
      <c r="M134" s="322"/>
      <c r="N134" s="322">
        <f>N133</f>
        <v>12</v>
      </c>
      <c r="O134" s="322"/>
      <c r="P134" s="322"/>
      <c r="Q134" s="322"/>
      <c r="R134" s="322"/>
      <c r="S134" s="322"/>
      <c r="T134" s="322"/>
      <c r="U134" s="322"/>
      <c r="V134" s="322"/>
      <c r="W134" s="322"/>
      <c r="X134" s="322"/>
      <c r="Y134" s="438">
        <f>Y133</f>
        <v>0</v>
      </c>
      <c r="Z134" s="438">
        <f t="shared" ref="Z134" si="295">Z133</f>
        <v>0</v>
      </c>
      <c r="AA134" s="438">
        <f t="shared" ref="AA134" si="296">AA133</f>
        <v>0</v>
      </c>
      <c r="AB134" s="438">
        <f t="shared" ref="AB134" si="297">AB133</f>
        <v>0</v>
      </c>
      <c r="AC134" s="438">
        <f t="shared" ref="AC134" si="298">AC133</f>
        <v>0</v>
      </c>
      <c r="AD134" s="438">
        <f t="shared" ref="AD134" si="299">AD133</f>
        <v>0</v>
      </c>
      <c r="AE134" s="438">
        <f t="shared" ref="AE134" si="300">AE133</f>
        <v>0</v>
      </c>
      <c r="AF134" s="438">
        <f t="shared" ref="AF134" si="301">AF133</f>
        <v>0</v>
      </c>
      <c r="AG134" s="438">
        <f t="shared" ref="AG134" si="302">AG133</f>
        <v>0</v>
      </c>
      <c r="AH134" s="438">
        <f t="shared" ref="AH134" si="303">AH133</f>
        <v>0</v>
      </c>
      <c r="AI134" s="438">
        <f t="shared" ref="AI134" si="304">AI133</f>
        <v>0</v>
      </c>
      <c r="AJ134" s="438">
        <f t="shared" ref="AJ134" si="305">AJ133</f>
        <v>0</v>
      </c>
      <c r="AK134" s="438">
        <f t="shared" ref="AK134" si="306">AK133</f>
        <v>0</v>
      </c>
      <c r="AL134" s="438">
        <f t="shared" ref="AL134" si="307">AL133</f>
        <v>0</v>
      </c>
      <c r="AM134" s="333"/>
    </row>
    <row r="135" spans="1:39" outlineLevel="1">
      <c r="B135" s="321"/>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439"/>
      <c r="Z135" s="452"/>
      <c r="AA135" s="452"/>
      <c r="AB135" s="452"/>
      <c r="AC135" s="452"/>
      <c r="AD135" s="452"/>
      <c r="AE135" s="452"/>
      <c r="AF135" s="452"/>
      <c r="AG135" s="452"/>
      <c r="AH135" s="452"/>
      <c r="AI135" s="452"/>
      <c r="AJ135" s="452"/>
      <c r="AK135" s="452"/>
      <c r="AL135" s="452"/>
      <c r="AM135" s="333"/>
    </row>
    <row r="136" spans="1:39" ht="30" outlineLevel="1">
      <c r="A136" s="558">
        <v>31</v>
      </c>
      <c r="B136" s="556" t="s">
        <v>124</v>
      </c>
      <c r="C136" s="318" t="s">
        <v>25</v>
      </c>
      <c r="D136" s="322"/>
      <c r="E136" s="322"/>
      <c r="F136" s="322"/>
      <c r="G136" s="322"/>
      <c r="H136" s="322"/>
      <c r="I136" s="322"/>
      <c r="J136" s="322"/>
      <c r="K136" s="322"/>
      <c r="L136" s="322"/>
      <c r="M136" s="322"/>
      <c r="N136" s="322">
        <v>12</v>
      </c>
      <c r="O136" s="322"/>
      <c r="P136" s="322"/>
      <c r="Q136" s="322"/>
      <c r="R136" s="322"/>
      <c r="S136" s="322"/>
      <c r="T136" s="322"/>
      <c r="U136" s="322"/>
      <c r="V136" s="322"/>
      <c r="W136" s="322"/>
      <c r="X136" s="322"/>
      <c r="Y136" s="453"/>
      <c r="Z136" s="437"/>
      <c r="AA136" s="437"/>
      <c r="AB136" s="437"/>
      <c r="AC136" s="437"/>
      <c r="AD136" s="437"/>
      <c r="AE136" s="437"/>
      <c r="AF136" s="442"/>
      <c r="AG136" s="442"/>
      <c r="AH136" s="442"/>
      <c r="AI136" s="442"/>
      <c r="AJ136" s="442"/>
      <c r="AK136" s="442"/>
      <c r="AL136" s="442"/>
      <c r="AM136" s="323">
        <f>SUM(Y136:AL136)</f>
        <v>0</v>
      </c>
    </row>
    <row r="137" spans="1:39" outlineLevel="1">
      <c r="B137" s="321" t="s">
        <v>270</v>
      </c>
      <c r="C137" s="318" t="s">
        <v>164</v>
      </c>
      <c r="D137" s="322"/>
      <c r="E137" s="322"/>
      <c r="F137" s="322"/>
      <c r="G137" s="322"/>
      <c r="H137" s="322"/>
      <c r="I137" s="322"/>
      <c r="J137" s="322"/>
      <c r="K137" s="322"/>
      <c r="L137" s="322"/>
      <c r="M137" s="322"/>
      <c r="N137" s="322">
        <f>N136</f>
        <v>12</v>
      </c>
      <c r="O137" s="322"/>
      <c r="P137" s="322"/>
      <c r="Q137" s="322"/>
      <c r="R137" s="322"/>
      <c r="S137" s="322"/>
      <c r="T137" s="322"/>
      <c r="U137" s="322"/>
      <c r="V137" s="322"/>
      <c r="W137" s="322"/>
      <c r="X137" s="322"/>
      <c r="Y137" s="438">
        <f>Y136</f>
        <v>0</v>
      </c>
      <c r="Z137" s="438">
        <f t="shared" ref="Z137" si="308">Z136</f>
        <v>0</v>
      </c>
      <c r="AA137" s="438">
        <f t="shared" ref="AA137" si="309">AA136</f>
        <v>0</v>
      </c>
      <c r="AB137" s="438">
        <f t="shared" ref="AB137" si="310">AB136</f>
        <v>0</v>
      </c>
      <c r="AC137" s="438">
        <f t="shared" ref="AC137" si="311">AC136</f>
        <v>0</v>
      </c>
      <c r="AD137" s="438">
        <f t="shared" ref="AD137" si="312">AD136</f>
        <v>0</v>
      </c>
      <c r="AE137" s="438">
        <f t="shared" ref="AE137" si="313">AE136</f>
        <v>0</v>
      </c>
      <c r="AF137" s="438">
        <f t="shared" ref="AF137" si="314">AF136</f>
        <v>0</v>
      </c>
      <c r="AG137" s="438">
        <f t="shared" ref="AG137" si="315">AG136</f>
        <v>0</v>
      </c>
      <c r="AH137" s="438">
        <f t="shared" ref="AH137" si="316">AH136</f>
        <v>0</v>
      </c>
      <c r="AI137" s="438">
        <f t="shared" ref="AI137" si="317">AI136</f>
        <v>0</v>
      </c>
      <c r="AJ137" s="438">
        <f t="shared" ref="AJ137" si="318">AJ136</f>
        <v>0</v>
      </c>
      <c r="AK137" s="438">
        <f t="shared" ref="AK137" si="319">AK136</f>
        <v>0</v>
      </c>
      <c r="AL137" s="438">
        <f t="shared" ref="AL137" si="320">AL136</f>
        <v>0</v>
      </c>
      <c r="AM137" s="333"/>
    </row>
    <row r="138" spans="1:39" outlineLevel="1">
      <c r="B138" s="556"/>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439"/>
      <c r="Z138" s="452"/>
      <c r="AA138" s="452"/>
      <c r="AB138" s="452"/>
      <c r="AC138" s="452"/>
      <c r="AD138" s="452"/>
      <c r="AE138" s="452"/>
      <c r="AF138" s="452"/>
      <c r="AG138" s="452"/>
      <c r="AH138" s="452"/>
      <c r="AI138" s="452"/>
      <c r="AJ138" s="452"/>
      <c r="AK138" s="452"/>
      <c r="AL138" s="452"/>
      <c r="AM138" s="333"/>
    </row>
    <row r="139" spans="1:39" ht="30" outlineLevel="1">
      <c r="A139" s="558">
        <v>32</v>
      </c>
      <c r="B139" s="556" t="s">
        <v>125</v>
      </c>
      <c r="C139" s="318" t="s">
        <v>25</v>
      </c>
      <c r="D139" s="322"/>
      <c r="E139" s="322"/>
      <c r="F139" s="322"/>
      <c r="G139" s="322"/>
      <c r="H139" s="322"/>
      <c r="I139" s="322"/>
      <c r="J139" s="322"/>
      <c r="K139" s="322"/>
      <c r="L139" s="322"/>
      <c r="M139" s="322"/>
      <c r="N139" s="322">
        <v>12</v>
      </c>
      <c r="O139" s="322"/>
      <c r="P139" s="322"/>
      <c r="Q139" s="322"/>
      <c r="R139" s="322"/>
      <c r="S139" s="322"/>
      <c r="T139" s="322"/>
      <c r="U139" s="322"/>
      <c r="V139" s="322"/>
      <c r="W139" s="322"/>
      <c r="X139" s="322"/>
      <c r="Y139" s="453"/>
      <c r="Z139" s="437"/>
      <c r="AA139" s="437"/>
      <c r="AB139" s="437"/>
      <c r="AC139" s="437"/>
      <c r="AD139" s="437"/>
      <c r="AE139" s="437"/>
      <c r="AF139" s="442"/>
      <c r="AG139" s="442"/>
      <c r="AH139" s="442"/>
      <c r="AI139" s="442"/>
      <c r="AJ139" s="442"/>
      <c r="AK139" s="442"/>
      <c r="AL139" s="442"/>
      <c r="AM139" s="323">
        <f>SUM(Y139:AL139)</f>
        <v>0</v>
      </c>
    </row>
    <row r="140" spans="1:39" outlineLevel="1">
      <c r="B140" s="321" t="s">
        <v>270</v>
      </c>
      <c r="C140" s="318" t="s">
        <v>164</v>
      </c>
      <c r="D140" s="322"/>
      <c r="E140" s="322"/>
      <c r="F140" s="322"/>
      <c r="G140" s="322"/>
      <c r="H140" s="322"/>
      <c r="I140" s="322"/>
      <c r="J140" s="322"/>
      <c r="K140" s="322"/>
      <c r="L140" s="322"/>
      <c r="M140" s="322"/>
      <c r="N140" s="322">
        <f>N139</f>
        <v>12</v>
      </c>
      <c r="O140" s="322"/>
      <c r="P140" s="322"/>
      <c r="Q140" s="322"/>
      <c r="R140" s="322"/>
      <c r="S140" s="322"/>
      <c r="T140" s="322"/>
      <c r="U140" s="322"/>
      <c r="V140" s="322"/>
      <c r="W140" s="322"/>
      <c r="X140" s="322"/>
      <c r="Y140" s="438">
        <f>Y139</f>
        <v>0</v>
      </c>
      <c r="Z140" s="438">
        <f t="shared" ref="Z140" si="321">Z139</f>
        <v>0</v>
      </c>
      <c r="AA140" s="438">
        <f t="shared" ref="AA140" si="322">AA139</f>
        <v>0</v>
      </c>
      <c r="AB140" s="438">
        <f t="shared" ref="AB140" si="323">AB139</f>
        <v>0</v>
      </c>
      <c r="AC140" s="438">
        <f t="shared" ref="AC140" si="324">AC139</f>
        <v>0</v>
      </c>
      <c r="AD140" s="438">
        <f t="shared" ref="AD140" si="325">AD139</f>
        <v>0</v>
      </c>
      <c r="AE140" s="438">
        <f t="shared" ref="AE140" si="326">AE139</f>
        <v>0</v>
      </c>
      <c r="AF140" s="438">
        <f t="shared" ref="AF140" si="327">AF139</f>
        <v>0</v>
      </c>
      <c r="AG140" s="438">
        <f t="shared" ref="AG140" si="328">AG139</f>
        <v>0</v>
      </c>
      <c r="AH140" s="438">
        <f t="shared" ref="AH140" si="329">AH139</f>
        <v>0</v>
      </c>
      <c r="AI140" s="438">
        <f t="shared" ref="AI140" si="330">AI139</f>
        <v>0</v>
      </c>
      <c r="AJ140" s="438">
        <f t="shared" ref="AJ140" si="331">AJ139</f>
        <v>0</v>
      </c>
      <c r="AK140" s="438">
        <f t="shared" ref="AK140" si="332">AK139</f>
        <v>0</v>
      </c>
      <c r="AL140" s="438">
        <f t="shared" ref="AL140" si="333">AL139</f>
        <v>0</v>
      </c>
      <c r="AM140" s="333"/>
    </row>
    <row r="141" spans="1:39" outlineLevel="1">
      <c r="B141" s="556"/>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439"/>
      <c r="Z141" s="452"/>
      <c r="AA141" s="452"/>
      <c r="AB141" s="452"/>
      <c r="AC141" s="452"/>
      <c r="AD141" s="452"/>
      <c r="AE141" s="452"/>
      <c r="AF141" s="452"/>
      <c r="AG141" s="452"/>
      <c r="AH141" s="452"/>
      <c r="AI141" s="452"/>
      <c r="AJ141" s="452"/>
      <c r="AK141" s="452"/>
      <c r="AL141" s="452"/>
      <c r="AM141" s="333"/>
    </row>
    <row r="142" spans="1:39" ht="15.75" outlineLevel="1">
      <c r="B142" s="315" t="s">
        <v>514</v>
      </c>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439"/>
      <c r="Z142" s="452"/>
      <c r="AA142" s="452"/>
      <c r="AB142" s="452"/>
      <c r="AC142" s="452"/>
      <c r="AD142" s="452"/>
      <c r="AE142" s="452"/>
      <c r="AF142" s="452"/>
      <c r="AG142" s="452"/>
      <c r="AH142" s="452"/>
      <c r="AI142" s="452"/>
      <c r="AJ142" s="452"/>
      <c r="AK142" s="452"/>
      <c r="AL142" s="452"/>
      <c r="AM142" s="333"/>
    </row>
    <row r="143" spans="1:39" outlineLevel="1">
      <c r="A143" s="558">
        <v>33</v>
      </c>
      <c r="B143" s="556" t="s">
        <v>126</v>
      </c>
      <c r="C143" s="318" t="s">
        <v>25</v>
      </c>
      <c r="D143" s="322"/>
      <c r="E143" s="322"/>
      <c r="F143" s="322"/>
      <c r="G143" s="322"/>
      <c r="H143" s="322"/>
      <c r="I143" s="322"/>
      <c r="J143" s="322"/>
      <c r="K143" s="322"/>
      <c r="L143" s="322"/>
      <c r="M143" s="322"/>
      <c r="N143" s="322">
        <v>0</v>
      </c>
      <c r="O143" s="322"/>
      <c r="P143" s="322"/>
      <c r="Q143" s="322"/>
      <c r="R143" s="322"/>
      <c r="S143" s="322"/>
      <c r="T143" s="322"/>
      <c r="U143" s="322"/>
      <c r="V143" s="322"/>
      <c r="W143" s="322"/>
      <c r="X143" s="322"/>
      <c r="Y143" s="453"/>
      <c r="Z143" s="437"/>
      <c r="AA143" s="437"/>
      <c r="AB143" s="437"/>
      <c r="AC143" s="437"/>
      <c r="AD143" s="437"/>
      <c r="AE143" s="437"/>
      <c r="AF143" s="442"/>
      <c r="AG143" s="442"/>
      <c r="AH143" s="442"/>
      <c r="AI143" s="442"/>
      <c r="AJ143" s="442"/>
      <c r="AK143" s="442"/>
      <c r="AL143" s="442"/>
      <c r="AM143" s="323">
        <f>SUM(Y143:AL143)</f>
        <v>0</v>
      </c>
    </row>
    <row r="144" spans="1:39" outlineLevel="1">
      <c r="B144" s="321" t="s">
        <v>270</v>
      </c>
      <c r="C144" s="318" t="s">
        <v>164</v>
      </c>
      <c r="D144" s="322"/>
      <c r="E144" s="322"/>
      <c r="F144" s="322"/>
      <c r="G144" s="322"/>
      <c r="H144" s="322"/>
      <c r="I144" s="322"/>
      <c r="J144" s="322"/>
      <c r="K144" s="322"/>
      <c r="L144" s="322"/>
      <c r="M144" s="322"/>
      <c r="N144" s="322">
        <f>N143</f>
        <v>0</v>
      </c>
      <c r="O144" s="322"/>
      <c r="P144" s="322"/>
      <c r="Q144" s="322"/>
      <c r="R144" s="322"/>
      <c r="S144" s="322"/>
      <c r="T144" s="322"/>
      <c r="U144" s="322"/>
      <c r="V144" s="322"/>
      <c r="W144" s="322"/>
      <c r="X144" s="322"/>
      <c r="Y144" s="438">
        <f>Y143</f>
        <v>0</v>
      </c>
      <c r="Z144" s="438">
        <f t="shared" ref="Z144" si="334">Z143</f>
        <v>0</v>
      </c>
      <c r="AA144" s="438">
        <f t="shared" ref="AA144" si="335">AA143</f>
        <v>0</v>
      </c>
      <c r="AB144" s="438">
        <f t="shared" ref="AB144" si="336">AB143</f>
        <v>0</v>
      </c>
      <c r="AC144" s="438">
        <f t="shared" ref="AC144" si="337">AC143</f>
        <v>0</v>
      </c>
      <c r="AD144" s="438">
        <f t="shared" ref="AD144" si="338">AD143</f>
        <v>0</v>
      </c>
      <c r="AE144" s="438">
        <f t="shared" ref="AE144" si="339">AE143</f>
        <v>0</v>
      </c>
      <c r="AF144" s="438">
        <f t="shared" ref="AF144" si="340">AF143</f>
        <v>0</v>
      </c>
      <c r="AG144" s="438">
        <f t="shared" ref="AG144" si="341">AG143</f>
        <v>0</v>
      </c>
      <c r="AH144" s="438">
        <f t="shared" ref="AH144" si="342">AH143</f>
        <v>0</v>
      </c>
      <c r="AI144" s="438">
        <f t="shared" ref="AI144" si="343">AI143</f>
        <v>0</v>
      </c>
      <c r="AJ144" s="438">
        <f t="shared" ref="AJ144" si="344">AJ143</f>
        <v>0</v>
      </c>
      <c r="AK144" s="438">
        <f t="shared" ref="AK144" si="345">AK143</f>
        <v>0</v>
      </c>
      <c r="AL144" s="438">
        <f t="shared" ref="AL144" si="346">AL143</f>
        <v>0</v>
      </c>
      <c r="AM144" s="333"/>
    </row>
    <row r="145" spans="1:39" outlineLevel="1">
      <c r="B145" s="556"/>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439"/>
      <c r="Z145" s="452"/>
      <c r="AA145" s="452"/>
      <c r="AB145" s="452"/>
      <c r="AC145" s="452"/>
      <c r="AD145" s="452"/>
      <c r="AE145" s="452"/>
      <c r="AF145" s="452"/>
      <c r="AG145" s="452"/>
      <c r="AH145" s="452"/>
      <c r="AI145" s="452"/>
      <c r="AJ145" s="452"/>
      <c r="AK145" s="452"/>
      <c r="AL145" s="452"/>
      <c r="AM145" s="333"/>
    </row>
    <row r="146" spans="1:39" outlineLevel="1">
      <c r="A146" s="558">
        <v>34</v>
      </c>
      <c r="B146" s="556" t="s">
        <v>127</v>
      </c>
      <c r="C146" s="318" t="s">
        <v>25</v>
      </c>
      <c r="D146" s="322"/>
      <c r="E146" s="322"/>
      <c r="F146" s="322"/>
      <c r="G146" s="322"/>
      <c r="H146" s="322"/>
      <c r="I146" s="322"/>
      <c r="J146" s="322"/>
      <c r="K146" s="322"/>
      <c r="L146" s="322"/>
      <c r="M146" s="322"/>
      <c r="N146" s="322">
        <v>0</v>
      </c>
      <c r="O146" s="322"/>
      <c r="P146" s="322"/>
      <c r="Q146" s="322"/>
      <c r="R146" s="322"/>
      <c r="S146" s="322"/>
      <c r="T146" s="322"/>
      <c r="U146" s="322"/>
      <c r="V146" s="322"/>
      <c r="W146" s="322"/>
      <c r="X146" s="322"/>
      <c r="Y146" s="453"/>
      <c r="Z146" s="437"/>
      <c r="AA146" s="437"/>
      <c r="AB146" s="437"/>
      <c r="AC146" s="437"/>
      <c r="AD146" s="437"/>
      <c r="AE146" s="437"/>
      <c r="AF146" s="442"/>
      <c r="AG146" s="442"/>
      <c r="AH146" s="442"/>
      <c r="AI146" s="442"/>
      <c r="AJ146" s="442"/>
      <c r="AK146" s="442"/>
      <c r="AL146" s="442"/>
      <c r="AM146" s="323">
        <f>SUM(Y146:AL146)</f>
        <v>0</v>
      </c>
    </row>
    <row r="147" spans="1:39" outlineLevel="1">
      <c r="B147" s="321" t="s">
        <v>270</v>
      </c>
      <c r="C147" s="318" t="s">
        <v>164</v>
      </c>
      <c r="D147" s="322"/>
      <c r="E147" s="322"/>
      <c r="F147" s="322"/>
      <c r="G147" s="322"/>
      <c r="H147" s="322"/>
      <c r="I147" s="322"/>
      <c r="J147" s="322"/>
      <c r="K147" s="322"/>
      <c r="L147" s="322"/>
      <c r="M147" s="322"/>
      <c r="N147" s="322">
        <f>N146</f>
        <v>0</v>
      </c>
      <c r="O147" s="322"/>
      <c r="P147" s="322"/>
      <c r="Q147" s="322"/>
      <c r="R147" s="322"/>
      <c r="S147" s="322"/>
      <c r="T147" s="322"/>
      <c r="U147" s="322"/>
      <c r="V147" s="322"/>
      <c r="W147" s="322"/>
      <c r="X147" s="322"/>
      <c r="Y147" s="438">
        <f>Y146</f>
        <v>0</v>
      </c>
      <c r="Z147" s="438">
        <f t="shared" ref="Z147" si="347">Z146</f>
        <v>0</v>
      </c>
      <c r="AA147" s="438">
        <f t="shared" ref="AA147" si="348">AA146</f>
        <v>0</v>
      </c>
      <c r="AB147" s="438">
        <f t="shared" ref="AB147" si="349">AB146</f>
        <v>0</v>
      </c>
      <c r="AC147" s="438">
        <f t="shared" ref="AC147" si="350">AC146</f>
        <v>0</v>
      </c>
      <c r="AD147" s="438">
        <f t="shared" ref="AD147" si="351">AD146</f>
        <v>0</v>
      </c>
      <c r="AE147" s="438">
        <f t="shared" ref="AE147" si="352">AE146</f>
        <v>0</v>
      </c>
      <c r="AF147" s="438">
        <f t="shared" ref="AF147" si="353">AF146</f>
        <v>0</v>
      </c>
      <c r="AG147" s="438">
        <f t="shared" ref="AG147" si="354">AG146</f>
        <v>0</v>
      </c>
      <c r="AH147" s="438">
        <f t="shared" ref="AH147" si="355">AH146</f>
        <v>0</v>
      </c>
      <c r="AI147" s="438">
        <f t="shared" ref="AI147" si="356">AI146</f>
        <v>0</v>
      </c>
      <c r="AJ147" s="438">
        <f t="shared" ref="AJ147" si="357">AJ146</f>
        <v>0</v>
      </c>
      <c r="AK147" s="438">
        <f t="shared" ref="AK147" si="358">AK146</f>
        <v>0</v>
      </c>
      <c r="AL147" s="438">
        <f t="shared" ref="AL147" si="359">AL146</f>
        <v>0</v>
      </c>
      <c r="AM147" s="333"/>
    </row>
    <row r="148" spans="1:39" outlineLevel="1">
      <c r="B148" s="556"/>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439"/>
      <c r="Z148" s="452"/>
      <c r="AA148" s="452"/>
      <c r="AB148" s="452"/>
      <c r="AC148" s="452"/>
      <c r="AD148" s="452"/>
      <c r="AE148" s="452"/>
      <c r="AF148" s="452"/>
      <c r="AG148" s="452"/>
      <c r="AH148" s="452"/>
      <c r="AI148" s="452"/>
      <c r="AJ148" s="452"/>
      <c r="AK148" s="452"/>
      <c r="AL148" s="452"/>
      <c r="AM148" s="333"/>
    </row>
    <row r="149" spans="1:39" outlineLevel="1">
      <c r="A149" s="558">
        <v>35</v>
      </c>
      <c r="B149" s="556" t="s">
        <v>128</v>
      </c>
      <c r="C149" s="318" t="s">
        <v>25</v>
      </c>
      <c r="D149" s="322"/>
      <c r="E149" s="322"/>
      <c r="F149" s="322"/>
      <c r="G149" s="322"/>
      <c r="H149" s="322"/>
      <c r="I149" s="322"/>
      <c r="J149" s="322"/>
      <c r="K149" s="322"/>
      <c r="L149" s="322"/>
      <c r="M149" s="322"/>
      <c r="N149" s="322">
        <v>0</v>
      </c>
      <c r="O149" s="322"/>
      <c r="P149" s="322"/>
      <c r="Q149" s="322"/>
      <c r="R149" s="322"/>
      <c r="S149" s="322"/>
      <c r="T149" s="322"/>
      <c r="U149" s="322"/>
      <c r="V149" s="322"/>
      <c r="W149" s="322"/>
      <c r="X149" s="322"/>
      <c r="Y149" s="453"/>
      <c r="Z149" s="437"/>
      <c r="AA149" s="437"/>
      <c r="AB149" s="437"/>
      <c r="AC149" s="437"/>
      <c r="AD149" s="437"/>
      <c r="AE149" s="437"/>
      <c r="AF149" s="442"/>
      <c r="AG149" s="442"/>
      <c r="AH149" s="442"/>
      <c r="AI149" s="442"/>
      <c r="AJ149" s="442"/>
      <c r="AK149" s="442"/>
      <c r="AL149" s="442"/>
      <c r="AM149" s="323">
        <f>SUM(Y149:AL149)</f>
        <v>0</v>
      </c>
    </row>
    <row r="150" spans="1:39" outlineLevel="1">
      <c r="B150" s="321" t="s">
        <v>270</v>
      </c>
      <c r="C150" s="318" t="s">
        <v>164</v>
      </c>
      <c r="D150" s="322"/>
      <c r="E150" s="322"/>
      <c r="F150" s="322"/>
      <c r="G150" s="322"/>
      <c r="H150" s="322"/>
      <c r="I150" s="322"/>
      <c r="J150" s="322"/>
      <c r="K150" s="322"/>
      <c r="L150" s="322"/>
      <c r="M150" s="322"/>
      <c r="N150" s="322">
        <f>N149</f>
        <v>0</v>
      </c>
      <c r="O150" s="322"/>
      <c r="P150" s="322"/>
      <c r="Q150" s="322"/>
      <c r="R150" s="322"/>
      <c r="S150" s="322"/>
      <c r="T150" s="322"/>
      <c r="U150" s="322"/>
      <c r="V150" s="322"/>
      <c r="W150" s="322"/>
      <c r="X150" s="322"/>
      <c r="Y150" s="438">
        <f>Y149</f>
        <v>0</v>
      </c>
      <c r="Z150" s="438">
        <f t="shared" ref="Z150" si="360">Z149</f>
        <v>0</v>
      </c>
      <c r="AA150" s="438">
        <f t="shared" ref="AA150" si="361">AA149</f>
        <v>0</v>
      </c>
      <c r="AB150" s="438">
        <f t="shared" ref="AB150" si="362">AB149</f>
        <v>0</v>
      </c>
      <c r="AC150" s="438">
        <f t="shared" ref="AC150" si="363">AC149</f>
        <v>0</v>
      </c>
      <c r="AD150" s="438">
        <f t="shared" ref="AD150" si="364">AD149</f>
        <v>0</v>
      </c>
      <c r="AE150" s="438">
        <f t="shared" ref="AE150" si="365">AE149</f>
        <v>0</v>
      </c>
      <c r="AF150" s="438">
        <f t="shared" ref="AF150" si="366">AF149</f>
        <v>0</v>
      </c>
      <c r="AG150" s="438">
        <f t="shared" ref="AG150" si="367">AG149</f>
        <v>0</v>
      </c>
      <c r="AH150" s="438">
        <f t="shared" ref="AH150" si="368">AH149</f>
        <v>0</v>
      </c>
      <c r="AI150" s="438">
        <f t="shared" ref="AI150" si="369">AI149</f>
        <v>0</v>
      </c>
      <c r="AJ150" s="438">
        <f t="shared" ref="AJ150" si="370">AJ149</f>
        <v>0</v>
      </c>
      <c r="AK150" s="438">
        <f t="shared" ref="AK150" si="371">AK149</f>
        <v>0</v>
      </c>
      <c r="AL150" s="438">
        <f t="shared" ref="AL150" si="372">AL149</f>
        <v>0</v>
      </c>
      <c r="AM150" s="333"/>
    </row>
    <row r="151" spans="1:39" outlineLevel="1">
      <c r="B151" s="321"/>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439"/>
      <c r="Z151" s="452"/>
      <c r="AA151" s="452"/>
      <c r="AB151" s="452"/>
      <c r="AC151" s="452"/>
      <c r="AD151" s="452"/>
      <c r="AE151" s="452"/>
      <c r="AF151" s="452"/>
      <c r="AG151" s="452"/>
      <c r="AH151" s="452"/>
      <c r="AI151" s="452"/>
      <c r="AJ151" s="452"/>
      <c r="AK151" s="452"/>
      <c r="AL151" s="452"/>
      <c r="AM151" s="333"/>
    </row>
    <row r="152" spans="1:39" ht="15.75" outlineLevel="1">
      <c r="B152" s="315" t="s">
        <v>515</v>
      </c>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439"/>
      <c r="Z152" s="452"/>
      <c r="AA152" s="452"/>
      <c r="AB152" s="452"/>
      <c r="AC152" s="452"/>
      <c r="AD152" s="452"/>
      <c r="AE152" s="452"/>
      <c r="AF152" s="452"/>
      <c r="AG152" s="452"/>
      <c r="AH152" s="452"/>
      <c r="AI152" s="452"/>
      <c r="AJ152" s="452"/>
      <c r="AK152" s="452"/>
      <c r="AL152" s="452"/>
      <c r="AM152" s="333"/>
    </row>
    <row r="153" spans="1:39" ht="45" outlineLevel="1">
      <c r="A153" s="558">
        <v>36</v>
      </c>
      <c r="B153" s="556" t="s">
        <v>129</v>
      </c>
      <c r="C153" s="318" t="s">
        <v>25</v>
      </c>
      <c r="D153" s="322"/>
      <c r="E153" s="322"/>
      <c r="F153" s="322"/>
      <c r="G153" s="322"/>
      <c r="H153" s="322"/>
      <c r="I153" s="322"/>
      <c r="J153" s="322"/>
      <c r="K153" s="322"/>
      <c r="L153" s="322"/>
      <c r="M153" s="322"/>
      <c r="N153" s="322">
        <v>0</v>
      </c>
      <c r="O153" s="322"/>
      <c r="P153" s="322"/>
      <c r="Q153" s="322"/>
      <c r="R153" s="322"/>
      <c r="S153" s="322"/>
      <c r="T153" s="322"/>
      <c r="U153" s="322"/>
      <c r="V153" s="322"/>
      <c r="W153" s="322"/>
      <c r="X153" s="322"/>
      <c r="Y153" s="453"/>
      <c r="Z153" s="437"/>
      <c r="AA153" s="437"/>
      <c r="AB153" s="437"/>
      <c r="AC153" s="437"/>
      <c r="AD153" s="437"/>
      <c r="AE153" s="437"/>
      <c r="AF153" s="442"/>
      <c r="AG153" s="442"/>
      <c r="AH153" s="442"/>
      <c r="AI153" s="442"/>
      <c r="AJ153" s="442"/>
      <c r="AK153" s="442"/>
      <c r="AL153" s="442"/>
      <c r="AM153" s="323">
        <f>SUM(Y153:AL153)</f>
        <v>0</v>
      </c>
    </row>
    <row r="154" spans="1:39" outlineLevel="1">
      <c r="B154" s="321" t="s">
        <v>270</v>
      </c>
      <c r="C154" s="318" t="s">
        <v>164</v>
      </c>
      <c r="D154" s="322"/>
      <c r="E154" s="322"/>
      <c r="F154" s="322"/>
      <c r="G154" s="322"/>
      <c r="H154" s="322"/>
      <c r="I154" s="322"/>
      <c r="J154" s="322"/>
      <c r="K154" s="322"/>
      <c r="L154" s="322"/>
      <c r="M154" s="322"/>
      <c r="N154" s="322">
        <f>N153</f>
        <v>0</v>
      </c>
      <c r="O154" s="322"/>
      <c r="P154" s="322"/>
      <c r="Q154" s="322"/>
      <c r="R154" s="322"/>
      <c r="S154" s="322"/>
      <c r="T154" s="322"/>
      <c r="U154" s="322"/>
      <c r="V154" s="322"/>
      <c r="W154" s="322"/>
      <c r="X154" s="322"/>
      <c r="Y154" s="438">
        <f>Y153</f>
        <v>0</v>
      </c>
      <c r="Z154" s="438">
        <f t="shared" ref="Z154" si="373">Z153</f>
        <v>0</v>
      </c>
      <c r="AA154" s="438">
        <f t="shared" ref="AA154" si="374">AA153</f>
        <v>0</v>
      </c>
      <c r="AB154" s="438">
        <f t="shared" ref="AB154" si="375">AB153</f>
        <v>0</v>
      </c>
      <c r="AC154" s="438">
        <f t="shared" ref="AC154" si="376">AC153</f>
        <v>0</v>
      </c>
      <c r="AD154" s="438">
        <f t="shared" ref="AD154" si="377">AD153</f>
        <v>0</v>
      </c>
      <c r="AE154" s="438">
        <f t="shared" ref="AE154" si="378">AE153</f>
        <v>0</v>
      </c>
      <c r="AF154" s="438">
        <f t="shared" ref="AF154" si="379">AF153</f>
        <v>0</v>
      </c>
      <c r="AG154" s="438">
        <f t="shared" ref="AG154" si="380">AG153</f>
        <v>0</v>
      </c>
      <c r="AH154" s="438">
        <f t="shared" ref="AH154" si="381">AH153</f>
        <v>0</v>
      </c>
      <c r="AI154" s="438">
        <f t="shared" ref="AI154" si="382">AI153</f>
        <v>0</v>
      </c>
      <c r="AJ154" s="438">
        <f t="shared" ref="AJ154" si="383">AJ153</f>
        <v>0</v>
      </c>
      <c r="AK154" s="438">
        <f t="shared" ref="AK154" si="384">AK153</f>
        <v>0</v>
      </c>
      <c r="AL154" s="438">
        <f t="shared" ref="AL154" si="385">AL153</f>
        <v>0</v>
      </c>
      <c r="AM154" s="333"/>
    </row>
    <row r="155" spans="1:39" outlineLevel="1">
      <c r="B155" s="556"/>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439"/>
      <c r="Z155" s="452"/>
      <c r="AA155" s="452"/>
      <c r="AB155" s="452"/>
      <c r="AC155" s="452"/>
      <c r="AD155" s="452"/>
      <c r="AE155" s="452"/>
      <c r="AF155" s="452"/>
      <c r="AG155" s="452"/>
      <c r="AH155" s="452"/>
      <c r="AI155" s="452"/>
      <c r="AJ155" s="452"/>
      <c r="AK155" s="452"/>
      <c r="AL155" s="452"/>
      <c r="AM155" s="333"/>
    </row>
    <row r="156" spans="1:39" ht="30" outlineLevel="1">
      <c r="A156" s="558">
        <v>37</v>
      </c>
      <c r="B156" s="556" t="s">
        <v>130</v>
      </c>
      <c r="C156" s="318" t="s">
        <v>25</v>
      </c>
      <c r="D156" s="322"/>
      <c r="E156" s="322"/>
      <c r="F156" s="322"/>
      <c r="G156" s="322"/>
      <c r="H156" s="322"/>
      <c r="I156" s="322"/>
      <c r="J156" s="322"/>
      <c r="K156" s="322"/>
      <c r="L156" s="322"/>
      <c r="M156" s="322"/>
      <c r="N156" s="322">
        <v>0</v>
      </c>
      <c r="O156" s="322"/>
      <c r="P156" s="322"/>
      <c r="Q156" s="322"/>
      <c r="R156" s="322"/>
      <c r="S156" s="322"/>
      <c r="T156" s="322"/>
      <c r="U156" s="322"/>
      <c r="V156" s="322"/>
      <c r="W156" s="322"/>
      <c r="X156" s="322"/>
      <c r="Y156" s="453"/>
      <c r="Z156" s="437"/>
      <c r="AA156" s="437"/>
      <c r="AB156" s="437"/>
      <c r="AC156" s="437"/>
      <c r="AD156" s="437"/>
      <c r="AE156" s="437"/>
      <c r="AF156" s="442"/>
      <c r="AG156" s="442"/>
      <c r="AH156" s="442"/>
      <c r="AI156" s="442"/>
      <c r="AJ156" s="442"/>
      <c r="AK156" s="442"/>
      <c r="AL156" s="442"/>
      <c r="AM156" s="323">
        <f>SUM(Y156:AL156)</f>
        <v>0</v>
      </c>
    </row>
    <row r="157" spans="1:39" outlineLevel="1">
      <c r="B157" s="321" t="s">
        <v>270</v>
      </c>
      <c r="C157" s="318" t="s">
        <v>164</v>
      </c>
      <c r="D157" s="322"/>
      <c r="E157" s="322"/>
      <c r="F157" s="322"/>
      <c r="G157" s="322"/>
      <c r="H157" s="322"/>
      <c r="I157" s="322"/>
      <c r="J157" s="322"/>
      <c r="K157" s="322"/>
      <c r="L157" s="322"/>
      <c r="M157" s="322"/>
      <c r="N157" s="322">
        <f>N156</f>
        <v>0</v>
      </c>
      <c r="O157" s="322"/>
      <c r="P157" s="322"/>
      <c r="Q157" s="322"/>
      <c r="R157" s="322"/>
      <c r="S157" s="322"/>
      <c r="T157" s="322"/>
      <c r="U157" s="322"/>
      <c r="V157" s="322"/>
      <c r="W157" s="322"/>
      <c r="X157" s="322"/>
      <c r="Y157" s="438">
        <f>Y156</f>
        <v>0</v>
      </c>
      <c r="Z157" s="438">
        <f t="shared" ref="Z157" si="386">Z156</f>
        <v>0</v>
      </c>
      <c r="AA157" s="438">
        <f t="shared" ref="AA157" si="387">AA156</f>
        <v>0</v>
      </c>
      <c r="AB157" s="438">
        <f t="shared" ref="AB157" si="388">AB156</f>
        <v>0</v>
      </c>
      <c r="AC157" s="438">
        <f t="shared" ref="AC157" si="389">AC156</f>
        <v>0</v>
      </c>
      <c r="AD157" s="438">
        <f t="shared" ref="AD157" si="390">AD156</f>
        <v>0</v>
      </c>
      <c r="AE157" s="438">
        <f t="shared" ref="AE157" si="391">AE156</f>
        <v>0</v>
      </c>
      <c r="AF157" s="438">
        <f t="shared" ref="AF157" si="392">AF156</f>
        <v>0</v>
      </c>
      <c r="AG157" s="438">
        <f t="shared" ref="AG157" si="393">AG156</f>
        <v>0</v>
      </c>
      <c r="AH157" s="438">
        <f t="shared" ref="AH157" si="394">AH156</f>
        <v>0</v>
      </c>
      <c r="AI157" s="438">
        <f t="shared" ref="AI157" si="395">AI156</f>
        <v>0</v>
      </c>
      <c r="AJ157" s="438">
        <f t="shared" ref="AJ157" si="396">AJ156</f>
        <v>0</v>
      </c>
      <c r="AK157" s="438">
        <f t="shared" ref="AK157" si="397">AK156</f>
        <v>0</v>
      </c>
      <c r="AL157" s="438">
        <f t="shared" ref="AL157" si="398">AL156</f>
        <v>0</v>
      </c>
      <c r="AM157" s="333"/>
    </row>
    <row r="158" spans="1:39" outlineLevel="1">
      <c r="B158" s="556"/>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439"/>
      <c r="Z158" s="452"/>
      <c r="AA158" s="452"/>
      <c r="AB158" s="452"/>
      <c r="AC158" s="452"/>
      <c r="AD158" s="452"/>
      <c r="AE158" s="452"/>
      <c r="AF158" s="452"/>
      <c r="AG158" s="452"/>
      <c r="AH158" s="452"/>
      <c r="AI158" s="452"/>
      <c r="AJ158" s="452"/>
      <c r="AK158" s="452"/>
      <c r="AL158" s="452"/>
      <c r="AM158" s="333"/>
    </row>
    <row r="159" spans="1:39" outlineLevel="1">
      <c r="A159" s="558">
        <v>38</v>
      </c>
      <c r="B159" s="556" t="s">
        <v>131</v>
      </c>
      <c r="C159" s="318" t="s">
        <v>25</v>
      </c>
      <c r="D159" s="322"/>
      <c r="E159" s="322"/>
      <c r="F159" s="322"/>
      <c r="G159" s="322"/>
      <c r="H159" s="322"/>
      <c r="I159" s="322"/>
      <c r="J159" s="322"/>
      <c r="K159" s="322"/>
      <c r="L159" s="322"/>
      <c r="M159" s="322"/>
      <c r="N159" s="322">
        <v>0</v>
      </c>
      <c r="O159" s="322"/>
      <c r="P159" s="322"/>
      <c r="Q159" s="322"/>
      <c r="R159" s="322"/>
      <c r="S159" s="322"/>
      <c r="T159" s="322"/>
      <c r="U159" s="322"/>
      <c r="V159" s="322"/>
      <c r="W159" s="322"/>
      <c r="X159" s="322"/>
      <c r="Y159" s="453"/>
      <c r="Z159" s="437"/>
      <c r="AA159" s="437"/>
      <c r="AB159" s="437"/>
      <c r="AC159" s="437"/>
      <c r="AD159" s="437"/>
      <c r="AE159" s="437"/>
      <c r="AF159" s="442"/>
      <c r="AG159" s="442"/>
      <c r="AH159" s="442"/>
      <c r="AI159" s="442"/>
      <c r="AJ159" s="442"/>
      <c r="AK159" s="442"/>
      <c r="AL159" s="442"/>
      <c r="AM159" s="323">
        <f>SUM(Y159:AL159)</f>
        <v>0</v>
      </c>
    </row>
    <row r="160" spans="1:39" outlineLevel="1">
      <c r="B160" s="321" t="s">
        <v>270</v>
      </c>
      <c r="C160" s="318" t="s">
        <v>164</v>
      </c>
      <c r="D160" s="322"/>
      <c r="E160" s="322"/>
      <c r="F160" s="322"/>
      <c r="G160" s="322"/>
      <c r="H160" s="322"/>
      <c r="I160" s="322"/>
      <c r="J160" s="322"/>
      <c r="K160" s="322"/>
      <c r="L160" s="322"/>
      <c r="M160" s="322"/>
      <c r="N160" s="322">
        <f>N159</f>
        <v>0</v>
      </c>
      <c r="O160" s="322"/>
      <c r="P160" s="322"/>
      <c r="Q160" s="322"/>
      <c r="R160" s="322"/>
      <c r="S160" s="322"/>
      <c r="T160" s="322"/>
      <c r="U160" s="322"/>
      <c r="V160" s="322"/>
      <c r="W160" s="322"/>
      <c r="X160" s="322"/>
      <c r="Y160" s="438">
        <f>Y159</f>
        <v>0</v>
      </c>
      <c r="Z160" s="438">
        <f t="shared" ref="Z160" si="399">Z159</f>
        <v>0</v>
      </c>
      <c r="AA160" s="438">
        <f t="shared" ref="AA160" si="400">AA159</f>
        <v>0</v>
      </c>
      <c r="AB160" s="438">
        <f t="shared" ref="AB160" si="401">AB159</f>
        <v>0</v>
      </c>
      <c r="AC160" s="438">
        <f t="shared" ref="AC160" si="402">AC159</f>
        <v>0</v>
      </c>
      <c r="AD160" s="438">
        <f t="shared" ref="AD160" si="403">AD159</f>
        <v>0</v>
      </c>
      <c r="AE160" s="438">
        <f t="shared" ref="AE160" si="404">AE159</f>
        <v>0</v>
      </c>
      <c r="AF160" s="438">
        <f t="shared" ref="AF160" si="405">AF159</f>
        <v>0</v>
      </c>
      <c r="AG160" s="438">
        <f t="shared" ref="AG160" si="406">AG159</f>
        <v>0</v>
      </c>
      <c r="AH160" s="438">
        <f t="shared" ref="AH160" si="407">AH159</f>
        <v>0</v>
      </c>
      <c r="AI160" s="438">
        <f t="shared" ref="AI160" si="408">AI159</f>
        <v>0</v>
      </c>
      <c r="AJ160" s="438">
        <f t="shared" ref="AJ160" si="409">AJ159</f>
        <v>0</v>
      </c>
      <c r="AK160" s="438">
        <f t="shared" ref="AK160" si="410">AK159</f>
        <v>0</v>
      </c>
      <c r="AL160" s="438">
        <f t="shared" ref="AL160" si="411">AL159</f>
        <v>0</v>
      </c>
      <c r="AM160" s="333"/>
    </row>
    <row r="161" spans="1:39" outlineLevel="1">
      <c r="B161" s="556"/>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439"/>
      <c r="Z161" s="452"/>
      <c r="AA161" s="452"/>
      <c r="AB161" s="452"/>
      <c r="AC161" s="452"/>
      <c r="AD161" s="452"/>
      <c r="AE161" s="452"/>
      <c r="AF161" s="452"/>
      <c r="AG161" s="452"/>
      <c r="AH161" s="452"/>
      <c r="AI161" s="452"/>
      <c r="AJ161" s="452"/>
      <c r="AK161" s="452"/>
      <c r="AL161" s="452"/>
      <c r="AM161" s="333"/>
    </row>
    <row r="162" spans="1:39" ht="30" outlineLevel="1">
      <c r="A162" s="558">
        <v>39</v>
      </c>
      <c r="B162" s="556" t="s">
        <v>132</v>
      </c>
      <c r="C162" s="318" t="s">
        <v>25</v>
      </c>
      <c r="D162" s="322"/>
      <c r="E162" s="322"/>
      <c r="F162" s="322"/>
      <c r="G162" s="322"/>
      <c r="H162" s="322"/>
      <c r="I162" s="322"/>
      <c r="J162" s="322"/>
      <c r="K162" s="322"/>
      <c r="L162" s="322"/>
      <c r="M162" s="322"/>
      <c r="N162" s="322">
        <v>0</v>
      </c>
      <c r="O162" s="322"/>
      <c r="P162" s="322"/>
      <c r="Q162" s="322"/>
      <c r="R162" s="322"/>
      <c r="S162" s="322"/>
      <c r="T162" s="322"/>
      <c r="U162" s="322"/>
      <c r="V162" s="322"/>
      <c r="W162" s="322"/>
      <c r="X162" s="322"/>
      <c r="Y162" s="453"/>
      <c r="Z162" s="437"/>
      <c r="AA162" s="437"/>
      <c r="AB162" s="437"/>
      <c r="AC162" s="437"/>
      <c r="AD162" s="437"/>
      <c r="AE162" s="437"/>
      <c r="AF162" s="442"/>
      <c r="AG162" s="442"/>
      <c r="AH162" s="442"/>
      <c r="AI162" s="442"/>
      <c r="AJ162" s="442"/>
      <c r="AK162" s="442"/>
      <c r="AL162" s="442"/>
      <c r="AM162" s="323">
        <f>SUM(Y162:AL162)</f>
        <v>0</v>
      </c>
    </row>
    <row r="163" spans="1:39" outlineLevel="1">
      <c r="B163" s="321" t="s">
        <v>270</v>
      </c>
      <c r="C163" s="318" t="s">
        <v>164</v>
      </c>
      <c r="D163" s="322"/>
      <c r="E163" s="322"/>
      <c r="F163" s="322"/>
      <c r="G163" s="322"/>
      <c r="H163" s="322"/>
      <c r="I163" s="322"/>
      <c r="J163" s="322"/>
      <c r="K163" s="322"/>
      <c r="L163" s="322"/>
      <c r="M163" s="322"/>
      <c r="N163" s="322">
        <f>N162</f>
        <v>0</v>
      </c>
      <c r="O163" s="322"/>
      <c r="P163" s="322"/>
      <c r="Q163" s="322"/>
      <c r="R163" s="322"/>
      <c r="S163" s="322"/>
      <c r="T163" s="322"/>
      <c r="U163" s="322"/>
      <c r="V163" s="322"/>
      <c r="W163" s="322"/>
      <c r="X163" s="322"/>
      <c r="Y163" s="438">
        <f>Y162</f>
        <v>0</v>
      </c>
      <c r="Z163" s="438">
        <f t="shared" ref="Z163" si="412">Z162</f>
        <v>0</v>
      </c>
      <c r="AA163" s="438">
        <f t="shared" ref="AA163" si="413">AA162</f>
        <v>0</v>
      </c>
      <c r="AB163" s="438">
        <f t="shared" ref="AB163" si="414">AB162</f>
        <v>0</v>
      </c>
      <c r="AC163" s="438">
        <f t="shared" ref="AC163" si="415">AC162</f>
        <v>0</v>
      </c>
      <c r="AD163" s="438">
        <f t="shared" ref="AD163" si="416">AD162</f>
        <v>0</v>
      </c>
      <c r="AE163" s="438">
        <f t="shared" ref="AE163" si="417">AE162</f>
        <v>0</v>
      </c>
      <c r="AF163" s="438">
        <f t="shared" ref="AF163" si="418">AF162</f>
        <v>0</v>
      </c>
      <c r="AG163" s="438">
        <f t="shared" ref="AG163" si="419">AG162</f>
        <v>0</v>
      </c>
      <c r="AH163" s="438">
        <f t="shared" ref="AH163" si="420">AH162</f>
        <v>0</v>
      </c>
      <c r="AI163" s="438">
        <f t="shared" ref="AI163" si="421">AI162</f>
        <v>0</v>
      </c>
      <c r="AJ163" s="438">
        <f t="shared" ref="AJ163" si="422">AJ162</f>
        <v>0</v>
      </c>
      <c r="AK163" s="438">
        <f t="shared" ref="AK163" si="423">AK162</f>
        <v>0</v>
      </c>
      <c r="AL163" s="438">
        <f t="shared" ref="AL163" si="424">AL162</f>
        <v>0</v>
      </c>
      <c r="AM163" s="333"/>
    </row>
    <row r="164" spans="1:39" outlineLevel="1">
      <c r="B164" s="556"/>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439"/>
      <c r="Z164" s="452"/>
      <c r="AA164" s="452"/>
      <c r="AB164" s="452"/>
      <c r="AC164" s="452"/>
      <c r="AD164" s="452"/>
      <c r="AE164" s="452"/>
      <c r="AF164" s="452"/>
      <c r="AG164" s="452"/>
      <c r="AH164" s="452"/>
      <c r="AI164" s="452"/>
      <c r="AJ164" s="452"/>
      <c r="AK164" s="452"/>
      <c r="AL164" s="452"/>
      <c r="AM164" s="333"/>
    </row>
    <row r="165" spans="1:39" ht="30" outlineLevel="1">
      <c r="A165" s="558">
        <v>40</v>
      </c>
      <c r="B165" s="556" t="s">
        <v>133</v>
      </c>
      <c r="C165" s="318" t="s">
        <v>25</v>
      </c>
      <c r="D165" s="322">
        <v>2978654</v>
      </c>
      <c r="E165" s="322"/>
      <c r="F165" s="322"/>
      <c r="G165" s="322"/>
      <c r="H165" s="322"/>
      <c r="I165" s="322"/>
      <c r="J165" s="322"/>
      <c r="K165" s="322"/>
      <c r="L165" s="322"/>
      <c r="M165" s="322"/>
      <c r="N165" s="322">
        <v>0</v>
      </c>
      <c r="O165" s="322">
        <v>505</v>
      </c>
      <c r="P165" s="322"/>
      <c r="Q165" s="322"/>
      <c r="R165" s="322"/>
      <c r="S165" s="322"/>
      <c r="T165" s="322"/>
      <c r="U165" s="322"/>
      <c r="V165" s="322"/>
      <c r="W165" s="322"/>
      <c r="X165" s="322"/>
      <c r="Y165" s="453">
        <v>1</v>
      </c>
      <c r="Z165" s="437"/>
      <c r="AA165" s="437"/>
      <c r="AB165" s="437"/>
      <c r="AC165" s="437"/>
      <c r="AD165" s="437"/>
      <c r="AE165" s="437"/>
      <c r="AF165" s="442"/>
      <c r="AG165" s="442"/>
      <c r="AH165" s="442"/>
      <c r="AI165" s="442"/>
      <c r="AJ165" s="442"/>
      <c r="AK165" s="442"/>
      <c r="AL165" s="442"/>
      <c r="AM165" s="323">
        <f>SUM(Y165:AL165)</f>
        <v>1</v>
      </c>
    </row>
    <row r="166" spans="1:39" outlineLevel="1">
      <c r="B166" s="321" t="s">
        <v>270</v>
      </c>
      <c r="C166" s="318" t="s">
        <v>164</v>
      </c>
      <c r="D166" s="322"/>
      <c r="E166" s="322"/>
      <c r="F166" s="322"/>
      <c r="G166" s="322"/>
      <c r="H166" s="322"/>
      <c r="I166" s="322"/>
      <c r="J166" s="322"/>
      <c r="K166" s="322"/>
      <c r="L166" s="322"/>
      <c r="M166" s="322"/>
      <c r="N166" s="322">
        <f>N165</f>
        <v>0</v>
      </c>
      <c r="O166" s="322"/>
      <c r="P166" s="322"/>
      <c r="Q166" s="322"/>
      <c r="R166" s="322"/>
      <c r="S166" s="322"/>
      <c r="T166" s="322"/>
      <c r="U166" s="322"/>
      <c r="V166" s="322"/>
      <c r="W166" s="322"/>
      <c r="X166" s="322"/>
      <c r="Y166" s="438">
        <f>Y165</f>
        <v>1</v>
      </c>
      <c r="Z166" s="438">
        <f t="shared" ref="Z166" si="425">Z165</f>
        <v>0</v>
      </c>
      <c r="AA166" s="438">
        <f t="shared" ref="AA166" si="426">AA165</f>
        <v>0</v>
      </c>
      <c r="AB166" s="438">
        <f t="shared" ref="AB166" si="427">AB165</f>
        <v>0</v>
      </c>
      <c r="AC166" s="438">
        <f t="shared" ref="AC166" si="428">AC165</f>
        <v>0</v>
      </c>
      <c r="AD166" s="438">
        <f t="shared" ref="AD166" si="429">AD165</f>
        <v>0</v>
      </c>
      <c r="AE166" s="438">
        <f t="shared" ref="AE166" si="430">AE165</f>
        <v>0</v>
      </c>
      <c r="AF166" s="438">
        <f t="shared" ref="AF166" si="431">AF165</f>
        <v>0</v>
      </c>
      <c r="AG166" s="438">
        <f t="shared" ref="AG166" si="432">AG165</f>
        <v>0</v>
      </c>
      <c r="AH166" s="438">
        <f t="shared" ref="AH166" si="433">AH165</f>
        <v>0</v>
      </c>
      <c r="AI166" s="438">
        <f t="shared" ref="AI166" si="434">AI165</f>
        <v>0</v>
      </c>
      <c r="AJ166" s="438">
        <f t="shared" ref="AJ166" si="435">AJ165</f>
        <v>0</v>
      </c>
      <c r="AK166" s="438">
        <f t="shared" ref="AK166" si="436">AK165</f>
        <v>0</v>
      </c>
      <c r="AL166" s="438">
        <f t="shared" ref="AL166" si="437">AL165</f>
        <v>0</v>
      </c>
      <c r="AM166" s="333"/>
    </row>
    <row r="167" spans="1:39" outlineLevel="1">
      <c r="B167" s="556"/>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439"/>
      <c r="Z167" s="452"/>
      <c r="AA167" s="452"/>
      <c r="AB167" s="452"/>
      <c r="AC167" s="452"/>
      <c r="AD167" s="452"/>
      <c r="AE167" s="452"/>
      <c r="AF167" s="452"/>
      <c r="AG167" s="452"/>
      <c r="AH167" s="452"/>
      <c r="AI167" s="452"/>
      <c r="AJ167" s="452"/>
      <c r="AK167" s="452"/>
      <c r="AL167" s="452"/>
      <c r="AM167" s="333"/>
    </row>
    <row r="168" spans="1:39" ht="45" outlineLevel="1">
      <c r="A168" s="558">
        <v>41</v>
      </c>
      <c r="B168" s="556" t="s">
        <v>134</v>
      </c>
      <c r="C168" s="318" t="s">
        <v>25</v>
      </c>
      <c r="D168" s="322"/>
      <c r="E168" s="322"/>
      <c r="F168" s="322"/>
      <c r="G168" s="322"/>
      <c r="H168" s="322"/>
      <c r="I168" s="322"/>
      <c r="J168" s="322"/>
      <c r="K168" s="322"/>
      <c r="L168" s="322"/>
      <c r="M168" s="322"/>
      <c r="N168" s="322">
        <v>0</v>
      </c>
      <c r="O168" s="322"/>
      <c r="P168" s="322"/>
      <c r="Q168" s="322"/>
      <c r="R168" s="322"/>
      <c r="S168" s="322"/>
      <c r="T168" s="322"/>
      <c r="U168" s="322"/>
      <c r="V168" s="322"/>
      <c r="W168" s="322"/>
      <c r="X168" s="322"/>
      <c r="Y168" s="453"/>
      <c r="Z168" s="437"/>
      <c r="AA168" s="437"/>
      <c r="AB168" s="437"/>
      <c r="AC168" s="437"/>
      <c r="AD168" s="437"/>
      <c r="AE168" s="437"/>
      <c r="AF168" s="442"/>
      <c r="AG168" s="442"/>
      <c r="AH168" s="442"/>
      <c r="AI168" s="442"/>
      <c r="AJ168" s="442"/>
      <c r="AK168" s="442"/>
      <c r="AL168" s="442"/>
      <c r="AM168" s="323">
        <f>SUM(Y168:AL168)</f>
        <v>0</v>
      </c>
    </row>
    <row r="169" spans="1:39" outlineLevel="1">
      <c r="B169" s="321" t="s">
        <v>270</v>
      </c>
      <c r="C169" s="318" t="s">
        <v>164</v>
      </c>
      <c r="D169" s="322"/>
      <c r="E169" s="322"/>
      <c r="F169" s="322"/>
      <c r="G169" s="322"/>
      <c r="H169" s="322"/>
      <c r="I169" s="322"/>
      <c r="J169" s="322"/>
      <c r="K169" s="322"/>
      <c r="L169" s="322"/>
      <c r="M169" s="322"/>
      <c r="N169" s="322">
        <f>N168</f>
        <v>0</v>
      </c>
      <c r="O169" s="322"/>
      <c r="P169" s="322"/>
      <c r="Q169" s="322"/>
      <c r="R169" s="322"/>
      <c r="S169" s="322"/>
      <c r="T169" s="322"/>
      <c r="U169" s="322"/>
      <c r="V169" s="322"/>
      <c r="W169" s="322"/>
      <c r="X169" s="322"/>
      <c r="Y169" s="438">
        <f>Y168</f>
        <v>0</v>
      </c>
      <c r="Z169" s="438">
        <f t="shared" ref="Z169" si="438">Z168</f>
        <v>0</v>
      </c>
      <c r="AA169" s="438">
        <f t="shared" ref="AA169" si="439">AA168</f>
        <v>0</v>
      </c>
      <c r="AB169" s="438">
        <f t="shared" ref="AB169" si="440">AB168</f>
        <v>0</v>
      </c>
      <c r="AC169" s="438">
        <f t="shared" ref="AC169" si="441">AC168</f>
        <v>0</v>
      </c>
      <c r="AD169" s="438">
        <f t="shared" ref="AD169" si="442">AD168</f>
        <v>0</v>
      </c>
      <c r="AE169" s="438">
        <f t="shared" ref="AE169" si="443">AE168</f>
        <v>0</v>
      </c>
      <c r="AF169" s="438">
        <f t="shared" ref="AF169" si="444">AF168</f>
        <v>0</v>
      </c>
      <c r="AG169" s="438">
        <f t="shared" ref="AG169" si="445">AG168</f>
        <v>0</v>
      </c>
      <c r="AH169" s="438">
        <f t="shared" ref="AH169" si="446">AH168</f>
        <v>0</v>
      </c>
      <c r="AI169" s="438">
        <f t="shared" ref="AI169" si="447">AI168</f>
        <v>0</v>
      </c>
      <c r="AJ169" s="438">
        <f t="shared" ref="AJ169" si="448">AJ168</f>
        <v>0</v>
      </c>
      <c r="AK169" s="438">
        <f t="shared" ref="AK169" si="449">AK168</f>
        <v>0</v>
      </c>
      <c r="AL169" s="438">
        <f t="shared" ref="AL169" si="450">AL168</f>
        <v>0</v>
      </c>
      <c r="AM169" s="333"/>
    </row>
    <row r="170" spans="1:39" outlineLevel="1">
      <c r="B170" s="556"/>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439"/>
      <c r="Z170" s="452"/>
      <c r="AA170" s="452"/>
      <c r="AB170" s="452"/>
      <c r="AC170" s="452"/>
      <c r="AD170" s="452"/>
      <c r="AE170" s="452"/>
      <c r="AF170" s="452"/>
      <c r="AG170" s="452"/>
      <c r="AH170" s="452"/>
      <c r="AI170" s="452"/>
      <c r="AJ170" s="452"/>
      <c r="AK170" s="452"/>
      <c r="AL170" s="452"/>
      <c r="AM170" s="333"/>
    </row>
    <row r="171" spans="1:39" ht="45" outlineLevel="1">
      <c r="A171" s="558">
        <v>42</v>
      </c>
      <c r="B171" s="556" t="s">
        <v>135</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53"/>
      <c r="Z171" s="437"/>
      <c r="AA171" s="437"/>
      <c r="AB171" s="437"/>
      <c r="AC171" s="437"/>
      <c r="AD171" s="437"/>
      <c r="AE171" s="437"/>
      <c r="AF171" s="442"/>
      <c r="AG171" s="442"/>
      <c r="AH171" s="442"/>
      <c r="AI171" s="442"/>
      <c r="AJ171" s="442"/>
      <c r="AK171" s="442"/>
      <c r="AL171" s="442"/>
      <c r="AM171" s="323">
        <f>SUM(Y171:AL171)</f>
        <v>0</v>
      </c>
    </row>
    <row r="172" spans="1:39" outlineLevel="1">
      <c r="B172" s="321" t="s">
        <v>270</v>
      </c>
      <c r="C172" s="318" t="s">
        <v>164</v>
      </c>
      <c r="D172" s="322"/>
      <c r="E172" s="322"/>
      <c r="F172" s="322"/>
      <c r="G172" s="322"/>
      <c r="H172" s="322"/>
      <c r="I172" s="322"/>
      <c r="J172" s="322"/>
      <c r="K172" s="322"/>
      <c r="L172" s="322"/>
      <c r="M172" s="322"/>
      <c r="N172" s="495"/>
      <c r="O172" s="322"/>
      <c r="P172" s="322"/>
      <c r="Q172" s="322"/>
      <c r="R172" s="322"/>
      <c r="S172" s="322"/>
      <c r="T172" s="322"/>
      <c r="U172" s="322"/>
      <c r="V172" s="322"/>
      <c r="W172" s="322"/>
      <c r="X172" s="322"/>
      <c r="Y172" s="438">
        <f>Y171</f>
        <v>0</v>
      </c>
      <c r="Z172" s="438">
        <f t="shared" ref="Z172" si="451">Z171</f>
        <v>0</v>
      </c>
      <c r="AA172" s="438">
        <f t="shared" ref="AA172" si="452">AA171</f>
        <v>0</v>
      </c>
      <c r="AB172" s="438">
        <f t="shared" ref="AB172" si="453">AB171</f>
        <v>0</v>
      </c>
      <c r="AC172" s="438">
        <f t="shared" ref="AC172" si="454">AC171</f>
        <v>0</v>
      </c>
      <c r="AD172" s="438">
        <f t="shared" ref="AD172" si="455">AD171</f>
        <v>0</v>
      </c>
      <c r="AE172" s="438">
        <f t="shared" ref="AE172" si="456">AE171</f>
        <v>0</v>
      </c>
      <c r="AF172" s="438">
        <f t="shared" ref="AF172" si="457">AF171</f>
        <v>0</v>
      </c>
      <c r="AG172" s="438">
        <f t="shared" ref="AG172" si="458">AG171</f>
        <v>0</v>
      </c>
      <c r="AH172" s="438">
        <f t="shared" ref="AH172" si="459">AH171</f>
        <v>0</v>
      </c>
      <c r="AI172" s="438">
        <f t="shared" ref="AI172" si="460">AI171</f>
        <v>0</v>
      </c>
      <c r="AJ172" s="438">
        <f t="shared" ref="AJ172" si="461">AJ171</f>
        <v>0</v>
      </c>
      <c r="AK172" s="438">
        <f t="shared" ref="AK172" si="462">AK171</f>
        <v>0</v>
      </c>
      <c r="AL172" s="438">
        <f t="shared" ref="AL172" si="463">AL171</f>
        <v>0</v>
      </c>
      <c r="AM172" s="333"/>
    </row>
    <row r="173" spans="1:39" outlineLevel="1">
      <c r="B173" s="556"/>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439"/>
      <c r="Z173" s="452"/>
      <c r="AA173" s="452"/>
      <c r="AB173" s="452"/>
      <c r="AC173" s="452"/>
      <c r="AD173" s="452"/>
      <c r="AE173" s="452"/>
      <c r="AF173" s="452"/>
      <c r="AG173" s="452"/>
      <c r="AH173" s="452"/>
      <c r="AI173" s="452"/>
      <c r="AJ173" s="452"/>
      <c r="AK173" s="452"/>
      <c r="AL173" s="452"/>
      <c r="AM173" s="333"/>
    </row>
    <row r="174" spans="1:39" ht="30" outlineLevel="1">
      <c r="A174" s="558">
        <v>43</v>
      </c>
      <c r="B174" s="556" t="s">
        <v>136</v>
      </c>
      <c r="C174" s="318" t="s">
        <v>25</v>
      </c>
      <c r="D174" s="322"/>
      <c r="E174" s="322"/>
      <c r="F174" s="322"/>
      <c r="G174" s="322"/>
      <c r="H174" s="322"/>
      <c r="I174" s="322"/>
      <c r="J174" s="322"/>
      <c r="K174" s="322"/>
      <c r="L174" s="322"/>
      <c r="M174" s="322"/>
      <c r="N174" s="322">
        <v>0</v>
      </c>
      <c r="O174" s="322"/>
      <c r="P174" s="322"/>
      <c r="Q174" s="322"/>
      <c r="R174" s="322"/>
      <c r="S174" s="322"/>
      <c r="T174" s="322"/>
      <c r="U174" s="322"/>
      <c r="V174" s="322"/>
      <c r="W174" s="322"/>
      <c r="X174" s="322"/>
      <c r="Y174" s="453"/>
      <c r="Z174" s="437"/>
      <c r="AA174" s="437"/>
      <c r="AB174" s="437"/>
      <c r="AC174" s="437"/>
      <c r="AD174" s="437"/>
      <c r="AE174" s="437"/>
      <c r="AF174" s="442"/>
      <c r="AG174" s="442"/>
      <c r="AH174" s="442"/>
      <c r="AI174" s="442"/>
      <c r="AJ174" s="442"/>
      <c r="AK174" s="442"/>
      <c r="AL174" s="442"/>
      <c r="AM174" s="323">
        <f>SUM(Y174:AL174)</f>
        <v>0</v>
      </c>
    </row>
    <row r="175" spans="1:39" outlineLevel="1">
      <c r="B175" s="321" t="s">
        <v>270</v>
      </c>
      <c r="C175" s="318" t="s">
        <v>164</v>
      </c>
      <c r="D175" s="322"/>
      <c r="E175" s="322"/>
      <c r="F175" s="322"/>
      <c r="G175" s="322"/>
      <c r="H175" s="322"/>
      <c r="I175" s="322"/>
      <c r="J175" s="322"/>
      <c r="K175" s="322"/>
      <c r="L175" s="322"/>
      <c r="M175" s="322"/>
      <c r="N175" s="322">
        <f>N174</f>
        <v>0</v>
      </c>
      <c r="O175" s="322"/>
      <c r="P175" s="322"/>
      <c r="Q175" s="322"/>
      <c r="R175" s="322"/>
      <c r="S175" s="322"/>
      <c r="T175" s="322"/>
      <c r="U175" s="322"/>
      <c r="V175" s="322"/>
      <c r="W175" s="322"/>
      <c r="X175" s="322"/>
      <c r="Y175" s="438">
        <f>Y174</f>
        <v>0</v>
      </c>
      <c r="Z175" s="438">
        <f t="shared" ref="Z175" si="464">Z174</f>
        <v>0</v>
      </c>
      <c r="AA175" s="438">
        <f t="shared" ref="AA175" si="465">AA174</f>
        <v>0</v>
      </c>
      <c r="AB175" s="438">
        <f t="shared" ref="AB175" si="466">AB174</f>
        <v>0</v>
      </c>
      <c r="AC175" s="438">
        <f t="shared" ref="AC175" si="467">AC174</f>
        <v>0</v>
      </c>
      <c r="AD175" s="438">
        <f t="shared" ref="AD175" si="468">AD174</f>
        <v>0</v>
      </c>
      <c r="AE175" s="438">
        <f t="shared" ref="AE175" si="469">AE174</f>
        <v>0</v>
      </c>
      <c r="AF175" s="438">
        <f t="shared" ref="AF175" si="470">AF174</f>
        <v>0</v>
      </c>
      <c r="AG175" s="438">
        <f t="shared" ref="AG175" si="471">AG174</f>
        <v>0</v>
      </c>
      <c r="AH175" s="438">
        <f t="shared" ref="AH175" si="472">AH174</f>
        <v>0</v>
      </c>
      <c r="AI175" s="438">
        <f t="shared" ref="AI175" si="473">AI174</f>
        <v>0</v>
      </c>
      <c r="AJ175" s="438">
        <f t="shared" ref="AJ175" si="474">AJ174</f>
        <v>0</v>
      </c>
      <c r="AK175" s="438">
        <f t="shared" ref="AK175" si="475">AK174</f>
        <v>0</v>
      </c>
      <c r="AL175" s="438">
        <f t="shared" ref="AL175" si="476">AL174</f>
        <v>0</v>
      </c>
      <c r="AM175" s="333"/>
    </row>
    <row r="176" spans="1:39" outlineLevel="1">
      <c r="B176" s="556"/>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52"/>
      <c r="AA176" s="452"/>
      <c r="AB176" s="452"/>
      <c r="AC176" s="452"/>
      <c r="AD176" s="452"/>
      <c r="AE176" s="452"/>
      <c r="AF176" s="452"/>
      <c r="AG176" s="452"/>
      <c r="AH176" s="452"/>
      <c r="AI176" s="452"/>
      <c r="AJ176" s="452"/>
      <c r="AK176" s="452"/>
      <c r="AL176" s="452"/>
      <c r="AM176" s="333"/>
    </row>
    <row r="177" spans="1:39" ht="45" outlineLevel="1">
      <c r="A177" s="558">
        <v>44</v>
      </c>
      <c r="B177" s="556" t="s">
        <v>137</v>
      </c>
      <c r="C177" s="318" t="s">
        <v>25</v>
      </c>
      <c r="D177" s="322"/>
      <c r="E177" s="322"/>
      <c r="F177" s="322"/>
      <c r="G177" s="322"/>
      <c r="H177" s="322"/>
      <c r="I177" s="322"/>
      <c r="J177" s="322"/>
      <c r="K177" s="322"/>
      <c r="L177" s="322"/>
      <c r="M177" s="322"/>
      <c r="N177" s="322">
        <v>0</v>
      </c>
      <c r="O177" s="322"/>
      <c r="P177" s="322"/>
      <c r="Q177" s="322"/>
      <c r="R177" s="322"/>
      <c r="S177" s="322"/>
      <c r="T177" s="322"/>
      <c r="U177" s="322"/>
      <c r="V177" s="322"/>
      <c r="W177" s="322"/>
      <c r="X177" s="322"/>
      <c r="Y177" s="453"/>
      <c r="Z177" s="437"/>
      <c r="AA177" s="437"/>
      <c r="AB177" s="437"/>
      <c r="AC177" s="437"/>
      <c r="AD177" s="437"/>
      <c r="AE177" s="437"/>
      <c r="AF177" s="442"/>
      <c r="AG177" s="442"/>
      <c r="AH177" s="442"/>
      <c r="AI177" s="442"/>
      <c r="AJ177" s="442"/>
      <c r="AK177" s="442"/>
      <c r="AL177" s="442"/>
      <c r="AM177" s="323">
        <f>SUM(Y177:AL177)</f>
        <v>0</v>
      </c>
    </row>
    <row r="178" spans="1:39" outlineLevel="1">
      <c r="B178" s="321" t="s">
        <v>270</v>
      </c>
      <c r="C178" s="318" t="s">
        <v>164</v>
      </c>
      <c r="D178" s="322"/>
      <c r="E178" s="322"/>
      <c r="F178" s="322"/>
      <c r="G178" s="322"/>
      <c r="H178" s="322"/>
      <c r="I178" s="322"/>
      <c r="J178" s="322"/>
      <c r="K178" s="322"/>
      <c r="L178" s="322"/>
      <c r="M178" s="322"/>
      <c r="N178" s="322">
        <f>N177</f>
        <v>0</v>
      </c>
      <c r="O178" s="322"/>
      <c r="P178" s="322"/>
      <c r="Q178" s="322"/>
      <c r="R178" s="322"/>
      <c r="S178" s="322"/>
      <c r="T178" s="322"/>
      <c r="U178" s="322"/>
      <c r="V178" s="322"/>
      <c r="W178" s="322"/>
      <c r="X178" s="322"/>
      <c r="Y178" s="438">
        <f>Y177</f>
        <v>0</v>
      </c>
      <c r="Z178" s="438">
        <f t="shared" ref="Z178" si="477">Z177</f>
        <v>0</v>
      </c>
      <c r="AA178" s="438">
        <f t="shared" ref="AA178" si="478">AA177</f>
        <v>0</v>
      </c>
      <c r="AB178" s="438">
        <f t="shared" ref="AB178" si="479">AB177</f>
        <v>0</v>
      </c>
      <c r="AC178" s="438">
        <f t="shared" ref="AC178" si="480">AC177</f>
        <v>0</v>
      </c>
      <c r="AD178" s="438">
        <f t="shared" ref="AD178" si="481">AD177</f>
        <v>0</v>
      </c>
      <c r="AE178" s="438">
        <f t="shared" ref="AE178" si="482">AE177</f>
        <v>0</v>
      </c>
      <c r="AF178" s="438">
        <f t="shared" ref="AF178" si="483">AF177</f>
        <v>0</v>
      </c>
      <c r="AG178" s="438">
        <f t="shared" ref="AG178" si="484">AG177</f>
        <v>0</v>
      </c>
      <c r="AH178" s="438">
        <f t="shared" ref="AH178" si="485">AH177</f>
        <v>0</v>
      </c>
      <c r="AI178" s="438">
        <f t="shared" ref="AI178" si="486">AI177</f>
        <v>0</v>
      </c>
      <c r="AJ178" s="438">
        <f t="shared" ref="AJ178" si="487">AJ177</f>
        <v>0</v>
      </c>
      <c r="AK178" s="438">
        <f t="shared" ref="AK178" si="488">AK177</f>
        <v>0</v>
      </c>
      <c r="AL178" s="438">
        <f t="shared" ref="AL178" si="489">AL177</f>
        <v>0</v>
      </c>
      <c r="AM178" s="333"/>
    </row>
    <row r="179" spans="1:39" outlineLevel="1">
      <c r="B179" s="556"/>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439"/>
      <c r="Z179" s="452"/>
      <c r="AA179" s="452"/>
      <c r="AB179" s="452"/>
      <c r="AC179" s="452"/>
      <c r="AD179" s="452"/>
      <c r="AE179" s="452"/>
      <c r="AF179" s="452"/>
      <c r="AG179" s="452"/>
      <c r="AH179" s="452"/>
      <c r="AI179" s="452"/>
      <c r="AJ179" s="452"/>
      <c r="AK179" s="452"/>
      <c r="AL179" s="452"/>
      <c r="AM179" s="333"/>
    </row>
    <row r="180" spans="1:39" ht="30" outlineLevel="1">
      <c r="A180" s="558">
        <v>45</v>
      </c>
      <c r="B180" s="556" t="s">
        <v>138</v>
      </c>
      <c r="C180" s="318" t="s">
        <v>25</v>
      </c>
      <c r="D180" s="322"/>
      <c r="E180" s="322"/>
      <c r="F180" s="322"/>
      <c r="G180" s="322"/>
      <c r="H180" s="322"/>
      <c r="I180" s="322"/>
      <c r="J180" s="322"/>
      <c r="K180" s="322"/>
      <c r="L180" s="322"/>
      <c r="M180" s="322"/>
      <c r="N180" s="322">
        <v>0</v>
      </c>
      <c r="O180" s="322"/>
      <c r="P180" s="322"/>
      <c r="Q180" s="322"/>
      <c r="R180" s="322"/>
      <c r="S180" s="322"/>
      <c r="T180" s="322"/>
      <c r="U180" s="322"/>
      <c r="V180" s="322"/>
      <c r="W180" s="322"/>
      <c r="X180" s="322"/>
      <c r="Y180" s="453"/>
      <c r="Z180" s="437"/>
      <c r="AA180" s="437"/>
      <c r="AB180" s="437"/>
      <c r="AC180" s="437"/>
      <c r="AD180" s="437"/>
      <c r="AE180" s="437"/>
      <c r="AF180" s="442"/>
      <c r="AG180" s="442"/>
      <c r="AH180" s="442"/>
      <c r="AI180" s="442"/>
      <c r="AJ180" s="442"/>
      <c r="AK180" s="442"/>
      <c r="AL180" s="442"/>
      <c r="AM180" s="323">
        <f>SUM(Y180:AL180)</f>
        <v>0</v>
      </c>
    </row>
    <row r="181" spans="1:39" outlineLevel="1">
      <c r="B181" s="321" t="s">
        <v>270</v>
      </c>
      <c r="C181" s="318" t="s">
        <v>164</v>
      </c>
      <c r="D181" s="322"/>
      <c r="E181" s="322"/>
      <c r="F181" s="322"/>
      <c r="G181" s="322"/>
      <c r="H181" s="322"/>
      <c r="I181" s="322"/>
      <c r="J181" s="322"/>
      <c r="K181" s="322"/>
      <c r="L181" s="322"/>
      <c r="M181" s="322"/>
      <c r="N181" s="322">
        <f>N180</f>
        <v>0</v>
      </c>
      <c r="O181" s="322"/>
      <c r="P181" s="322"/>
      <c r="Q181" s="322"/>
      <c r="R181" s="322"/>
      <c r="S181" s="322"/>
      <c r="T181" s="322"/>
      <c r="U181" s="322"/>
      <c r="V181" s="322"/>
      <c r="W181" s="322"/>
      <c r="X181" s="322"/>
      <c r="Y181" s="438">
        <f>Y180</f>
        <v>0</v>
      </c>
      <c r="Z181" s="438">
        <f t="shared" ref="Z181" si="490">Z180</f>
        <v>0</v>
      </c>
      <c r="AA181" s="438">
        <f t="shared" ref="AA181" si="491">AA180</f>
        <v>0</v>
      </c>
      <c r="AB181" s="438">
        <f t="shared" ref="AB181" si="492">AB180</f>
        <v>0</v>
      </c>
      <c r="AC181" s="438">
        <f t="shared" ref="AC181" si="493">AC180</f>
        <v>0</v>
      </c>
      <c r="AD181" s="438">
        <f t="shared" ref="AD181" si="494">AD180</f>
        <v>0</v>
      </c>
      <c r="AE181" s="438">
        <f t="shared" ref="AE181" si="495">AE180</f>
        <v>0</v>
      </c>
      <c r="AF181" s="438">
        <f t="shared" ref="AF181" si="496">AF180</f>
        <v>0</v>
      </c>
      <c r="AG181" s="438">
        <f t="shared" ref="AG181" si="497">AG180</f>
        <v>0</v>
      </c>
      <c r="AH181" s="438">
        <f t="shared" ref="AH181" si="498">AH180</f>
        <v>0</v>
      </c>
      <c r="AI181" s="438">
        <f t="shared" ref="AI181" si="499">AI180</f>
        <v>0</v>
      </c>
      <c r="AJ181" s="438">
        <f t="shared" ref="AJ181" si="500">AJ180</f>
        <v>0</v>
      </c>
      <c r="AK181" s="438">
        <f t="shared" ref="AK181" si="501">AK180</f>
        <v>0</v>
      </c>
      <c r="AL181" s="438">
        <f t="shared" ref="AL181" si="502">AL180</f>
        <v>0</v>
      </c>
      <c r="AM181" s="333"/>
    </row>
    <row r="182" spans="1:39" outlineLevel="1">
      <c r="B182" s="556"/>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439"/>
      <c r="Z182" s="452"/>
      <c r="AA182" s="452"/>
      <c r="AB182" s="452"/>
      <c r="AC182" s="452"/>
      <c r="AD182" s="452"/>
      <c r="AE182" s="452"/>
      <c r="AF182" s="452"/>
      <c r="AG182" s="452"/>
      <c r="AH182" s="452"/>
      <c r="AI182" s="452"/>
      <c r="AJ182" s="452"/>
      <c r="AK182" s="452"/>
      <c r="AL182" s="452"/>
      <c r="AM182" s="333"/>
    </row>
    <row r="183" spans="1:39" ht="30" outlineLevel="1">
      <c r="A183" s="558">
        <v>46</v>
      </c>
      <c r="B183" s="556" t="s">
        <v>139</v>
      </c>
      <c r="C183" s="318" t="s">
        <v>25</v>
      </c>
      <c r="D183" s="322"/>
      <c r="E183" s="322"/>
      <c r="F183" s="322"/>
      <c r="G183" s="322"/>
      <c r="H183" s="322"/>
      <c r="I183" s="322"/>
      <c r="J183" s="322"/>
      <c r="K183" s="322"/>
      <c r="L183" s="322"/>
      <c r="M183" s="322"/>
      <c r="N183" s="322">
        <v>0</v>
      </c>
      <c r="O183" s="322"/>
      <c r="P183" s="322"/>
      <c r="Q183" s="322"/>
      <c r="R183" s="322"/>
      <c r="S183" s="322"/>
      <c r="T183" s="322"/>
      <c r="U183" s="322"/>
      <c r="V183" s="322"/>
      <c r="W183" s="322"/>
      <c r="X183" s="322"/>
      <c r="Y183" s="453"/>
      <c r="Z183" s="437"/>
      <c r="AA183" s="437"/>
      <c r="AB183" s="437"/>
      <c r="AC183" s="437"/>
      <c r="AD183" s="437"/>
      <c r="AE183" s="437"/>
      <c r="AF183" s="442"/>
      <c r="AG183" s="442"/>
      <c r="AH183" s="442"/>
      <c r="AI183" s="442"/>
      <c r="AJ183" s="442"/>
      <c r="AK183" s="442"/>
      <c r="AL183" s="442"/>
      <c r="AM183" s="323">
        <f>SUM(Y183:AL183)</f>
        <v>0</v>
      </c>
    </row>
    <row r="184" spans="1:39" outlineLevel="1">
      <c r="B184" s="321" t="s">
        <v>270</v>
      </c>
      <c r="C184" s="318" t="s">
        <v>164</v>
      </c>
      <c r="D184" s="322"/>
      <c r="E184" s="322"/>
      <c r="F184" s="322"/>
      <c r="G184" s="322"/>
      <c r="H184" s="322"/>
      <c r="I184" s="322"/>
      <c r="J184" s="322"/>
      <c r="K184" s="322"/>
      <c r="L184" s="322"/>
      <c r="M184" s="322"/>
      <c r="N184" s="322">
        <f>N183</f>
        <v>0</v>
      </c>
      <c r="O184" s="322"/>
      <c r="P184" s="322"/>
      <c r="Q184" s="322"/>
      <c r="R184" s="322"/>
      <c r="S184" s="322"/>
      <c r="T184" s="322"/>
      <c r="U184" s="322"/>
      <c r="V184" s="322"/>
      <c r="W184" s="322"/>
      <c r="X184" s="322"/>
      <c r="Y184" s="438">
        <f>Y183</f>
        <v>0</v>
      </c>
      <c r="Z184" s="438">
        <f t="shared" ref="Z184" si="503">Z183</f>
        <v>0</v>
      </c>
      <c r="AA184" s="438">
        <f t="shared" ref="AA184" si="504">AA183</f>
        <v>0</v>
      </c>
      <c r="AB184" s="438">
        <f t="shared" ref="AB184" si="505">AB183</f>
        <v>0</v>
      </c>
      <c r="AC184" s="438">
        <f t="shared" ref="AC184" si="506">AC183</f>
        <v>0</v>
      </c>
      <c r="AD184" s="438">
        <f t="shared" ref="AD184" si="507">AD183</f>
        <v>0</v>
      </c>
      <c r="AE184" s="438">
        <f t="shared" ref="AE184" si="508">AE183</f>
        <v>0</v>
      </c>
      <c r="AF184" s="438">
        <f t="shared" ref="AF184" si="509">AF183</f>
        <v>0</v>
      </c>
      <c r="AG184" s="438">
        <f t="shared" ref="AG184" si="510">AG183</f>
        <v>0</v>
      </c>
      <c r="AH184" s="438">
        <f t="shared" ref="AH184" si="511">AH183</f>
        <v>0</v>
      </c>
      <c r="AI184" s="438">
        <f t="shared" ref="AI184" si="512">AI183</f>
        <v>0</v>
      </c>
      <c r="AJ184" s="438">
        <f t="shared" ref="AJ184" si="513">AJ183</f>
        <v>0</v>
      </c>
      <c r="AK184" s="438">
        <f t="shared" ref="AK184" si="514">AK183</f>
        <v>0</v>
      </c>
      <c r="AL184" s="438">
        <f t="shared" ref="AL184" si="515">AL183</f>
        <v>0</v>
      </c>
      <c r="AM184" s="333"/>
    </row>
    <row r="185" spans="1:39" outlineLevel="1">
      <c r="B185" s="556"/>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439"/>
      <c r="Z185" s="452"/>
      <c r="AA185" s="452"/>
      <c r="AB185" s="452"/>
      <c r="AC185" s="452"/>
      <c r="AD185" s="452"/>
      <c r="AE185" s="452"/>
      <c r="AF185" s="452"/>
      <c r="AG185" s="452"/>
      <c r="AH185" s="452"/>
      <c r="AI185" s="452"/>
      <c r="AJ185" s="452"/>
      <c r="AK185" s="452"/>
      <c r="AL185" s="452"/>
      <c r="AM185" s="333"/>
    </row>
    <row r="186" spans="1:39" ht="30" outlineLevel="1">
      <c r="A186" s="558">
        <v>47</v>
      </c>
      <c r="B186" s="556" t="s">
        <v>140</v>
      </c>
      <c r="C186" s="318" t="s">
        <v>25</v>
      </c>
      <c r="D186" s="322"/>
      <c r="E186" s="322"/>
      <c r="F186" s="322"/>
      <c r="G186" s="322"/>
      <c r="H186" s="322"/>
      <c r="I186" s="322"/>
      <c r="J186" s="322"/>
      <c r="K186" s="322"/>
      <c r="L186" s="322"/>
      <c r="M186" s="322"/>
      <c r="N186" s="322">
        <v>0</v>
      </c>
      <c r="O186" s="322"/>
      <c r="P186" s="322"/>
      <c r="Q186" s="322"/>
      <c r="R186" s="322"/>
      <c r="S186" s="322"/>
      <c r="T186" s="322"/>
      <c r="U186" s="322"/>
      <c r="V186" s="322"/>
      <c r="W186" s="322"/>
      <c r="X186" s="322"/>
      <c r="Y186" s="453"/>
      <c r="Z186" s="437"/>
      <c r="AA186" s="437"/>
      <c r="AB186" s="437"/>
      <c r="AC186" s="437"/>
      <c r="AD186" s="437"/>
      <c r="AE186" s="437"/>
      <c r="AF186" s="442"/>
      <c r="AG186" s="442"/>
      <c r="AH186" s="442"/>
      <c r="AI186" s="442"/>
      <c r="AJ186" s="442"/>
      <c r="AK186" s="442"/>
      <c r="AL186" s="442"/>
      <c r="AM186" s="323">
        <f>SUM(Y186:AL186)</f>
        <v>0</v>
      </c>
    </row>
    <row r="187" spans="1:39" outlineLevel="1">
      <c r="B187" s="321" t="s">
        <v>270</v>
      </c>
      <c r="C187" s="318" t="s">
        <v>164</v>
      </c>
      <c r="D187" s="322"/>
      <c r="E187" s="322"/>
      <c r="F187" s="322"/>
      <c r="G187" s="322"/>
      <c r="H187" s="322"/>
      <c r="I187" s="322"/>
      <c r="J187" s="322"/>
      <c r="K187" s="322"/>
      <c r="L187" s="322"/>
      <c r="M187" s="322"/>
      <c r="N187" s="322">
        <f>N186</f>
        <v>0</v>
      </c>
      <c r="O187" s="322"/>
      <c r="P187" s="322"/>
      <c r="Q187" s="322"/>
      <c r="R187" s="322"/>
      <c r="S187" s="322"/>
      <c r="T187" s="322"/>
      <c r="U187" s="322"/>
      <c r="V187" s="322"/>
      <c r="W187" s="322"/>
      <c r="X187" s="322"/>
      <c r="Y187" s="438">
        <f>Y186</f>
        <v>0</v>
      </c>
      <c r="Z187" s="438">
        <f t="shared" ref="Z187" si="516">Z186</f>
        <v>0</v>
      </c>
      <c r="AA187" s="438">
        <f t="shared" ref="AA187" si="517">AA186</f>
        <v>0</v>
      </c>
      <c r="AB187" s="438">
        <f t="shared" ref="AB187" si="518">AB186</f>
        <v>0</v>
      </c>
      <c r="AC187" s="438">
        <f t="shared" ref="AC187" si="519">AC186</f>
        <v>0</v>
      </c>
      <c r="AD187" s="438">
        <f t="shared" ref="AD187" si="520">AD186</f>
        <v>0</v>
      </c>
      <c r="AE187" s="438">
        <f t="shared" ref="AE187" si="521">AE186</f>
        <v>0</v>
      </c>
      <c r="AF187" s="438">
        <f t="shared" ref="AF187" si="522">AF186</f>
        <v>0</v>
      </c>
      <c r="AG187" s="438">
        <f t="shared" ref="AG187" si="523">AG186</f>
        <v>0</v>
      </c>
      <c r="AH187" s="438">
        <f t="shared" ref="AH187" si="524">AH186</f>
        <v>0</v>
      </c>
      <c r="AI187" s="438">
        <f t="shared" ref="AI187" si="525">AI186</f>
        <v>0</v>
      </c>
      <c r="AJ187" s="438">
        <f t="shared" ref="AJ187" si="526">AJ186</f>
        <v>0</v>
      </c>
      <c r="AK187" s="438">
        <f t="shared" ref="AK187" si="527">AK186</f>
        <v>0</v>
      </c>
      <c r="AL187" s="438">
        <f t="shared" ref="AL187" si="528">AL186</f>
        <v>0</v>
      </c>
      <c r="AM187" s="333"/>
    </row>
    <row r="188" spans="1:39" outlineLevel="1">
      <c r="B188" s="556"/>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439"/>
      <c r="Z188" s="452"/>
      <c r="AA188" s="452"/>
      <c r="AB188" s="452"/>
      <c r="AC188" s="452"/>
      <c r="AD188" s="452"/>
      <c r="AE188" s="452"/>
      <c r="AF188" s="452"/>
      <c r="AG188" s="452"/>
      <c r="AH188" s="452"/>
      <c r="AI188" s="452"/>
      <c r="AJ188" s="452"/>
      <c r="AK188" s="452"/>
      <c r="AL188" s="452"/>
      <c r="AM188" s="333"/>
    </row>
    <row r="189" spans="1:39" ht="45" outlineLevel="1">
      <c r="A189" s="558">
        <v>48</v>
      </c>
      <c r="B189" s="556" t="s">
        <v>141</v>
      </c>
      <c r="C189" s="318" t="s">
        <v>25</v>
      </c>
      <c r="D189" s="322"/>
      <c r="E189" s="322"/>
      <c r="F189" s="322"/>
      <c r="G189" s="322"/>
      <c r="H189" s="322"/>
      <c r="I189" s="322"/>
      <c r="J189" s="322"/>
      <c r="K189" s="322"/>
      <c r="L189" s="322"/>
      <c r="M189" s="322"/>
      <c r="N189" s="322">
        <v>0</v>
      </c>
      <c r="O189" s="322"/>
      <c r="P189" s="322"/>
      <c r="Q189" s="322"/>
      <c r="R189" s="322"/>
      <c r="S189" s="322"/>
      <c r="T189" s="322"/>
      <c r="U189" s="322"/>
      <c r="V189" s="322"/>
      <c r="W189" s="322"/>
      <c r="X189" s="322"/>
      <c r="Y189" s="453"/>
      <c r="Z189" s="437"/>
      <c r="AA189" s="437"/>
      <c r="AB189" s="437"/>
      <c r="AC189" s="437"/>
      <c r="AD189" s="437"/>
      <c r="AE189" s="437"/>
      <c r="AF189" s="442"/>
      <c r="AG189" s="442"/>
      <c r="AH189" s="442"/>
      <c r="AI189" s="442"/>
      <c r="AJ189" s="442"/>
      <c r="AK189" s="442"/>
      <c r="AL189" s="442"/>
      <c r="AM189" s="323">
        <f>SUM(Y189:AL189)</f>
        <v>0</v>
      </c>
    </row>
    <row r="190" spans="1:39" outlineLevel="1">
      <c r="B190" s="321" t="s">
        <v>270</v>
      </c>
      <c r="C190" s="318" t="s">
        <v>164</v>
      </c>
      <c r="D190" s="322"/>
      <c r="E190" s="322"/>
      <c r="F190" s="322"/>
      <c r="G190" s="322"/>
      <c r="H190" s="322"/>
      <c r="I190" s="322"/>
      <c r="J190" s="322"/>
      <c r="K190" s="322"/>
      <c r="L190" s="322"/>
      <c r="M190" s="322"/>
      <c r="N190" s="322">
        <f>N189</f>
        <v>0</v>
      </c>
      <c r="O190" s="322"/>
      <c r="P190" s="322"/>
      <c r="Q190" s="322"/>
      <c r="R190" s="322"/>
      <c r="S190" s="322"/>
      <c r="T190" s="322"/>
      <c r="U190" s="322"/>
      <c r="V190" s="322"/>
      <c r="W190" s="322"/>
      <c r="X190" s="322"/>
      <c r="Y190" s="438">
        <f>Y189</f>
        <v>0</v>
      </c>
      <c r="Z190" s="438">
        <f t="shared" ref="Z190" si="529">Z189</f>
        <v>0</v>
      </c>
      <c r="AA190" s="438">
        <f t="shared" ref="AA190" si="530">AA189</f>
        <v>0</v>
      </c>
      <c r="AB190" s="438">
        <f t="shared" ref="AB190" si="531">AB189</f>
        <v>0</v>
      </c>
      <c r="AC190" s="438">
        <f t="shared" ref="AC190" si="532">AC189</f>
        <v>0</v>
      </c>
      <c r="AD190" s="438">
        <f t="shared" ref="AD190" si="533">AD189</f>
        <v>0</v>
      </c>
      <c r="AE190" s="438">
        <f t="shared" ref="AE190" si="534">AE189</f>
        <v>0</v>
      </c>
      <c r="AF190" s="438">
        <f t="shared" ref="AF190" si="535">AF189</f>
        <v>0</v>
      </c>
      <c r="AG190" s="438">
        <f t="shared" ref="AG190" si="536">AG189</f>
        <v>0</v>
      </c>
      <c r="AH190" s="438">
        <f t="shared" ref="AH190" si="537">AH189</f>
        <v>0</v>
      </c>
      <c r="AI190" s="438">
        <f t="shared" ref="AI190" si="538">AI189</f>
        <v>0</v>
      </c>
      <c r="AJ190" s="438">
        <f t="shared" ref="AJ190" si="539">AJ189</f>
        <v>0</v>
      </c>
      <c r="AK190" s="438">
        <f t="shared" ref="AK190" si="540">AK189</f>
        <v>0</v>
      </c>
      <c r="AL190" s="438">
        <f t="shared" ref="AL190" si="541">AL189</f>
        <v>0</v>
      </c>
      <c r="AM190" s="333"/>
    </row>
    <row r="191" spans="1:39" outlineLevel="1">
      <c r="B191" s="556"/>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439"/>
      <c r="Z191" s="452"/>
      <c r="AA191" s="452"/>
      <c r="AB191" s="452"/>
      <c r="AC191" s="452"/>
      <c r="AD191" s="452"/>
      <c r="AE191" s="452"/>
      <c r="AF191" s="452"/>
      <c r="AG191" s="452"/>
      <c r="AH191" s="452"/>
      <c r="AI191" s="452"/>
      <c r="AJ191" s="452"/>
      <c r="AK191" s="452"/>
      <c r="AL191" s="452"/>
      <c r="AM191" s="333"/>
    </row>
    <row r="192" spans="1:39" ht="30" outlineLevel="1">
      <c r="A192" s="558">
        <v>49</v>
      </c>
      <c r="B192" s="556" t="s">
        <v>142</v>
      </c>
      <c r="C192" s="318" t="s">
        <v>25</v>
      </c>
      <c r="D192" s="322"/>
      <c r="E192" s="322"/>
      <c r="F192" s="322"/>
      <c r="G192" s="322"/>
      <c r="H192" s="322"/>
      <c r="I192" s="322"/>
      <c r="J192" s="322"/>
      <c r="K192" s="322"/>
      <c r="L192" s="322"/>
      <c r="M192" s="322"/>
      <c r="N192" s="322">
        <v>0</v>
      </c>
      <c r="O192" s="322"/>
      <c r="P192" s="322"/>
      <c r="Q192" s="322"/>
      <c r="R192" s="322"/>
      <c r="S192" s="322"/>
      <c r="T192" s="322"/>
      <c r="U192" s="322"/>
      <c r="V192" s="322"/>
      <c r="W192" s="322"/>
      <c r="X192" s="322"/>
      <c r="Y192" s="453"/>
      <c r="Z192" s="437"/>
      <c r="AA192" s="437"/>
      <c r="AB192" s="437"/>
      <c r="AC192" s="437"/>
      <c r="AD192" s="437"/>
      <c r="AE192" s="437"/>
      <c r="AF192" s="442"/>
      <c r="AG192" s="442"/>
      <c r="AH192" s="442"/>
      <c r="AI192" s="442"/>
      <c r="AJ192" s="442"/>
      <c r="AK192" s="442"/>
      <c r="AL192" s="442"/>
      <c r="AM192" s="323">
        <f>SUM(Y192:AL192)</f>
        <v>0</v>
      </c>
    </row>
    <row r="193" spans="2:39" outlineLevel="1">
      <c r="B193" s="321" t="s">
        <v>270</v>
      </c>
      <c r="C193" s="318" t="s">
        <v>164</v>
      </c>
      <c r="D193" s="322"/>
      <c r="E193" s="322"/>
      <c r="F193" s="322"/>
      <c r="G193" s="322"/>
      <c r="H193" s="322"/>
      <c r="I193" s="322"/>
      <c r="J193" s="322"/>
      <c r="K193" s="322"/>
      <c r="L193" s="322"/>
      <c r="M193" s="322"/>
      <c r="N193" s="322">
        <f>N192</f>
        <v>0</v>
      </c>
      <c r="O193" s="322"/>
      <c r="P193" s="322"/>
      <c r="Q193" s="322"/>
      <c r="R193" s="322"/>
      <c r="S193" s="322"/>
      <c r="T193" s="322"/>
      <c r="U193" s="322"/>
      <c r="V193" s="322"/>
      <c r="W193" s="322"/>
      <c r="X193" s="322"/>
      <c r="Y193" s="438">
        <f>Y192</f>
        <v>0</v>
      </c>
      <c r="Z193" s="438">
        <f t="shared" ref="Z193" si="542">Z192</f>
        <v>0</v>
      </c>
      <c r="AA193" s="438">
        <f t="shared" ref="AA193" si="543">AA192</f>
        <v>0</v>
      </c>
      <c r="AB193" s="438">
        <f t="shared" ref="AB193" si="544">AB192</f>
        <v>0</v>
      </c>
      <c r="AC193" s="438">
        <f t="shared" ref="AC193" si="545">AC192</f>
        <v>0</v>
      </c>
      <c r="AD193" s="438">
        <f t="shared" ref="AD193" si="546">AD192</f>
        <v>0</v>
      </c>
      <c r="AE193" s="438">
        <f t="shared" ref="AE193" si="547">AE192</f>
        <v>0</v>
      </c>
      <c r="AF193" s="438">
        <f t="shared" ref="AF193" si="548">AF192</f>
        <v>0</v>
      </c>
      <c r="AG193" s="438">
        <f t="shared" ref="AG193" si="549">AG192</f>
        <v>0</v>
      </c>
      <c r="AH193" s="438">
        <f t="shared" ref="AH193" si="550">AH192</f>
        <v>0</v>
      </c>
      <c r="AI193" s="438">
        <f t="shared" ref="AI193" si="551">AI192</f>
        <v>0</v>
      </c>
      <c r="AJ193" s="438">
        <f t="shared" ref="AJ193" si="552">AJ192</f>
        <v>0</v>
      </c>
      <c r="AK193" s="438">
        <f t="shared" ref="AK193" si="553">AK192</f>
        <v>0</v>
      </c>
      <c r="AL193" s="438">
        <f t="shared" ref="AL193" si="554">AL192</f>
        <v>0</v>
      </c>
      <c r="AM193" s="333"/>
    </row>
    <row r="194" spans="2:39" outlineLevel="1">
      <c r="B194" s="321"/>
      <c r="C194" s="332"/>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28"/>
      <c r="Z194" s="328"/>
      <c r="AA194" s="328"/>
      <c r="AB194" s="328"/>
      <c r="AC194" s="328"/>
      <c r="AD194" s="328"/>
      <c r="AE194" s="328"/>
      <c r="AF194" s="328"/>
      <c r="AG194" s="328"/>
      <c r="AH194" s="328"/>
      <c r="AI194" s="328"/>
      <c r="AJ194" s="328"/>
      <c r="AK194" s="328"/>
      <c r="AL194" s="328"/>
      <c r="AM194" s="333"/>
    </row>
    <row r="195" spans="2:39" ht="15.75">
      <c r="B195" s="354" t="s">
        <v>274</v>
      </c>
      <c r="C195" s="356"/>
      <c r="D195" s="356">
        <f>SUM(D38:D193)</f>
        <v>83524379</v>
      </c>
      <c r="E195" s="356">
        <f>SUM(E38:E193)</f>
        <v>79571624</v>
      </c>
      <c r="F195" s="356">
        <f t="shared" ref="F195:M195" si="555">SUM(F38:F193)</f>
        <v>78471329</v>
      </c>
      <c r="G195" s="356">
        <f t="shared" si="555"/>
        <v>77835913</v>
      </c>
      <c r="H195" s="356">
        <f t="shared" si="555"/>
        <v>77773230</v>
      </c>
      <c r="I195" s="356">
        <f t="shared" si="555"/>
        <v>77687139</v>
      </c>
      <c r="J195" s="356">
        <f t="shared" si="555"/>
        <v>77416876</v>
      </c>
      <c r="K195" s="356">
        <f t="shared" si="555"/>
        <v>77406649</v>
      </c>
      <c r="L195" s="356">
        <f t="shared" si="555"/>
        <v>77261770</v>
      </c>
      <c r="M195" s="356">
        <f t="shared" si="555"/>
        <v>75595820</v>
      </c>
      <c r="N195" s="356"/>
      <c r="O195" s="356">
        <f>SUM(O38:O193)</f>
        <v>11524</v>
      </c>
      <c r="P195" s="356">
        <f t="shared" ref="P195:X195" si="556">SUM(P38:P193)</f>
        <v>10808</v>
      </c>
      <c r="Q195" s="356">
        <f t="shared" si="556"/>
        <v>10475</v>
      </c>
      <c r="R195" s="356">
        <f t="shared" si="556"/>
        <v>10214</v>
      </c>
      <c r="S195" s="356">
        <f t="shared" si="556"/>
        <v>10218</v>
      </c>
      <c r="T195" s="356">
        <f t="shared" si="556"/>
        <v>10192</v>
      </c>
      <c r="U195" s="356">
        <f t="shared" si="556"/>
        <v>10074</v>
      </c>
      <c r="V195" s="356">
        <f t="shared" si="556"/>
        <v>10073</v>
      </c>
      <c r="W195" s="356">
        <f t="shared" si="556"/>
        <v>10003</v>
      </c>
      <c r="X195" s="356">
        <f t="shared" si="556"/>
        <v>9609</v>
      </c>
      <c r="Y195" s="356">
        <f>IF(Y36="kWh",SUMPRODUCT(D38:D193,Y38:Y193))</f>
        <v>14309981</v>
      </c>
      <c r="Z195" s="356">
        <f>IF(Z36="kWh",SUMPRODUCT(D38:D193,Z38:Z193))</f>
        <v>18200646.998128884</v>
      </c>
      <c r="AA195" s="356">
        <f>IF(AA36="kw",SUMPRODUCT(N38:N193,O38:O193,AA38:AA193),SUMPRODUCT(D38:D193,AA38:AA193))</f>
        <v>27770.52</v>
      </c>
      <c r="AB195" s="356">
        <f>IF(AB36="kw",SUMPRODUCT(N38:N193,O38:O193,AB38:AB193),SUMPRODUCT(D38:D193,AB38:AB193))</f>
        <v>1392</v>
      </c>
      <c r="AC195" s="356">
        <f>IF(AC36="kw",SUMPRODUCT(N38:N193,O38:O193,AC38:AC193),SUMPRODUCT(D38:D193,AC38:AC193))</f>
        <v>40176</v>
      </c>
      <c r="AD195" s="356">
        <f>IF(AD36="kw",SUMPRODUCT(N38:N193,O38:O193,AD38:AD193),SUMPRODUCT(D38:D193,AD38:AD193))</f>
        <v>0</v>
      </c>
      <c r="AE195" s="356">
        <f>IF(AE36="kw",SUMPRODUCT(N38:N193,O38:O193,AE38:AE193),SUMPRODUCT(D38:D193,AE38:AE193))</f>
        <v>0</v>
      </c>
      <c r="AF195" s="356">
        <f>IF(AF36="kw",SUMPRODUCT(N38:N193,O38:O193,AF38:AF193),SUMPRODUCT(D38:D193,AF38:AF193))</f>
        <v>0</v>
      </c>
      <c r="AG195" s="356">
        <f>IF(AG36="kw",SUMPRODUCT(N38:N193,O38:O193,AG38:AG193),SUMPRODUCT(D38:D193,AG38:AG193))</f>
        <v>0</v>
      </c>
      <c r="AH195" s="356">
        <f>IF(AH36="kw",SUMPRODUCT(N38:N193,O38:O193,AH38:AH193),SUMPRODUCT(D38:D193,AH38:AH193))</f>
        <v>0</v>
      </c>
      <c r="AI195" s="356">
        <f>IF(AI36="kw",SUMPRODUCT(N38:N193,O38:O193,AI38:AI193),SUMPRODUCT(D38:D193,AI38:AI193))</f>
        <v>0</v>
      </c>
      <c r="AJ195" s="356">
        <f>IF(AJ36="kw",SUMPRODUCT(N38:N193,O38:O193,AJ38:AJ193),SUMPRODUCT(D38:D193,AJ38:AJ193))</f>
        <v>0</v>
      </c>
      <c r="AK195" s="356">
        <f>IF(AK36="kw",SUMPRODUCT(N38:N193,O38:O193,AK38:AK193),SUMPRODUCT(D38:D193,AK38:AK193))</f>
        <v>0</v>
      </c>
      <c r="AL195" s="356">
        <f>IF(AL36="kw",SUMPRODUCT(N38:N193,O38:O193,AL38:AL193),SUMPRODUCT(D38:D193,AL38:AL193))</f>
        <v>0</v>
      </c>
      <c r="AM195" s="357"/>
    </row>
    <row r="196" spans="2:39" ht="15.75">
      <c r="B196" s="418" t="s">
        <v>275</v>
      </c>
      <c r="C196" s="419"/>
      <c r="D196" s="419"/>
      <c r="E196" s="419"/>
      <c r="F196" s="419"/>
      <c r="G196" s="419"/>
      <c r="H196" s="419"/>
      <c r="I196" s="419"/>
      <c r="J196" s="419"/>
      <c r="K196" s="419"/>
      <c r="L196" s="419"/>
      <c r="M196" s="419"/>
      <c r="N196" s="419"/>
      <c r="O196" s="419"/>
      <c r="P196" s="419"/>
      <c r="Q196" s="419"/>
      <c r="R196" s="419"/>
      <c r="S196" s="419"/>
      <c r="T196" s="419"/>
      <c r="U196" s="419"/>
      <c r="V196" s="419"/>
      <c r="W196" s="419"/>
      <c r="X196" s="419"/>
      <c r="Y196" s="419">
        <f>HLOOKUP(Y35,'2. LRAMVA Threshold'!$B$42:$Q$53,7,FALSE)</f>
        <v>3350520</v>
      </c>
      <c r="Z196" s="419">
        <f>HLOOKUP(Z35,'2. LRAMVA Threshold'!$B$42:$Q$53,7,FALSE)</f>
        <v>928649</v>
      </c>
      <c r="AA196" s="419">
        <f>HLOOKUP(AA35,'2. LRAMVA Threshold'!$B$42:$Q$53,7,FALSE)</f>
        <v>34728</v>
      </c>
      <c r="AB196" s="419">
        <f>HLOOKUP(AB35,'2. LRAMVA Threshold'!$B$42:$Q$53,7,FALSE)</f>
        <v>0</v>
      </c>
      <c r="AC196" s="419">
        <f>HLOOKUP(AC35,'2. LRAMVA Threshold'!$B$42:$Q$53,7,FALSE)</f>
        <v>0</v>
      </c>
      <c r="AD196" s="419">
        <f>HLOOKUP(AD35,'2. LRAMVA Threshold'!$B$42:$Q$53,7,FALSE)</f>
        <v>0</v>
      </c>
      <c r="AE196" s="419">
        <f>HLOOKUP(AE35,'2. LRAMVA Threshold'!$B$42:$Q$53,7,FALSE)</f>
        <v>0</v>
      </c>
      <c r="AF196" s="419">
        <f>HLOOKUP(AF35,'2. LRAMVA Threshold'!$B$42:$Q$53,7,FALSE)</f>
        <v>0</v>
      </c>
      <c r="AG196" s="419">
        <f>HLOOKUP(AG35,'2. LRAMVA Threshold'!$B$42:$Q$53,7,FALSE)</f>
        <v>0</v>
      </c>
      <c r="AH196" s="419">
        <f>HLOOKUP(AH35,'2. LRAMVA Threshold'!$B$42:$Q$53,7,FALSE)</f>
        <v>0</v>
      </c>
      <c r="AI196" s="419">
        <f>HLOOKUP(AI35,'2. LRAMVA Threshold'!$B$42:$Q$53,7,FALSE)</f>
        <v>0</v>
      </c>
      <c r="AJ196" s="419">
        <f>HLOOKUP(AJ35,'2. LRAMVA Threshold'!$B$42:$Q$53,7,FALSE)</f>
        <v>0</v>
      </c>
      <c r="AK196" s="419">
        <f>HLOOKUP(AK35,'2. LRAMVA Threshold'!$B$42:$Q$53,7,FALSE)</f>
        <v>0</v>
      </c>
      <c r="AL196" s="419">
        <f>HLOOKUP(AL35,'2. LRAMVA Threshold'!$B$42:$Q$53,7,FALSE)</f>
        <v>0</v>
      </c>
      <c r="AM196" s="420"/>
    </row>
    <row r="197" spans="2:39">
      <c r="B197" s="557"/>
      <c r="C197" s="459"/>
      <c r="D197" s="460"/>
      <c r="E197" s="460"/>
      <c r="F197" s="460"/>
      <c r="G197" s="460"/>
      <c r="H197" s="460"/>
      <c r="I197" s="460"/>
      <c r="J197" s="460"/>
      <c r="K197" s="460"/>
      <c r="L197" s="460"/>
      <c r="M197" s="460"/>
      <c r="N197" s="460"/>
      <c r="O197" s="461"/>
      <c r="P197" s="460"/>
      <c r="Q197" s="460"/>
      <c r="R197" s="460"/>
      <c r="S197" s="462"/>
      <c r="T197" s="462"/>
      <c r="U197" s="462"/>
      <c r="V197" s="462"/>
      <c r="W197" s="460"/>
      <c r="X197" s="460"/>
      <c r="Y197" s="463"/>
      <c r="Z197" s="463"/>
      <c r="AA197" s="463"/>
      <c r="AB197" s="463"/>
      <c r="AC197" s="463"/>
      <c r="AD197" s="463"/>
      <c r="AE197" s="463"/>
      <c r="AF197" s="426"/>
      <c r="AG197" s="426"/>
      <c r="AH197" s="426"/>
      <c r="AI197" s="426"/>
      <c r="AJ197" s="426"/>
      <c r="AK197" s="426"/>
      <c r="AL197" s="426"/>
      <c r="AM197" s="427"/>
    </row>
    <row r="198" spans="2:39">
      <c r="B198" s="351" t="s">
        <v>169</v>
      </c>
      <c r="C198" s="365"/>
      <c r="D198" s="365"/>
      <c r="E198" s="403"/>
      <c r="F198" s="403"/>
      <c r="G198" s="403"/>
      <c r="H198" s="403"/>
      <c r="I198" s="403"/>
      <c r="J198" s="403"/>
      <c r="K198" s="403"/>
      <c r="L198" s="403"/>
      <c r="M198" s="403"/>
      <c r="N198" s="403"/>
      <c r="O198" s="318"/>
      <c r="P198" s="367"/>
      <c r="Q198" s="367"/>
      <c r="R198" s="367"/>
      <c r="S198" s="366"/>
      <c r="T198" s="366"/>
      <c r="U198" s="366"/>
      <c r="V198" s="366"/>
      <c r="W198" s="367"/>
      <c r="X198" s="367"/>
      <c r="Y198" s="368">
        <f>HLOOKUP(Y$35,'3.  Distribution Rates'!$C$122:$P$133,7,FALSE)</f>
        <v>1.55E-2</v>
      </c>
      <c r="Z198" s="368">
        <f>HLOOKUP(Z$35,'3.  Distribution Rates'!$C$122:$P$133,7,FALSE)</f>
        <v>1.01E-2</v>
      </c>
      <c r="AA198" s="368">
        <f>HLOOKUP(AA$35,'3.  Distribution Rates'!$C$122:$P$133,7,FALSE)</f>
        <v>2.4285999999999999</v>
      </c>
      <c r="AB198" s="368">
        <f>HLOOKUP(AB$35,'3.  Distribution Rates'!$C$122:$P$133,7,FALSE)</f>
        <v>1.3465</v>
      </c>
      <c r="AC198" s="368">
        <f>+'3.  Distribution Rates'!G128</f>
        <v>0.22459999999999999</v>
      </c>
      <c r="AD198" s="368">
        <f>HLOOKUP(AD$35,'3.  Distribution Rates'!$C$122:$P$133,7,FALSE)</f>
        <v>7.4960000000000004</v>
      </c>
      <c r="AE198" s="368">
        <f>HLOOKUP(AE$35,'3.  Distribution Rates'!$C$122:$P$133,7,FALSE)</f>
        <v>0</v>
      </c>
      <c r="AF198" s="368">
        <f>HLOOKUP(AF$35,'3.  Distribution Rates'!$C$122:$P$133,7,FALSE)</f>
        <v>0</v>
      </c>
      <c r="AG198" s="368">
        <f>HLOOKUP(AG$35,'3.  Distribution Rates'!$C$122:$P$133,7,FALSE)</f>
        <v>0</v>
      </c>
      <c r="AH198" s="368">
        <f>HLOOKUP(AH$35,'3.  Distribution Rates'!$C$122:$P$133,7,FALSE)</f>
        <v>0</v>
      </c>
      <c r="AI198" s="368">
        <f>HLOOKUP(AI$35,'3.  Distribution Rates'!$C$122:$P$133,7,FALSE)</f>
        <v>0</v>
      </c>
      <c r="AJ198" s="368">
        <f>HLOOKUP(AJ$35,'3.  Distribution Rates'!$C$122:$P$133,7,FALSE)</f>
        <v>0</v>
      </c>
      <c r="AK198" s="368">
        <f>HLOOKUP(AK$35,'3.  Distribution Rates'!$C$122:$P$133,7,FALSE)</f>
        <v>0</v>
      </c>
      <c r="AL198" s="368">
        <f>HLOOKUP(AL$35,'3.  Distribution Rates'!$C$122:$P$133,7,FALSE)</f>
        <v>0</v>
      </c>
      <c r="AM198" s="375"/>
    </row>
    <row r="199" spans="2:39">
      <c r="B199" s="351" t="s">
        <v>150</v>
      </c>
      <c r="C199" s="372"/>
      <c r="D199" s="336"/>
      <c r="E199" s="306"/>
      <c r="F199" s="306"/>
      <c r="G199" s="306"/>
      <c r="H199" s="306"/>
      <c r="I199" s="306"/>
      <c r="J199" s="306"/>
      <c r="K199" s="306"/>
      <c r="L199" s="306"/>
      <c r="M199" s="306"/>
      <c r="N199" s="306"/>
      <c r="O199" s="318"/>
      <c r="P199" s="306"/>
      <c r="Q199" s="306"/>
      <c r="R199" s="306"/>
      <c r="S199" s="336"/>
      <c r="T199" s="336"/>
      <c r="U199" s="336"/>
      <c r="V199" s="336"/>
      <c r="W199" s="306"/>
      <c r="X199" s="306"/>
      <c r="Y199" s="405">
        <f>'4.  2011-2014 LRAM'!Y138*Y198*0</f>
        <v>0</v>
      </c>
      <c r="Z199" s="405">
        <f>'4.  2011-2014 LRAM'!Z138*Z198*0</f>
        <v>0</v>
      </c>
      <c r="AA199" s="405">
        <f>'4.  2011-2014 LRAM'!AA138*AA198*0</f>
        <v>0</v>
      </c>
      <c r="AB199" s="405">
        <f>'4.  2011-2014 LRAM'!AB138*AB198*0</f>
        <v>0</v>
      </c>
      <c r="AC199" s="405">
        <f>'4.  2011-2014 LRAM'!AC138*AC198</f>
        <v>0</v>
      </c>
      <c r="AD199" s="405">
        <f>'4.  2011-2014 LRAM'!AD138*AD198</f>
        <v>0</v>
      </c>
      <c r="AE199" s="405">
        <f>'4.  2011-2014 LRAM'!AE138*AE198</f>
        <v>0</v>
      </c>
      <c r="AF199" s="405">
        <f>'4.  2011-2014 LRAM'!AF138*AF198</f>
        <v>0</v>
      </c>
      <c r="AG199" s="405">
        <f>'4.  2011-2014 LRAM'!AG138*AG198</f>
        <v>0</v>
      </c>
      <c r="AH199" s="405">
        <f>'4.  2011-2014 LRAM'!AH138*AH198</f>
        <v>0</v>
      </c>
      <c r="AI199" s="405">
        <f>'4.  2011-2014 LRAM'!AI138*AI198</f>
        <v>0</v>
      </c>
      <c r="AJ199" s="405">
        <f>'4.  2011-2014 LRAM'!AJ138*AJ198</f>
        <v>0</v>
      </c>
      <c r="AK199" s="405">
        <f>'4.  2011-2014 LRAM'!AK138*AK198</f>
        <v>0</v>
      </c>
      <c r="AL199" s="405">
        <f>'4.  2011-2014 LRAM'!AL138*AL198</f>
        <v>0</v>
      </c>
      <c r="AM199" s="404">
        <f>SUM(Y199:AL199)</f>
        <v>0</v>
      </c>
    </row>
    <row r="200" spans="2:39">
      <c r="B200" s="351" t="s">
        <v>151</v>
      </c>
      <c r="C200" s="372"/>
      <c r="D200" s="336"/>
      <c r="E200" s="306"/>
      <c r="F200" s="306"/>
      <c r="G200" s="306"/>
      <c r="H200" s="306"/>
      <c r="I200" s="306"/>
      <c r="J200" s="306"/>
      <c r="K200" s="306"/>
      <c r="L200" s="306"/>
      <c r="M200" s="306"/>
      <c r="N200" s="306"/>
      <c r="O200" s="318"/>
      <c r="P200" s="306"/>
      <c r="Q200" s="306"/>
      <c r="R200" s="306"/>
      <c r="S200" s="336"/>
      <c r="T200" s="336"/>
      <c r="U200" s="336"/>
      <c r="V200" s="336"/>
      <c r="W200" s="306"/>
      <c r="X200" s="306"/>
      <c r="Y200" s="405">
        <f>'4.  2011-2014 LRAM'!Y267*Y198*0</f>
        <v>0</v>
      </c>
      <c r="Z200" s="405">
        <f>'4.  2011-2014 LRAM'!Z267*Z198*0</f>
        <v>0</v>
      </c>
      <c r="AA200" s="405">
        <f>'4.  2011-2014 LRAM'!AA267*AA198*0</f>
        <v>0</v>
      </c>
      <c r="AB200" s="405">
        <f>'4.  2011-2014 LRAM'!AB267*AB198*0</f>
        <v>0</v>
      </c>
      <c r="AC200" s="405">
        <f>'4.  2011-2014 LRAM'!AC267*AC198</f>
        <v>0</v>
      </c>
      <c r="AD200" s="405">
        <f>'4.  2011-2014 LRAM'!AD267*AD198</f>
        <v>0</v>
      </c>
      <c r="AE200" s="405">
        <f>'4.  2011-2014 LRAM'!AE267*AE198</f>
        <v>0</v>
      </c>
      <c r="AF200" s="405">
        <f>'4.  2011-2014 LRAM'!AF267*AF198</f>
        <v>0</v>
      </c>
      <c r="AG200" s="405">
        <f>'4.  2011-2014 LRAM'!AG267*AG198</f>
        <v>0</v>
      </c>
      <c r="AH200" s="405">
        <f>'4.  2011-2014 LRAM'!AH267*AH198</f>
        <v>0</v>
      </c>
      <c r="AI200" s="405">
        <f>'4.  2011-2014 LRAM'!AI267*AI198</f>
        <v>0</v>
      </c>
      <c r="AJ200" s="405">
        <f>'4.  2011-2014 LRAM'!AJ267*AJ198</f>
        <v>0</v>
      </c>
      <c r="AK200" s="405">
        <f>'4.  2011-2014 LRAM'!AK267*AK198</f>
        <v>0</v>
      </c>
      <c r="AL200" s="405">
        <f>'4.  2011-2014 LRAM'!AL267*AL198</f>
        <v>0</v>
      </c>
      <c r="AM200" s="404">
        <f>SUM(Y200:AL200)</f>
        <v>0</v>
      </c>
    </row>
    <row r="201" spans="2:39">
      <c r="B201" s="351" t="s">
        <v>152</v>
      </c>
      <c r="C201" s="372"/>
      <c r="D201" s="336"/>
      <c r="E201" s="306"/>
      <c r="F201" s="306"/>
      <c r="G201" s="306"/>
      <c r="H201" s="306"/>
      <c r="I201" s="306"/>
      <c r="J201" s="306"/>
      <c r="K201" s="306"/>
      <c r="L201" s="306"/>
      <c r="M201" s="306"/>
      <c r="N201" s="306"/>
      <c r="O201" s="318"/>
      <c r="P201" s="306"/>
      <c r="Q201" s="306"/>
      <c r="R201" s="306"/>
      <c r="S201" s="336"/>
      <c r="T201" s="336"/>
      <c r="U201" s="336"/>
      <c r="V201" s="336"/>
      <c r="W201" s="306"/>
      <c r="X201" s="306"/>
      <c r="Y201" s="405">
        <f>'4.  2011-2014 LRAM'!Y396*Y198*0</f>
        <v>0</v>
      </c>
      <c r="Z201" s="405">
        <f>'4.  2011-2014 LRAM'!Z396*Z198*0</f>
        <v>0</v>
      </c>
      <c r="AA201" s="405">
        <f>'4.  2011-2014 LRAM'!AA396*AA198*0</f>
        <v>0</v>
      </c>
      <c r="AB201" s="405">
        <f>'4.  2011-2014 LRAM'!AB396*AB198*0</f>
        <v>0</v>
      </c>
      <c r="AC201" s="405">
        <f>'4.  2011-2014 LRAM'!AC396*AC198</f>
        <v>0</v>
      </c>
      <c r="AD201" s="405">
        <f>'4.  2011-2014 LRAM'!AD396*AD198</f>
        <v>0</v>
      </c>
      <c r="AE201" s="405">
        <f>'4.  2011-2014 LRAM'!AE396*AE198</f>
        <v>0</v>
      </c>
      <c r="AF201" s="405">
        <f>'4.  2011-2014 LRAM'!AF396*AF198</f>
        <v>0</v>
      </c>
      <c r="AG201" s="405">
        <f>'4.  2011-2014 LRAM'!AG396*AG198</f>
        <v>0</v>
      </c>
      <c r="AH201" s="405">
        <f>'4.  2011-2014 LRAM'!AH396*AH198</f>
        <v>0</v>
      </c>
      <c r="AI201" s="405">
        <f>'4.  2011-2014 LRAM'!AI396*AI198</f>
        <v>0</v>
      </c>
      <c r="AJ201" s="405">
        <f>'4.  2011-2014 LRAM'!AJ396*AJ198</f>
        <v>0</v>
      </c>
      <c r="AK201" s="405">
        <f>'4.  2011-2014 LRAM'!AK396*AK198</f>
        <v>0</v>
      </c>
      <c r="AL201" s="405">
        <f>'4.  2011-2014 LRAM'!AL396*AL198</f>
        <v>0</v>
      </c>
      <c r="AM201" s="404">
        <f>SUM(Y201:AL201)</f>
        <v>0</v>
      </c>
    </row>
    <row r="202" spans="2:39">
      <c r="B202" s="351" t="s">
        <v>153</v>
      </c>
      <c r="C202" s="372"/>
      <c r="D202" s="336"/>
      <c r="E202" s="306"/>
      <c r="F202" s="306"/>
      <c r="G202" s="306"/>
      <c r="H202" s="306"/>
      <c r="I202" s="306"/>
      <c r="J202" s="306"/>
      <c r="K202" s="306"/>
      <c r="L202" s="306"/>
      <c r="M202" s="306"/>
      <c r="N202" s="306"/>
      <c r="O202" s="318"/>
      <c r="P202" s="306"/>
      <c r="Q202" s="306"/>
      <c r="R202" s="306"/>
      <c r="S202" s="336"/>
      <c r="T202" s="336"/>
      <c r="U202" s="336"/>
      <c r="V202" s="336"/>
      <c r="W202" s="306"/>
      <c r="X202" s="306"/>
      <c r="Y202" s="405">
        <f>'4.  2011-2014 LRAM'!Y526*Y198*0</f>
        <v>0</v>
      </c>
      <c r="Z202" s="405">
        <f>'4.  2011-2014 LRAM'!Z526*Z198*0</f>
        <v>0</v>
      </c>
      <c r="AA202" s="405">
        <f>'4.  2011-2014 LRAM'!AA526*AA198*0</f>
        <v>0</v>
      </c>
      <c r="AB202" s="405">
        <f>'4.  2011-2014 LRAM'!AB526*AB198*0</f>
        <v>0</v>
      </c>
      <c r="AC202" s="405">
        <f>'4.  2011-2014 LRAM'!AC526*AC198</f>
        <v>0</v>
      </c>
      <c r="AD202" s="405">
        <f>'4.  2011-2014 LRAM'!AD526*AD198</f>
        <v>0</v>
      </c>
      <c r="AE202" s="405">
        <f>'4.  2011-2014 LRAM'!AE526*AE198</f>
        <v>0</v>
      </c>
      <c r="AF202" s="405">
        <f>'4.  2011-2014 LRAM'!AF526*AF198</f>
        <v>0</v>
      </c>
      <c r="AG202" s="405">
        <f>'4.  2011-2014 LRAM'!AG526*AG198</f>
        <v>0</v>
      </c>
      <c r="AH202" s="405">
        <f>'4.  2011-2014 LRAM'!AH526*AH198</f>
        <v>0</v>
      </c>
      <c r="AI202" s="405">
        <f>'4.  2011-2014 LRAM'!AI526*AI198</f>
        <v>0</v>
      </c>
      <c r="AJ202" s="405">
        <f>'4.  2011-2014 LRAM'!AJ526*AJ198</f>
        <v>0</v>
      </c>
      <c r="AK202" s="405">
        <f>'4.  2011-2014 LRAM'!AK526*AK198</f>
        <v>0</v>
      </c>
      <c r="AL202" s="405">
        <f>'4.  2011-2014 LRAM'!AL526*AL198</f>
        <v>0</v>
      </c>
      <c r="AM202" s="404">
        <f>SUM(Y202:AL202)</f>
        <v>0</v>
      </c>
    </row>
    <row r="203" spans="2:39">
      <c r="B203" s="351" t="s">
        <v>154</v>
      </c>
      <c r="C203" s="372"/>
      <c r="D203" s="336"/>
      <c r="E203" s="306"/>
      <c r="F203" s="306"/>
      <c r="G203" s="306"/>
      <c r="H203" s="306"/>
      <c r="I203" s="306"/>
      <c r="J203" s="306"/>
      <c r="K203" s="306"/>
      <c r="L203" s="306"/>
      <c r="M203" s="306"/>
      <c r="N203" s="306"/>
      <c r="O203" s="318"/>
      <c r="P203" s="306"/>
      <c r="Q203" s="306"/>
      <c r="R203" s="306"/>
      <c r="S203" s="336"/>
      <c r="T203" s="336"/>
      <c r="U203" s="336"/>
      <c r="V203" s="336"/>
      <c r="W203" s="306"/>
      <c r="X203" s="306"/>
      <c r="Y203" s="405">
        <f>Y195*Y198</f>
        <v>221804.70550000001</v>
      </c>
      <c r="Z203" s="405">
        <f t="shared" ref="Z203:AL203" si="557">Z195*Z198</f>
        <v>183826.53468110171</v>
      </c>
      <c r="AA203" s="405">
        <f t="shared" si="557"/>
        <v>67443.484872000001</v>
      </c>
      <c r="AB203" s="405">
        <f>AB195*AB198</f>
        <v>1874.328</v>
      </c>
      <c r="AC203" s="405">
        <f>AC195*AC198</f>
        <v>9023.5295999999998</v>
      </c>
      <c r="AD203" s="405">
        <f t="shared" si="557"/>
        <v>0</v>
      </c>
      <c r="AE203" s="405">
        <f t="shared" si="557"/>
        <v>0</v>
      </c>
      <c r="AF203" s="405">
        <f t="shared" si="557"/>
        <v>0</v>
      </c>
      <c r="AG203" s="405">
        <f t="shared" si="557"/>
        <v>0</v>
      </c>
      <c r="AH203" s="405">
        <f t="shared" si="557"/>
        <v>0</v>
      </c>
      <c r="AI203" s="405">
        <f t="shared" si="557"/>
        <v>0</v>
      </c>
      <c r="AJ203" s="405">
        <f t="shared" si="557"/>
        <v>0</v>
      </c>
      <c r="AK203" s="405">
        <f t="shared" si="557"/>
        <v>0</v>
      </c>
      <c r="AL203" s="405">
        <f t="shared" si="557"/>
        <v>0</v>
      </c>
      <c r="AM203" s="404">
        <f>SUM(Y203:AL203)</f>
        <v>483972.58265310171</v>
      </c>
    </row>
    <row r="204" spans="2:39" ht="15.75">
      <c r="B204" s="376" t="s">
        <v>271</v>
      </c>
      <c r="C204" s="372"/>
      <c r="D204" s="363"/>
      <c r="E204" s="361"/>
      <c r="F204" s="361"/>
      <c r="G204" s="361"/>
      <c r="H204" s="361"/>
      <c r="I204" s="361"/>
      <c r="J204" s="361"/>
      <c r="K204" s="361"/>
      <c r="L204" s="361"/>
      <c r="M204" s="361"/>
      <c r="N204" s="361"/>
      <c r="O204" s="327"/>
      <c r="P204" s="361"/>
      <c r="Q204" s="361"/>
      <c r="R204" s="361"/>
      <c r="S204" s="363"/>
      <c r="T204" s="363"/>
      <c r="U204" s="363"/>
      <c r="V204" s="363"/>
      <c r="W204" s="361"/>
      <c r="X204" s="361"/>
      <c r="Y204" s="373">
        <f>SUM(Y199:Y203)</f>
        <v>221804.70550000001</v>
      </c>
      <c r="Z204" s="373">
        <f>SUM(Z199:Z203)</f>
        <v>183826.53468110171</v>
      </c>
      <c r="AA204" s="373">
        <f t="shared" ref="AA204:AE204" si="558">SUM(AA199:AA203)</f>
        <v>67443.484872000001</v>
      </c>
      <c r="AB204" s="373">
        <f t="shared" si="558"/>
        <v>1874.328</v>
      </c>
      <c r="AC204" s="373">
        <f>SUM(AC199:AC203)</f>
        <v>9023.5295999999998</v>
      </c>
      <c r="AD204" s="373">
        <f t="shared" si="558"/>
        <v>0</v>
      </c>
      <c r="AE204" s="373">
        <f t="shared" si="558"/>
        <v>0</v>
      </c>
      <c r="AF204" s="373">
        <f>SUM(AF199:AF203)</f>
        <v>0</v>
      </c>
      <c r="AG204" s="373">
        <f>SUM(AG199:AG203)</f>
        <v>0</v>
      </c>
      <c r="AH204" s="373">
        <f t="shared" ref="AH204:AL204" si="559">SUM(AH199:AH203)</f>
        <v>0</v>
      </c>
      <c r="AI204" s="373">
        <f t="shared" si="559"/>
        <v>0</v>
      </c>
      <c r="AJ204" s="373">
        <f t="shared" si="559"/>
        <v>0</v>
      </c>
      <c r="AK204" s="373">
        <f t="shared" si="559"/>
        <v>0</v>
      </c>
      <c r="AL204" s="373">
        <f t="shared" si="559"/>
        <v>0</v>
      </c>
      <c r="AM204" s="375">
        <f>SUM(AM199:AM203)</f>
        <v>483972.58265310171</v>
      </c>
    </row>
    <row r="205" spans="2:39" ht="15.75">
      <c r="B205" s="376" t="s">
        <v>272</v>
      </c>
      <c r="C205" s="372"/>
      <c r="D205" s="377"/>
      <c r="E205" s="361"/>
      <c r="F205" s="361"/>
      <c r="G205" s="361"/>
      <c r="H205" s="361"/>
      <c r="I205" s="361"/>
      <c r="J205" s="361"/>
      <c r="K205" s="361"/>
      <c r="L205" s="361"/>
      <c r="M205" s="361"/>
      <c r="N205" s="361"/>
      <c r="O205" s="327"/>
      <c r="P205" s="361"/>
      <c r="Q205" s="361"/>
      <c r="R205" s="361"/>
      <c r="S205" s="363"/>
      <c r="T205" s="363"/>
      <c r="U205" s="363"/>
      <c r="V205" s="363"/>
      <c r="W205" s="361"/>
      <c r="X205" s="361"/>
      <c r="Y205" s="374">
        <f>Y196*Y198</f>
        <v>51933.06</v>
      </c>
      <c r="Z205" s="374">
        <f t="shared" ref="Z205:AE205" si="560">Z196*Z198</f>
        <v>9379.3549000000003</v>
      </c>
      <c r="AA205" s="374">
        <f>AA196*AA198</f>
        <v>84340.420799999993</v>
      </c>
      <c r="AB205" s="374">
        <f t="shared" si="560"/>
        <v>0</v>
      </c>
      <c r="AC205" s="374">
        <f t="shared" si="560"/>
        <v>0</v>
      </c>
      <c r="AD205" s="374">
        <f t="shared" si="560"/>
        <v>0</v>
      </c>
      <c r="AE205" s="374">
        <f t="shared" si="560"/>
        <v>0</v>
      </c>
      <c r="AF205" s="374">
        <f>AF196*AF198</f>
        <v>0</v>
      </c>
      <c r="AG205" s="374">
        <f t="shared" ref="AG205:AL205" si="561">AG196*AG198</f>
        <v>0</v>
      </c>
      <c r="AH205" s="374">
        <f t="shared" si="561"/>
        <v>0</v>
      </c>
      <c r="AI205" s="374">
        <f t="shared" si="561"/>
        <v>0</v>
      </c>
      <c r="AJ205" s="374">
        <f t="shared" si="561"/>
        <v>0</v>
      </c>
      <c r="AK205" s="374">
        <f t="shared" si="561"/>
        <v>0</v>
      </c>
      <c r="AL205" s="374">
        <f t="shared" si="561"/>
        <v>0</v>
      </c>
      <c r="AM205" s="375">
        <f>SUM(Y205:AL205)</f>
        <v>145652.8357</v>
      </c>
    </row>
    <row r="206" spans="2:39" ht="15.75">
      <c r="B206" s="376" t="s">
        <v>273</v>
      </c>
      <c r="C206" s="372"/>
      <c r="D206" s="377"/>
      <c r="E206" s="361"/>
      <c r="F206" s="361"/>
      <c r="G206" s="361"/>
      <c r="H206" s="361"/>
      <c r="I206" s="361"/>
      <c r="J206" s="361"/>
      <c r="K206" s="361"/>
      <c r="L206" s="361"/>
      <c r="M206" s="361"/>
      <c r="N206" s="361"/>
      <c r="O206" s="327"/>
      <c r="P206" s="361"/>
      <c r="Q206" s="361"/>
      <c r="R206" s="361"/>
      <c r="S206" s="377"/>
      <c r="T206" s="377"/>
      <c r="U206" s="377"/>
      <c r="V206" s="377"/>
      <c r="W206" s="361"/>
      <c r="X206" s="361"/>
      <c r="Y206" s="378"/>
      <c r="Z206" s="378"/>
      <c r="AA206" s="378"/>
      <c r="AB206" s="378"/>
      <c r="AC206" s="378"/>
      <c r="AD206" s="378"/>
      <c r="AE206" s="378"/>
      <c r="AF206" s="378"/>
      <c r="AG206" s="378"/>
      <c r="AH206" s="378"/>
      <c r="AI206" s="378"/>
      <c r="AJ206" s="378"/>
      <c r="AK206" s="378"/>
      <c r="AL206" s="378"/>
      <c r="AM206" s="375">
        <f>AM204-AM205</f>
        <v>338319.74695310171</v>
      </c>
    </row>
    <row r="207" spans="2:39">
      <c r="B207" s="351"/>
      <c r="C207" s="377"/>
      <c r="D207" s="377"/>
      <c r="E207" s="361"/>
      <c r="F207" s="361"/>
      <c r="G207" s="361"/>
      <c r="H207" s="361"/>
      <c r="I207" s="361"/>
      <c r="J207" s="361"/>
      <c r="K207" s="361"/>
      <c r="L207" s="361"/>
      <c r="M207" s="361"/>
      <c r="N207" s="361"/>
      <c r="O207" s="327"/>
      <c r="P207" s="361"/>
      <c r="Q207" s="361"/>
      <c r="R207" s="361"/>
      <c r="S207" s="377"/>
      <c r="T207" s="372"/>
      <c r="U207" s="377"/>
      <c r="V207" s="377"/>
      <c r="W207" s="361"/>
      <c r="X207" s="361"/>
      <c r="Y207" s="379"/>
      <c r="Z207" s="379"/>
      <c r="AA207" s="379"/>
      <c r="AB207" s="379"/>
      <c r="AC207" s="379"/>
      <c r="AD207" s="379"/>
      <c r="AE207" s="379"/>
      <c r="AF207" s="379"/>
      <c r="AG207" s="379"/>
      <c r="AH207" s="379"/>
      <c r="AI207" s="379"/>
      <c r="AJ207" s="379"/>
      <c r="AK207" s="379"/>
      <c r="AL207" s="379"/>
      <c r="AM207" s="375"/>
    </row>
    <row r="208" spans="2:39">
      <c r="B208" s="321" t="s">
        <v>145</v>
      </c>
      <c r="C208" s="331"/>
      <c r="D208" s="306"/>
      <c r="E208" s="306"/>
      <c r="F208" s="306"/>
      <c r="G208" s="306"/>
      <c r="H208" s="306"/>
      <c r="I208" s="306"/>
      <c r="J208" s="306"/>
      <c r="K208" s="306"/>
      <c r="L208" s="306"/>
      <c r="M208" s="306"/>
      <c r="N208" s="306"/>
      <c r="O208" s="384"/>
      <c r="P208" s="306"/>
      <c r="Q208" s="306"/>
      <c r="R208" s="306"/>
      <c r="S208" s="331"/>
      <c r="T208" s="336"/>
      <c r="U208" s="336"/>
      <c r="V208" s="306"/>
      <c r="W208" s="306"/>
      <c r="X208" s="336"/>
      <c r="Y208" s="318">
        <f>SUMPRODUCT(E38:E193,Y38:Y193)</f>
        <v>11183805</v>
      </c>
      <c r="Z208" s="318">
        <f>SUMPRODUCT(E38:E193,Z38:Z193)</f>
        <v>18063470.998128884</v>
      </c>
      <c r="AA208" s="318">
        <f>IF(AA36="kw",SUMPRODUCT(N38:N193,P38:P193,AA38:AA193),SUMPRODUCT(E38:E193,AA38:AA193))</f>
        <v>25862.52</v>
      </c>
      <c r="AB208" s="318">
        <f>IF(AB36="kw",SUMPRODUCT(N38:N193,P38:P193,AB38:AB193),SUMPRODUCT(E38:E193,AB38:AB193))</f>
        <v>1392</v>
      </c>
      <c r="AC208" s="318">
        <f>IF(AC36="kw",SUMPRODUCT(N38:N193,P38:P193,AC38:AC193),SUMPRODUCT(E38:E193,AC38:AC193))</f>
        <v>40176</v>
      </c>
      <c r="AD208" s="318">
        <f>IF(AD36="kw",SUMPRODUCT(N38:N193,P38:P193,AD38:AD193),SUMPRODUCT(E38:E193,AD38:AD193))</f>
        <v>0</v>
      </c>
      <c r="AE208" s="318">
        <f>IF(AE36="kw",SUMPRODUCT(N38:N193,P38:P193,AE38:AE193),SUMPRODUCT(E38:E193,AE38:AE193))</f>
        <v>0</v>
      </c>
      <c r="AF208" s="318">
        <f>IF(AF36="kw",SUMPRODUCT(N38:N193,P38:P193,AF38:AF193),SUMPRODUCT(E38:E193,AF38:AF193))</f>
        <v>0</v>
      </c>
      <c r="AG208" s="318">
        <f>IF(AG36="kw",SUMPRODUCT(N38:N193,P38:P193,AG38:AG193),SUMPRODUCT(E38:E193,AG38:AG193))</f>
        <v>0</v>
      </c>
      <c r="AH208" s="318">
        <f>IF(AH36="kw",SUMPRODUCT(N38:N193,P38:P193,AH38:AH193),SUMPRODUCT(E38:E193,AH38:AH193))</f>
        <v>0</v>
      </c>
      <c r="AI208" s="318">
        <f>IF(AI36="kw",SUMPRODUCT(N38:N193,P38:P193,AI38:AI193),SUMPRODUCT(E38:E193,AI38:AI193))</f>
        <v>0</v>
      </c>
      <c r="AJ208" s="318">
        <f>IF(AJ36="kw",SUMPRODUCT(N38:N193,P38:P193,AJ38:AJ193),SUMPRODUCT(E38:E193,AJ38:AJ193))</f>
        <v>0</v>
      </c>
      <c r="AK208" s="318">
        <f>IF(AK36="kw",SUMPRODUCT(N38:N193,P38:P193,AK38:AK193),SUMPRODUCT(E38:E193,AK38:AK193))</f>
        <v>0</v>
      </c>
      <c r="AL208" s="318">
        <f>IF(AL36="kw",SUMPRODUCT(N38:N193,P38:P193,AL38:AL193),SUMPRODUCT(E38:E193,AL38:AL193))</f>
        <v>0</v>
      </c>
      <c r="AM208" s="375"/>
    </row>
    <row r="209" spans="1:39">
      <c r="B209" s="321" t="s">
        <v>146</v>
      </c>
      <c r="C209" s="331"/>
      <c r="D209" s="306"/>
      <c r="E209" s="306"/>
      <c r="F209" s="306"/>
      <c r="G209" s="306"/>
      <c r="H209" s="306"/>
      <c r="I209" s="306"/>
      <c r="J209" s="306"/>
      <c r="K209" s="306"/>
      <c r="L209" s="306"/>
      <c r="M209" s="306"/>
      <c r="N209" s="306"/>
      <c r="O209" s="384"/>
      <c r="P209" s="306"/>
      <c r="Q209" s="306"/>
      <c r="R209" s="306"/>
      <c r="S209" s="331"/>
      <c r="T209" s="336"/>
      <c r="U209" s="336"/>
      <c r="V209" s="306"/>
      <c r="W209" s="306"/>
      <c r="X209" s="336"/>
      <c r="Y209" s="318">
        <f>SUMPRODUCT(F38:F193,Y38:Y193)</f>
        <v>11174477</v>
      </c>
      <c r="Z209" s="318">
        <f>SUMPRODUCT(F38:F193,Z38:Z193)</f>
        <v>18036132.998128884</v>
      </c>
      <c r="AA209" s="318">
        <f>IF(AA36="kw",SUMPRODUCT(N38:N193,Q38:Q193,AA38:AA193),SUMPRODUCT(F38:F193,AA38:AA193))</f>
        <v>22351.32</v>
      </c>
      <c r="AB209" s="318">
        <f>IF(AB36="kw",SUMPRODUCT(N38:N193,Q38:Q193,AB38:AB193),SUMPRODUCT(F38:F193,AB38:AB193))</f>
        <v>1392</v>
      </c>
      <c r="AC209" s="318">
        <f>IF(AC36="kw",SUMPRODUCT(N38:N193,Q38:Q193,AC38:AC193),SUMPRODUCT(F38:F193,AC38:AC193))</f>
        <v>40176</v>
      </c>
      <c r="AD209" s="318">
        <f>IF(AD36="kw",SUMPRODUCT(N38:N193,Q38:Q193,AD38:AD193),SUMPRODUCT(F38:F193,AD38:AD193))</f>
        <v>0</v>
      </c>
      <c r="AE209" s="318">
        <f>IF(AE36="kw",SUMPRODUCT(N38:N193,Q38:Q193,AE38:AE193),SUMPRODUCT(F38:F193,AE38:AE193))</f>
        <v>0</v>
      </c>
      <c r="AF209" s="318">
        <f>IF(AF36="kw",SUMPRODUCT(N38:N193,Q38:Q193,AF38:AF193),SUMPRODUCT(F38:F193,AF38:AF193))</f>
        <v>0</v>
      </c>
      <c r="AG209" s="318">
        <f>IF(AG36="kw",SUMPRODUCT(N38:N193,Q38:Q193,AG38:AG193),SUMPRODUCT(F38:F193,AG38:AG193))</f>
        <v>0</v>
      </c>
      <c r="AH209" s="318">
        <f>IF(AH36="kw",SUMPRODUCT(N38:N193,Q38:Q193,AH38:AH193),SUMPRODUCT(F38:F193,AH38:AH193))</f>
        <v>0</v>
      </c>
      <c r="AI209" s="318">
        <f>IF(AI36="kw",SUMPRODUCT(N38:N193,Q38:Q193,AI38:AI193),SUMPRODUCT(F38:F193,AI38:AI193))</f>
        <v>0</v>
      </c>
      <c r="AJ209" s="318">
        <f>IF(AJ36="kw",SUMPRODUCT(N38:N193,Q38:Q193,AJ38:AJ193),SUMPRODUCT(F38:F193,AJ38:AJ193))</f>
        <v>0</v>
      </c>
      <c r="AK209" s="318">
        <f>IF(AK36="kw",SUMPRODUCT(N38:N193,Q38:Q193,AK38:AK193),SUMPRODUCT(F38:F193,AK38:AK193))</f>
        <v>0</v>
      </c>
      <c r="AL209" s="318">
        <f>IF(AL36="kw",SUMPRODUCT(N38:N193,Q38:Q193,AL38:AL193),SUMPRODUCT(F38:F193,AL38:AL193))</f>
        <v>0</v>
      </c>
      <c r="AM209" s="364"/>
    </row>
    <row r="210" spans="1:39">
      <c r="B210" s="321" t="s">
        <v>147</v>
      </c>
      <c r="C210" s="331"/>
      <c r="D210" s="306"/>
      <c r="E210" s="306"/>
      <c r="F210" s="306"/>
      <c r="G210" s="306"/>
      <c r="H210" s="306"/>
      <c r="I210" s="306"/>
      <c r="J210" s="306"/>
      <c r="K210" s="306"/>
      <c r="L210" s="306"/>
      <c r="M210" s="306"/>
      <c r="N210" s="306"/>
      <c r="O210" s="384"/>
      <c r="P210" s="306"/>
      <c r="Q210" s="306"/>
      <c r="R210" s="306"/>
      <c r="S210" s="331"/>
      <c r="T210" s="336"/>
      <c r="U210" s="336"/>
      <c r="V210" s="306"/>
      <c r="W210" s="306"/>
      <c r="X210" s="336"/>
      <c r="Y210" s="318">
        <f>SUMPRODUCT(G38:G193,Y38:Y193)</f>
        <v>11166168</v>
      </c>
      <c r="Z210" s="318">
        <f>SUMPRODUCT(G38:G193,Z38:Z193)</f>
        <v>18012975.908128887</v>
      </c>
      <c r="AA210" s="318">
        <f>IF(AA36="kw",SUMPRODUCT(N38:N193,R38:R193,AA38:AA193),SUMPRODUCT(G38:G193,AA38:AA193))</f>
        <v>21568.799999999999</v>
      </c>
      <c r="AB210" s="318">
        <f>IF(AB36="kw",SUMPRODUCT(N38:N193,R38:R193,AB38:AB193),SUMPRODUCT(G38:G193,AB38:AB193))</f>
        <v>1392</v>
      </c>
      <c r="AC210" s="318">
        <f>IF(AC36="kw",SUMPRODUCT(N38:N193,R38:R193,AC38:AC193),SUMPRODUCT(G38:G193,AC38:AC193))</f>
        <v>40176</v>
      </c>
      <c r="AD210" s="318">
        <f>IF(AD36="kw",SUMPRODUCT(N38:N193,R38:R193,AD38:AD193),SUMPRODUCT(G38:G193,AD38:AD193))</f>
        <v>0</v>
      </c>
      <c r="AE210" s="318">
        <f>IF(AE36="kw",SUMPRODUCT(N38:N193,R38:R193,AE38:AE193),SUMPRODUCT(G38:G193,AE38:AE193))</f>
        <v>0</v>
      </c>
      <c r="AF210" s="318">
        <f>IF(AF36="kw",SUMPRODUCT(N38:N193,R38:R193,AF38:AF193),SUMPRODUCT(G38:G193,AF38:AF193))</f>
        <v>0</v>
      </c>
      <c r="AG210" s="318">
        <f>IF(AG36="kw",SUMPRODUCT(N38:N193,R38:R193,AG38:AG193),SUMPRODUCT(G38:G193,AG38:AG193))</f>
        <v>0</v>
      </c>
      <c r="AH210" s="318">
        <f>IF(AH36="kw",SUMPRODUCT(N38:N193,R38:R193,AH38:AH193),SUMPRODUCT(G38:G193,AH38:AH193))</f>
        <v>0</v>
      </c>
      <c r="AI210" s="318">
        <f>IF(AI36="kw",SUMPRODUCT(N38:N193,R38:R193,AI38:AI193),SUMPRODUCT(G38:G193,AI38:AI193))</f>
        <v>0</v>
      </c>
      <c r="AJ210" s="318">
        <f>IF(AJ36="kw",SUMPRODUCT(N38:N193,R38:R193,AJ38:AJ193),SUMPRODUCT(G38:G193,AJ38:AJ193))</f>
        <v>0</v>
      </c>
      <c r="AK210" s="318">
        <f>IF(AK36="kw",SUMPRODUCT(N38:N193,R38:R193,AK38:AK193),SUMPRODUCT(G38:G193,AK38:AK193))</f>
        <v>0</v>
      </c>
      <c r="AL210" s="318">
        <f>IF(AL36="kw",SUMPRODUCT(N38:N193,R38:R193,AL38:AL193),SUMPRODUCT(G38:G193,AL38:AL193))</f>
        <v>0</v>
      </c>
      <c r="AM210" s="364"/>
    </row>
    <row r="211" spans="1:39">
      <c r="B211" s="321" t="s">
        <v>148</v>
      </c>
      <c r="C211" s="331"/>
      <c r="D211" s="306"/>
      <c r="E211" s="306"/>
      <c r="F211" s="306"/>
      <c r="G211" s="306"/>
      <c r="H211" s="306"/>
      <c r="I211" s="306"/>
      <c r="J211" s="306"/>
      <c r="K211" s="306"/>
      <c r="L211" s="306"/>
      <c r="M211" s="306"/>
      <c r="N211" s="306"/>
      <c r="O211" s="384"/>
      <c r="P211" s="306"/>
      <c r="Q211" s="306"/>
      <c r="R211" s="306"/>
      <c r="S211" s="331"/>
      <c r="T211" s="336"/>
      <c r="U211" s="336"/>
      <c r="V211" s="306"/>
      <c r="W211" s="306"/>
      <c r="X211" s="336"/>
      <c r="Y211" s="318">
        <f>SUMPRODUCT(H38:H193,Y38:Y193)</f>
        <v>11127352</v>
      </c>
      <c r="Z211" s="318">
        <f>SUMPRODUCT(H38:H193,Z38:Z193)</f>
        <v>18012975.908128887</v>
      </c>
      <c r="AA211" s="318">
        <f>IF(AA36="kw",SUMPRODUCT(N38:N193,S38:S193,AA38:AA193),SUMPRODUCT(H38:H193,AA38:AA193))</f>
        <v>21688.799999999999</v>
      </c>
      <c r="AB211" s="318">
        <f>IF(AB36="kw",SUMPRODUCT(N38:N193,S38:S193,AB38:AB193),SUMPRODUCT(H38:H193,AB38:AB193))</f>
        <v>1392</v>
      </c>
      <c r="AC211" s="318">
        <f>IF(AC36="kw",SUMPRODUCT(N38:N193,S38:S193,AC38:AC193),SUMPRODUCT(H38:H193,AC38:AC193))</f>
        <v>40176</v>
      </c>
      <c r="AD211" s="318">
        <f>IF(AD36="kw",SUMPRODUCT(N38:N193,S38:S193,AD38:AD193),SUMPRODUCT(H38:H193,AD38:AD193))</f>
        <v>0</v>
      </c>
      <c r="AE211" s="318">
        <f>IF(AE36="kw",SUMPRODUCT(N38:N193,S38:S193,AE38:AE193),SUMPRODUCT(H38:H193,AE38:AE193))</f>
        <v>0</v>
      </c>
      <c r="AF211" s="318">
        <f>IF(AF36="kw",SUMPRODUCT(N38:N193,S38:S193,AF38:AF193),SUMPRODUCT(H38:H193,AF38:AF193))</f>
        <v>0</v>
      </c>
      <c r="AG211" s="318">
        <f>IF(AG36="kw",SUMPRODUCT(N38:N193,S38:S193,AG38:AG193),SUMPRODUCT(H38:H193,AG38:AG193))</f>
        <v>0</v>
      </c>
      <c r="AH211" s="318">
        <f>IF(AH36="kw",SUMPRODUCT(N38:N193,S38:S193,AH38:AH193),SUMPRODUCT(H38:H193,AH38:AH193))</f>
        <v>0</v>
      </c>
      <c r="AI211" s="318">
        <f>IF(AI36="kw",SUMPRODUCT(N38:N193,S38:S193,AI38:AI193),SUMPRODUCT(H38:H193,AI38:AI193))</f>
        <v>0</v>
      </c>
      <c r="AJ211" s="318">
        <f>IF(AJ36="kw",SUMPRODUCT(N38:N193,S38:S193,AJ38:AJ193),SUMPRODUCT(H38:H193,AJ38:AJ193))</f>
        <v>0</v>
      </c>
      <c r="AK211" s="318">
        <f>IF(AK36="kw",SUMPRODUCT(N38:N193,S38:S193,AK38:AK193),SUMPRODUCT(H38:H193,AK38:AK193))</f>
        <v>0</v>
      </c>
      <c r="AL211" s="318">
        <f>IF(AL36="kw",SUMPRODUCT(N38:N193,S38:S193,AL38:AL193),SUMPRODUCT(H38:H193,AL38:AL193))</f>
        <v>0</v>
      </c>
      <c r="AM211" s="364"/>
    </row>
    <row r="212" spans="1:39">
      <c r="B212" s="464" t="s">
        <v>149</v>
      </c>
      <c r="C212" s="391"/>
      <c r="D212" s="411"/>
      <c r="E212" s="411"/>
      <c r="F212" s="411"/>
      <c r="G212" s="411"/>
      <c r="H212" s="411"/>
      <c r="I212" s="411"/>
      <c r="J212" s="411"/>
      <c r="K212" s="411"/>
      <c r="L212" s="411"/>
      <c r="M212" s="411"/>
      <c r="N212" s="411"/>
      <c r="O212" s="410"/>
      <c r="P212" s="411"/>
      <c r="Q212" s="411"/>
      <c r="R212" s="411"/>
      <c r="S212" s="391"/>
      <c r="T212" s="412"/>
      <c r="U212" s="412"/>
      <c r="V212" s="411"/>
      <c r="W212" s="411"/>
      <c r="X212" s="412"/>
      <c r="Y212" s="353">
        <f>SUMPRODUCT(I38:I193,Y38:Y193)</f>
        <v>11079736</v>
      </c>
      <c r="Z212" s="353">
        <f>SUMPRODUCT(I38:I193,Z38:Z193)</f>
        <v>18012975.908128887</v>
      </c>
      <c r="AA212" s="353">
        <f>IF(AA36="kw",SUMPRODUCT(N38:N193,T38:T193,AA38:AA193),SUMPRODUCT(I38:I193,AA38:AA193))</f>
        <v>21675.119999999999</v>
      </c>
      <c r="AB212" s="353">
        <f>IF(AB36="kw",SUMPRODUCT(N38:N193,T38:T193,AB38:AB193),SUMPRODUCT(I38:I193,AB38:AB193))</f>
        <v>1236</v>
      </c>
      <c r="AC212" s="353">
        <f>IF(AC36="kw",SUMPRODUCT(N38:N193,T38:T193,AC38:AC193),SUMPRODUCT(I38:I193,AC38:AC193))</f>
        <v>40176</v>
      </c>
      <c r="AD212" s="353">
        <f>IF(AD36="kw",SUMPRODUCT(N38:N193,T38:T193,AD38:AD193),SUMPRODUCT(I38:I193,AD38:AD193))</f>
        <v>0</v>
      </c>
      <c r="AE212" s="353">
        <f>IF(AE36="kw",SUMPRODUCT(N38:N193,T38:T193,AE38:AE193),SUMPRODUCT(I38:I193,AE38:AE193))</f>
        <v>0</v>
      </c>
      <c r="AF212" s="353">
        <f>IF(AF36="kw",SUMPRODUCT(N38:N193,T38:T193,AF38:AF193),SUMPRODUCT(I38:I193,AF38:AF193))</f>
        <v>0</v>
      </c>
      <c r="AG212" s="353">
        <f>IF(AG36="kw",SUMPRODUCT(N38:N193,T38:T193,AG38:AG193),SUMPRODUCT(I38:I193,AG38:AG193))</f>
        <v>0</v>
      </c>
      <c r="AH212" s="353">
        <f>IF(AH36="kw",SUMPRODUCT(N38:N193,T38:T193,AH38:AH193),SUMPRODUCT(I38:I193,AH38:AH193))</f>
        <v>0</v>
      </c>
      <c r="AI212" s="353">
        <f>IF(AI36="kw",SUMPRODUCT(N38:N193,T38:T193,AI38:AI193),SUMPRODUCT(I38:I193,AI38:AI193))</f>
        <v>0</v>
      </c>
      <c r="AJ212" s="353">
        <f>IF(AJ36="kw",SUMPRODUCT(N38:N193,T38:T193,AJ38:AJ193),SUMPRODUCT(I38:I193,AJ38:AJ193))</f>
        <v>0</v>
      </c>
      <c r="AK212" s="353">
        <f>IF(AK36="kw",SUMPRODUCT(N38:N193,T38:T193,AK38:AK193),SUMPRODUCT(I38:I193,AK38:AK193))</f>
        <v>0</v>
      </c>
      <c r="AL212" s="353">
        <f>IF(AL36="kw",SUMPRODUCT(N38:N193,T38:T193,AL38:AL193),SUMPRODUCT(I38:I193,AL38:AL193))</f>
        <v>0</v>
      </c>
      <c r="AM212" s="413"/>
    </row>
    <row r="213" spans="1:39" ht="20.25" customHeight="1">
      <c r="B213" s="395" t="s">
        <v>226</v>
      </c>
      <c r="C213" s="414"/>
      <c r="D213" s="415"/>
      <c r="E213" s="415"/>
      <c r="F213" s="415"/>
      <c r="G213" s="415"/>
      <c r="H213" s="415"/>
      <c r="I213" s="415"/>
      <c r="J213" s="415"/>
      <c r="K213" s="415"/>
      <c r="L213" s="415"/>
      <c r="M213" s="415"/>
      <c r="N213" s="415"/>
      <c r="O213" s="415"/>
      <c r="P213" s="415"/>
      <c r="Q213" s="415"/>
      <c r="R213" s="415"/>
      <c r="S213" s="398"/>
      <c r="T213" s="399"/>
      <c r="U213" s="415"/>
      <c r="V213" s="415"/>
      <c r="W213" s="415"/>
      <c r="X213" s="415"/>
      <c r="Y213" s="436"/>
      <c r="Z213" s="436"/>
      <c r="AA213" s="436"/>
      <c r="AB213" s="436"/>
      <c r="AC213" s="436"/>
      <c r="AD213" s="436"/>
      <c r="AE213" s="436"/>
      <c r="AF213" s="436"/>
      <c r="AG213" s="436"/>
      <c r="AH213" s="436"/>
      <c r="AI213" s="436"/>
      <c r="AJ213" s="436"/>
      <c r="AK213" s="436"/>
      <c r="AL213" s="436"/>
      <c r="AM213" s="416"/>
    </row>
    <row r="214" spans="1:39" ht="15.75">
      <c r="B214" s="465"/>
    </row>
    <row r="215" spans="1:39" ht="15.75">
      <c r="B215" s="465"/>
    </row>
    <row r="216" spans="1:39" ht="15.75">
      <c r="B216" s="307" t="s">
        <v>276</v>
      </c>
      <c r="C216" s="308"/>
      <c r="D216" s="627" t="s">
        <v>588</v>
      </c>
      <c r="E216" s="280"/>
      <c r="F216" s="627" t="s">
        <v>599</v>
      </c>
      <c r="G216" s="280"/>
      <c r="H216" s="280"/>
      <c r="I216" s="280"/>
      <c r="J216" s="280"/>
      <c r="K216" s="280"/>
      <c r="L216" s="280"/>
      <c r="M216" s="280"/>
      <c r="N216" s="280"/>
      <c r="O216" s="308"/>
      <c r="P216" s="280"/>
      <c r="Q216" s="280"/>
      <c r="R216" s="280"/>
      <c r="S216" s="280"/>
      <c r="T216" s="280"/>
      <c r="U216" s="280"/>
      <c r="V216" s="280"/>
      <c r="W216" s="280"/>
      <c r="X216" s="280"/>
      <c r="Y216" s="297"/>
      <c r="Z216" s="294"/>
      <c r="AA216" s="294"/>
      <c r="AB216" s="294"/>
      <c r="AC216" s="294"/>
      <c r="AD216" s="294"/>
      <c r="AE216" s="294"/>
      <c r="AF216" s="294"/>
      <c r="AG216" s="294"/>
      <c r="AH216" s="294"/>
      <c r="AI216" s="294"/>
      <c r="AJ216" s="294"/>
      <c r="AK216" s="294"/>
      <c r="AL216" s="294"/>
      <c r="AM216" s="309"/>
    </row>
    <row r="217" spans="1:39" ht="34.5" customHeight="1">
      <c r="B217" s="937" t="s">
        <v>213</v>
      </c>
      <c r="C217" s="939" t="s">
        <v>33</v>
      </c>
      <c r="D217" s="311" t="s">
        <v>426</v>
      </c>
      <c r="E217" s="941" t="s">
        <v>211</v>
      </c>
      <c r="F217" s="942"/>
      <c r="G217" s="942"/>
      <c r="H217" s="942"/>
      <c r="I217" s="942"/>
      <c r="J217" s="942"/>
      <c r="K217" s="942"/>
      <c r="L217" s="942"/>
      <c r="M217" s="943"/>
      <c r="N217" s="944" t="s">
        <v>215</v>
      </c>
      <c r="O217" s="311" t="s">
        <v>427</v>
      </c>
      <c r="P217" s="941" t="s">
        <v>214</v>
      </c>
      <c r="Q217" s="942"/>
      <c r="R217" s="942"/>
      <c r="S217" s="942"/>
      <c r="T217" s="942"/>
      <c r="U217" s="942"/>
      <c r="V217" s="942"/>
      <c r="W217" s="942"/>
      <c r="X217" s="943"/>
      <c r="Y217" s="934" t="s">
        <v>246</v>
      </c>
      <c r="Z217" s="935"/>
      <c r="AA217" s="935"/>
      <c r="AB217" s="935"/>
      <c r="AC217" s="935"/>
      <c r="AD217" s="935"/>
      <c r="AE217" s="935"/>
      <c r="AF217" s="935"/>
      <c r="AG217" s="935"/>
      <c r="AH217" s="935"/>
      <c r="AI217" s="935"/>
      <c r="AJ217" s="935"/>
      <c r="AK217" s="935"/>
      <c r="AL217" s="935"/>
      <c r="AM217" s="936"/>
    </row>
    <row r="218" spans="1:39" ht="60.75" customHeight="1">
      <c r="B218" s="938"/>
      <c r="C218" s="940"/>
      <c r="D218" s="312">
        <v>2016</v>
      </c>
      <c r="E218" s="312">
        <v>2017</v>
      </c>
      <c r="F218" s="312">
        <v>2018</v>
      </c>
      <c r="G218" s="312">
        <v>2019</v>
      </c>
      <c r="H218" s="312">
        <v>2020</v>
      </c>
      <c r="I218" s="312">
        <v>2021</v>
      </c>
      <c r="J218" s="312">
        <v>2022</v>
      </c>
      <c r="K218" s="312">
        <v>2023</v>
      </c>
      <c r="L218" s="312">
        <v>2024</v>
      </c>
      <c r="M218" s="312">
        <v>2025</v>
      </c>
      <c r="N218" s="945"/>
      <c r="O218" s="312">
        <v>2016</v>
      </c>
      <c r="P218" s="312">
        <v>2017</v>
      </c>
      <c r="Q218" s="312">
        <v>2018</v>
      </c>
      <c r="R218" s="312">
        <v>2019</v>
      </c>
      <c r="S218" s="312">
        <v>2020</v>
      </c>
      <c r="T218" s="312">
        <v>2021</v>
      </c>
      <c r="U218" s="312">
        <v>2022</v>
      </c>
      <c r="V218" s="312">
        <v>2023</v>
      </c>
      <c r="W218" s="312">
        <v>2024</v>
      </c>
      <c r="X218" s="312">
        <v>2025</v>
      </c>
      <c r="Y218" s="312" t="str">
        <f>'1.  LRAMVA Summary'!D51</f>
        <v>Residential</v>
      </c>
      <c r="Z218" s="312" t="str">
        <f>'1.  LRAMVA Summary'!E51</f>
        <v>GS&lt;50 kW</v>
      </c>
      <c r="AA218" s="312" t="str">
        <f>'1.  LRAMVA Summary'!F51</f>
        <v>General Service 50 to 4,999 kW</v>
      </c>
      <c r="AB218" s="312" t="str">
        <f>'1.  LRAMVA Summary'!G51</f>
        <v>Large Use</v>
      </c>
      <c r="AC218" s="312" t="str">
        <f>'1.  LRAMVA Summary'!H51</f>
        <v>Large Use</v>
      </c>
      <c r="AD218" s="312" t="str">
        <f>'1.  LRAMVA Summary'!I51</f>
        <v>Street Lighting</v>
      </c>
      <c r="AE218" s="312" t="str">
        <f>'1.  LRAMVA Summary'!J51</f>
        <v/>
      </c>
      <c r="AF218" s="312" t="str">
        <f>'1.  LRAMVA Summary'!K51</f>
        <v/>
      </c>
      <c r="AG218" s="312" t="str">
        <f>'1.  LRAMVA Summary'!L51</f>
        <v/>
      </c>
      <c r="AH218" s="312" t="str">
        <f>'1.  LRAMVA Summary'!M51</f>
        <v/>
      </c>
      <c r="AI218" s="312" t="str">
        <f>'1.  LRAMVA Summary'!N51</f>
        <v/>
      </c>
      <c r="AJ218" s="312" t="str">
        <f>'1.  LRAMVA Summary'!O51</f>
        <v/>
      </c>
      <c r="AK218" s="312" t="str">
        <f>'1.  LRAMVA Summary'!P51</f>
        <v/>
      </c>
      <c r="AL218" s="312" t="str">
        <f>'1.  LRAMVA Summary'!Q51</f>
        <v/>
      </c>
      <c r="AM218" s="314" t="str">
        <f>'1.  LRAMVA Summary'!R51</f>
        <v>Total</v>
      </c>
    </row>
    <row r="219" spans="1:39" ht="15.75" customHeight="1">
      <c r="B219" s="554" t="s">
        <v>517</v>
      </c>
      <c r="C219" s="316"/>
      <c r="D219" s="316"/>
      <c r="E219" s="316"/>
      <c r="F219" s="316"/>
      <c r="G219" s="316"/>
      <c r="H219" s="316"/>
      <c r="I219" s="316"/>
      <c r="J219" s="316"/>
      <c r="K219" s="316"/>
      <c r="L219" s="316"/>
      <c r="M219" s="316"/>
      <c r="N219" s="317"/>
      <c r="O219" s="316"/>
      <c r="P219" s="316"/>
      <c r="Q219" s="316"/>
      <c r="R219" s="316"/>
      <c r="S219" s="316"/>
      <c r="T219" s="316"/>
      <c r="U219" s="316"/>
      <c r="V219" s="316"/>
      <c r="W219" s="316"/>
      <c r="X219" s="316"/>
      <c r="Y219" s="318" t="str">
        <f>'1.  LRAMVA Summary'!D52</f>
        <v>kWh</v>
      </c>
      <c r="Z219" s="318" t="str">
        <f>'1.  LRAMVA Summary'!E52</f>
        <v>kWh</v>
      </c>
      <c r="AA219" s="318" t="str">
        <f>'1.  LRAMVA Summary'!F52</f>
        <v>kW</v>
      </c>
      <c r="AB219" s="318" t="str">
        <f>'1.  LRAMVA Summary'!G52</f>
        <v>kW</v>
      </c>
      <c r="AC219" s="318" t="str">
        <f>'1.  LRAMVA Summary'!H52</f>
        <v>kW</v>
      </c>
      <c r="AD219" s="318" t="str">
        <f>'1.  LRAMVA Summary'!I52</f>
        <v>kW</v>
      </c>
      <c r="AE219" s="318" t="str">
        <f>'1.  LRAMVA Summary'!J52</f>
        <v/>
      </c>
      <c r="AF219" s="318" t="str">
        <f>'1.  LRAMVA Summary'!K52</f>
        <v/>
      </c>
      <c r="AG219" s="318" t="str">
        <f>'1.  LRAMVA Summary'!L52</f>
        <v/>
      </c>
      <c r="AH219" s="318" t="str">
        <f>'1.  LRAMVA Summary'!M52</f>
        <v/>
      </c>
      <c r="AI219" s="318" t="str">
        <f>'1.  LRAMVA Summary'!N52</f>
        <v/>
      </c>
      <c r="AJ219" s="318" t="str">
        <f>'1.  LRAMVA Summary'!O52</f>
        <v/>
      </c>
      <c r="AK219" s="318" t="str">
        <f>'1.  LRAMVA Summary'!P52</f>
        <v/>
      </c>
      <c r="AL219" s="318" t="str">
        <f>'1.  LRAMVA Summary'!Q52</f>
        <v/>
      </c>
      <c r="AM219" s="319"/>
    </row>
    <row r="220" spans="1:39" ht="15.75" outlineLevel="1">
      <c r="B220" s="315" t="s">
        <v>510</v>
      </c>
      <c r="C220" s="316"/>
      <c r="D220" s="316"/>
      <c r="E220" s="316"/>
      <c r="F220" s="316"/>
      <c r="G220" s="316"/>
      <c r="H220" s="316"/>
      <c r="I220" s="316"/>
      <c r="J220" s="316"/>
      <c r="K220" s="316"/>
      <c r="L220" s="316"/>
      <c r="M220" s="316"/>
      <c r="N220" s="317"/>
      <c r="O220" s="316"/>
      <c r="P220" s="316"/>
      <c r="Q220" s="316"/>
      <c r="R220" s="316"/>
      <c r="S220" s="316"/>
      <c r="T220" s="316"/>
      <c r="U220" s="316"/>
      <c r="V220" s="316"/>
      <c r="W220" s="316"/>
      <c r="X220" s="316"/>
      <c r="Y220" s="318"/>
      <c r="Z220" s="318"/>
      <c r="AA220" s="318"/>
      <c r="AB220" s="318"/>
      <c r="AC220" s="318"/>
      <c r="AD220" s="318"/>
      <c r="AE220" s="318"/>
      <c r="AF220" s="318"/>
      <c r="AG220" s="318"/>
      <c r="AH220" s="318"/>
      <c r="AI220" s="318"/>
      <c r="AJ220" s="318"/>
      <c r="AK220" s="318"/>
      <c r="AL220" s="318"/>
      <c r="AM220" s="319"/>
    </row>
    <row r="221" spans="1:39" outlineLevel="1">
      <c r="A221" s="558">
        <v>1</v>
      </c>
      <c r="B221" s="556" t="s">
        <v>95</v>
      </c>
      <c r="C221" s="318" t="s">
        <v>25</v>
      </c>
      <c r="D221" s="322"/>
      <c r="E221" s="322"/>
      <c r="F221" s="322"/>
      <c r="G221" s="322"/>
      <c r="H221" s="322"/>
      <c r="I221" s="322"/>
      <c r="J221" s="322"/>
      <c r="K221" s="322"/>
      <c r="L221" s="322"/>
      <c r="M221" s="322"/>
      <c r="N221" s="318"/>
      <c r="O221" s="322"/>
      <c r="P221" s="322"/>
      <c r="Q221" s="322"/>
      <c r="R221" s="322"/>
      <c r="S221" s="322"/>
      <c r="T221" s="322"/>
      <c r="U221" s="322"/>
      <c r="V221" s="322"/>
      <c r="W221" s="322"/>
      <c r="X221" s="322"/>
      <c r="Y221" s="437"/>
      <c r="Z221" s="437"/>
      <c r="AA221" s="437"/>
      <c r="AB221" s="437"/>
      <c r="AC221" s="437"/>
      <c r="AD221" s="437"/>
      <c r="AE221" s="437"/>
      <c r="AF221" s="437"/>
      <c r="AG221" s="437"/>
      <c r="AH221" s="437"/>
      <c r="AI221" s="437"/>
      <c r="AJ221" s="437"/>
      <c r="AK221" s="437"/>
      <c r="AL221" s="437"/>
      <c r="AM221" s="323">
        <f>SUM(Y221:AL221)</f>
        <v>0</v>
      </c>
    </row>
    <row r="222" spans="1:39" outlineLevel="1">
      <c r="B222" s="321" t="s">
        <v>292</v>
      </c>
      <c r="C222" s="318" t="s">
        <v>164</v>
      </c>
      <c r="D222" s="322"/>
      <c r="E222" s="322"/>
      <c r="F222" s="322"/>
      <c r="G222" s="322"/>
      <c r="H222" s="322"/>
      <c r="I222" s="322"/>
      <c r="J222" s="322"/>
      <c r="K222" s="322"/>
      <c r="L222" s="322"/>
      <c r="M222" s="322"/>
      <c r="N222" s="495"/>
      <c r="O222" s="322"/>
      <c r="P222" s="322"/>
      <c r="Q222" s="322"/>
      <c r="R222" s="322"/>
      <c r="S222" s="322"/>
      <c r="T222" s="322"/>
      <c r="U222" s="322"/>
      <c r="V222" s="322"/>
      <c r="W222" s="322"/>
      <c r="X222" s="322"/>
      <c r="Y222" s="438">
        <f>Y221</f>
        <v>0</v>
      </c>
      <c r="Z222" s="438">
        <f t="shared" ref="Z222" si="562">Z221</f>
        <v>0</v>
      </c>
      <c r="AA222" s="438">
        <f t="shared" ref="AA222" si="563">AA221</f>
        <v>0</v>
      </c>
      <c r="AB222" s="438">
        <f t="shared" ref="AB222" si="564">AB221</f>
        <v>0</v>
      </c>
      <c r="AC222" s="438">
        <f t="shared" ref="AC222" si="565">AC221</f>
        <v>0</v>
      </c>
      <c r="AD222" s="438">
        <f t="shared" ref="AD222" si="566">AD221</f>
        <v>0</v>
      </c>
      <c r="AE222" s="438">
        <f t="shared" ref="AE222" si="567">AE221</f>
        <v>0</v>
      </c>
      <c r="AF222" s="438">
        <f t="shared" ref="AF222" si="568">AF221</f>
        <v>0</v>
      </c>
      <c r="AG222" s="438">
        <f t="shared" ref="AG222" si="569">AG221</f>
        <v>0</v>
      </c>
      <c r="AH222" s="438">
        <f t="shared" ref="AH222" si="570">AH221</f>
        <v>0</v>
      </c>
      <c r="AI222" s="438">
        <f t="shared" ref="AI222" si="571">AI221</f>
        <v>0</v>
      </c>
      <c r="AJ222" s="438">
        <f t="shared" ref="AJ222" si="572">AJ221</f>
        <v>0</v>
      </c>
      <c r="AK222" s="438">
        <f t="shared" ref="AK222" si="573">AK221</f>
        <v>0</v>
      </c>
      <c r="AL222" s="438">
        <f t="shared" ref="AL222" si="574">AL221</f>
        <v>0</v>
      </c>
      <c r="AM222" s="324"/>
    </row>
    <row r="223" spans="1:39" ht="15.75" outlineLevel="1">
      <c r="B223" s="325"/>
      <c r="C223" s="326"/>
      <c r="D223" s="326"/>
      <c r="E223" s="326"/>
      <c r="F223" s="326"/>
      <c r="G223" s="326"/>
      <c r="H223" s="326"/>
      <c r="I223" s="326"/>
      <c r="J223" s="326"/>
      <c r="K223" s="326"/>
      <c r="L223" s="326"/>
      <c r="M223" s="326"/>
      <c r="N223" s="327"/>
      <c r="O223" s="326"/>
      <c r="P223" s="326"/>
      <c r="Q223" s="326"/>
      <c r="R223" s="326"/>
      <c r="S223" s="326"/>
      <c r="T223" s="326"/>
      <c r="U223" s="326"/>
      <c r="V223" s="326"/>
      <c r="W223" s="326"/>
      <c r="X223" s="326"/>
      <c r="Y223" s="439"/>
      <c r="Z223" s="440"/>
      <c r="AA223" s="440"/>
      <c r="AB223" s="440"/>
      <c r="AC223" s="440"/>
      <c r="AD223" s="440"/>
      <c r="AE223" s="440"/>
      <c r="AF223" s="440"/>
      <c r="AG223" s="440"/>
      <c r="AH223" s="440"/>
      <c r="AI223" s="440"/>
      <c r="AJ223" s="440"/>
      <c r="AK223" s="440"/>
      <c r="AL223" s="440"/>
      <c r="AM223" s="329"/>
    </row>
    <row r="224" spans="1:39" outlineLevel="1">
      <c r="A224" s="558">
        <v>2</v>
      </c>
      <c r="B224" s="556" t="s">
        <v>96</v>
      </c>
      <c r="C224" s="318" t="s">
        <v>25</v>
      </c>
      <c r="D224" s="322"/>
      <c r="E224" s="322"/>
      <c r="F224" s="322"/>
      <c r="G224" s="322"/>
      <c r="H224" s="322"/>
      <c r="I224" s="322"/>
      <c r="J224" s="322"/>
      <c r="K224" s="322"/>
      <c r="L224" s="322"/>
      <c r="M224" s="322"/>
      <c r="N224" s="318"/>
      <c r="O224" s="322"/>
      <c r="P224" s="322"/>
      <c r="Q224" s="322"/>
      <c r="R224" s="322"/>
      <c r="S224" s="322"/>
      <c r="T224" s="322"/>
      <c r="U224" s="322"/>
      <c r="V224" s="322"/>
      <c r="W224" s="322"/>
      <c r="X224" s="322"/>
      <c r="Y224" s="437"/>
      <c r="Z224" s="437"/>
      <c r="AA224" s="437"/>
      <c r="AB224" s="437"/>
      <c r="AC224" s="437"/>
      <c r="AD224" s="437"/>
      <c r="AE224" s="437"/>
      <c r="AF224" s="437"/>
      <c r="AG224" s="437"/>
      <c r="AH224" s="437"/>
      <c r="AI224" s="437"/>
      <c r="AJ224" s="437"/>
      <c r="AK224" s="437"/>
      <c r="AL224" s="437"/>
      <c r="AM224" s="323">
        <f>SUM(Y224:AL224)</f>
        <v>0</v>
      </c>
    </row>
    <row r="225" spans="1:39" outlineLevel="1">
      <c r="B225" s="321" t="s">
        <v>292</v>
      </c>
      <c r="C225" s="318" t="s">
        <v>164</v>
      </c>
      <c r="D225" s="322"/>
      <c r="E225" s="322"/>
      <c r="F225" s="322"/>
      <c r="G225" s="322"/>
      <c r="H225" s="322"/>
      <c r="I225" s="322"/>
      <c r="J225" s="322"/>
      <c r="K225" s="322"/>
      <c r="L225" s="322"/>
      <c r="M225" s="322"/>
      <c r="N225" s="495"/>
      <c r="O225" s="322"/>
      <c r="P225" s="322"/>
      <c r="Q225" s="322"/>
      <c r="R225" s="322"/>
      <c r="S225" s="322"/>
      <c r="T225" s="322"/>
      <c r="U225" s="322"/>
      <c r="V225" s="322"/>
      <c r="W225" s="322"/>
      <c r="X225" s="322"/>
      <c r="Y225" s="438">
        <f>Y224</f>
        <v>0</v>
      </c>
      <c r="Z225" s="438">
        <f t="shared" ref="Z225" si="575">Z224</f>
        <v>0</v>
      </c>
      <c r="AA225" s="438">
        <f t="shared" ref="AA225" si="576">AA224</f>
        <v>0</v>
      </c>
      <c r="AB225" s="438">
        <f t="shared" ref="AB225" si="577">AB224</f>
        <v>0</v>
      </c>
      <c r="AC225" s="438">
        <f t="shared" ref="AC225" si="578">AC224</f>
        <v>0</v>
      </c>
      <c r="AD225" s="438">
        <f t="shared" ref="AD225" si="579">AD224</f>
        <v>0</v>
      </c>
      <c r="AE225" s="438">
        <f t="shared" ref="AE225" si="580">AE224</f>
        <v>0</v>
      </c>
      <c r="AF225" s="438">
        <f t="shared" ref="AF225" si="581">AF224</f>
        <v>0</v>
      </c>
      <c r="AG225" s="438">
        <f t="shared" ref="AG225" si="582">AG224</f>
        <v>0</v>
      </c>
      <c r="AH225" s="438">
        <f t="shared" ref="AH225" si="583">AH224</f>
        <v>0</v>
      </c>
      <c r="AI225" s="438">
        <f t="shared" ref="AI225" si="584">AI224</f>
        <v>0</v>
      </c>
      <c r="AJ225" s="438">
        <f t="shared" ref="AJ225" si="585">AJ224</f>
        <v>0</v>
      </c>
      <c r="AK225" s="438">
        <f t="shared" ref="AK225" si="586">AK224</f>
        <v>0</v>
      </c>
      <c r="AL225" s="438">
        <f t="shared" ref="AL225" si="587">AL224</f>
        <v>0</v>
      </c>
      <c r="AM225" s="324"/>
    </row>
    <row r="226" spans="1:39" ht="15.75" outlineLevel="1">
      <c r="B226" s="325"/>
      <c r="C226" s="326"/>
      <c r="D226" s="331"/>
      <c r="E226" s="331"/>
      <c r="F226" s="331"/>
      <c r="G226" s="331"/>
      <c r="H226" s="331"/>
      <c r="I226" s="331"/>
      <c r="J226" s="331"/>
      <c r="K226" s="331"/>
      <c r="L226" s="331"/>
      <c r="M226" s="331"/>
      <c r="N226" s="327"/>
      <c r="O226" s="331"/>
      <c r="P226" s="331"/>
      <c r="Q226" s="331"/>
      <c r="R226" s="331"/>
      <c r="S226" s="331"/>
      <c r="T226" s="331"/>
      <c r="U226" s="331"/>
      <c r="V226" s="331"/>
      <c r="W226" s="331"/>
      <c r="X226" s="331"/>
      <c r="Y226" s="439"/>
      <c r="Z226" s="440"/>
      <c r="AA226" s="440"/>
      <c r="AB226" s="440"/>
      <c r="AC226" s="440"/>
      <c r="AD226" s="440"/>
      <c r="AE226" s="440"/>
      <c r="AF226" s="440"/>
      <c r="AG226" s="440"/>
      <c r="AH226" s="440"/>
      <c r="AI226" s="440"/>
      <c r="AJ226" s="440"/>
      <c r="AK226" s="440"/>
      <c r="AL226" s="440"/>
      <c r="AM226" s="329"/>
    </row>
    <row r="227" spans="1:39" outlineLevel="1">
      <c r="A227" s="558">
        <v>3</v>
      </c>
      <c r="B227" s="556" t="s">
        <v>97</v>
      </c>
      <c r="C227" s="318" t="s">
        <v>25</v>
      </c>
      <c r="D227" s="322"/>
      <c r="E227" s="322"/>
      <c r="F227" s="322"/>
      <c r="G227" s="322"/>
      <c r="H227" s="322"/>
      <c r="I227" s="322"/>
      <c r="J227" s="322"/>
      <c r="K227" s="322"/>
      <c r="L227" s="322"/>
      <c r="M227" s="322"/>
      <c r="N227" s="318"/>
      <c r="O227" s="322"/>
      <c r="P227" s="322"/>
      <c r="Q227" s="322"/>
      <c r="R227" s="322"/>
      <c r="S227" s="322"/>
      <c r="T227" s="322"/>
      <c r="U227" s="322"/>
      <c r="V227" s="322"/>
      <c r="W227" s="322"/>
      <c r="X227" s="322"/>
      <c r="Y227" s="437"/>
      <c r="Z227" s="437"/>
      <c r="AA227" s="437"/>
      <c r="AB227" s="437"/>
      <c r="AC227" s="437"/>
      <c r="AD227" s="437"/>
      <c r="AE227" s="437"/>
      <c r="AF227" s="437"/>
      <c r="AG227" s="437"/>
      <c r="AH227" s="437"/>
      <c r="AI227" s="437"/>
      <c r="AJ227" s="437"/>
      <c r="AK227" s="437"/>
      <c r="AL227" s="437"/>
      <c r="AM227" s="323">
        <f>SUM(Y227:AL227)</f>
        <v>0</v>
      </c>
    </row>
    <row r="228" spans="1:39" outlineLevel="1">
      <c r="B228" s="321" t="s">
        <v>292</v>
      </c>
      <c r="C228" s="318" t="s">
        <v>164</v>
      </c>
      <c r="D228" s="322"/>
      <c r="E228" s="322"/>
      <c r="F228" s="322"/>
      <c r="G228" s="322"/>
      <c r="H228" s="322"/>
      <c r="I228" s="322"/>
      <c r="J228" s="322"/>
      <c r="K228" s="322"/>
      <c r="L228" s="322"/>
      <c r="M228" s="322"/>
      <c r="N228" s="495"/>
      <c r="O228" s="322"/>
      <c r="P228" s="322"/>
      <c r="Q228" s="322"/>
      <c r="R228" s="322"/>
      <c r="S228" s="322"/>
      <c r="T228" s="322"/>
      <c r="U228" s="322"/>
      <c r="V228" s="322"/>
      <c r="W228" s="322"/>
      <c r="X228" s="322"/>
      <c r="Y228" s="438">
        <f>Y227</f>
        <v>0</v>
      </c>
      <c r="Z228" s="438">
        <f t="shared" ref="Z228" si="588">Z227</f>
        <v>0</v>
      </c>
      <c r="AA228" s="438">
        <f t="shared" ref="AA228" si="589">AA227</f>
        <v>0</v>
      </c>
      <c r="AB228" s="438">
        <f t="shared" ref="AB228" si="590">AB227</f>
        <v>0</v>
      </c>
      <c r="AC228" s="438">
        <f t="shared" ref="AC228" si="591">AC227</f>
        <v>0</v>
      </c>
      <c r="AD228" s="438">
        <f t="shared" ref="AD228" si="592">AD227</f>
        <v>0</v>
      </c>
      <c r="AE228" s="438">
        <f t="shared" ref="AE228" si="593">AE227</f>
        <v>0</v>
      </c>
      <c r="AF228" s="438">
        <f t="shared" ref="AF228" si="594">AF227</f>
        <v>0</v>
      </c>
      <c r="AG228" s="438">
        <f t="shared" ref="AG228" si="595">AG227</f>
        <v>0</v>
      </c>
      <c r="AH228" s="438">
        <f t="shared" ref="AH228" si="596">AH227</f>
        <v>0</v>
      </c>
      <c r="AI228" s="438">
        <f t="shared" ref="AI228" si="597">AI227</f>
        <v>0</v>
      </c>
      <c r="AJ228" s="438">
        <f t="shared" ref="AJ228" si="598">AJ227</f>
        <v>0</v>
      </c>
      <c r="AK228" s="438">
        <f t="shared" ref="AK228" si="599">AK227</f>
        <v>0</v>
      </c>
      <c r="AL228" s="438">
        <f t="shared" ref="AL228" si="600">AL227</f>
        <v>0</v>
      </c>
      <c r="AM228" s="324"/>
    </row>
    <row r="229" spans="1:39" outlineLevel="1">
      <c r="B229" s="321"/>
      <c r="C229" s="332"/>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439"/>
      <c r="Z229" s="439"/>
      <c r="AA229" s="439"/>
      <c r="AB229" s="439"/>
      <c r="AC229" s="439"/>
      <c r="AD229" s="439"/>
      <c r="AE229" s="439"/>
      <c r="AF229" s="439"/>
      <c r="AG229" s="439"/>
      <c r="AH229" s="439"/>
      <c r="AI229" s="439"/>
      <c r="AJ229" s="439"/>
      <c r="AK229" s="439"/>
      <c r="AL229" s="439"/>
      <c r="AM229" s="333"/>
    </row>
    <row r="230" spans="1:39" outlineLevel="1">
      <c r="A230" s="558">
        <v>4</v>
      </c>
      <c r="B230" s="556" t="s">
        <v>98</v>
      </c>
      <c r="C230" s="318" t="s">
        <v>25</v>
      </c>
      <c r="D230" s="322"/>
      <c r="E230" s="322"/>
      <c r="F230" s="322"/>
      <c r="G230" s="322"/>
      <c r="H230" s="322"/>
      <c r="I230" s="322"/>
      <c r="J230" s="322"/>
      <c r="K230" s="322"/>
      <c r="L230" s="322"/>
      <c r="M230" s="322"/>
      <c r="N230" s="318"/>
      <c r="O230" s="322"/>
      <c r="P230" s="322"/>
      <c r="Q230" s="322"/>
      <c r="R230" s="322"/>
      <c r="S230" s="322"/>
      <c r="T230" s="322"/>
      <c r="U230" s="322"/>
      <c r="V230" s="322"/>
      <c r="W230" s="322"/>
      <c r="X230" s="322"/>
      <c r="Y230" s="437"/>
      <c r="Z230" s="437"/>
      <c r="AA230" s="437"/>
      <c r="AB230" s="437"/>
      <c r="AC230" s="437"/>
      <c r="AD230" s="437"/>
      <c r="AE230" s="437"/>
      <c r="AF230" s="437"/>
      <c r="AG230" s="437"/>
      <c r="AH230" s="437"/>
      <c r="AI230" s="437"/>
      <c r="AJ230" s="437"/>
      <c r="AK230" s="437"/>
      <c r="AL230" s="437"/>
      <c r="AM230" s="323">
        <f>SUM(Y230:AL230)</f>
        <v>0</v>
      </c>
    </row>
    <row r="231" spans="1:39" outlineLevel="1">
      <c r="B231" s="321" t="s">
        <v>292</v>
      </c>
      <c r="C231" s="318" t="s">
        <v>164</v>
      </c>
      <c r="D231" s="322"/>
      <c r="E231" s="322"/>
      <c r="F231" s="322"/>
      <c r="G231" s="322"/>
      <c r="H231" s="322"/>
      <c r="I231" s="322"/>
      <c r="J231" s="322"/>
      <c r="K231" s="322"/>
      <c r="L231" s="322"/>
      <c r="M231" s="322"/>
      <c r="N231" s="495"/>
      <c r="O231" s="322"/>
      <c r="P231" s="322"/>
      <c r="Q231" s="322"/>
      <c r="R231" s="322"/>
      <c r="S231" s="322"/>
      <c r="T231" s="322"/>
      <c r="U231" s="322"/>
      <c r="V231" s="322"/>
      <c r="W231" s="322"/>
      <c r="X231" s="322"/>
      <c r="Y231" s="438">
        <f>Y230</f>
        <v>0</v>
      </c>
      <c r="Z231" s="438">
        <f t="shared" ref="Z231" si="601">Z230</f>
        <v>0</v>
      </c>
      <c r="AA231" s="438">
        <f t="shared" ref="AA231" si="602">AA230</f>
        <v>0</v>
      </c>
      <c r="AB231" s="438">
        <f t="shared" ref="AB231" si="603">AB230</f>
        <v>0</v>
      </c>
      <c r="AC231" s="438">
        <f t="shared" ref="AC231" si="604">AC230</f>
        <v>0</v>
      </c>
      <c r="AD231" s="438">
        <f t="shared" ref="AD231" si="605">AD230</f>
        <v>0</v>
      </c>
      <c r="AE231" s="438">
        <f t="shared" ref="AE231" si="606">AE230</f>
        <v>0</v>
      </c>
      <c r="AF231" s="438">
        <f t="shared" ref="AF231" si="607">AF230</f>
        <v>0</v>
      </c>
      <c r="AG231" s="438">
        <f t="shared" ref="AG231" si="608">AG230</f>
        <v>0</v>
      </c>
      <c r="AH231" s="438">
        <f t="shared" ref="AH231" si="609">AH230</f>
        <v>0</v>
      </c>
      <c r="AI231" s="438">
        <f t="shared" ref="AI231" si="610">AI230</f>
        <v>0</v>
      </c>
      <c r="AJ231" s="438">
        <f t="shared" ref="AJ231" si="611">AJ230</f>
        <v>0</v>
      </c>
      <c r="AK231" s="438">
        <f t="shared" ref="AK231" si="612">AK230</f>
        <v>0</v>
      </c>
      <c r="AL231" s="438">
        <f t="shared" ref="AL231" si="613">AL230</f>
        <v>0</v>
      </c>
      <c r="AM231" s="324"/>
    </row>
    <row r="232" spans="1:39" outlineLevel="1">
      <c r="B232" s="321"/>
      <c r="C232" s="332"/>
      <c r="D232" s="331"/>
      <c r="E232" s="331"/>
      <c r="F232" s="331"/>
      <c r="G232" s="331"/>
      <c r="H232" s="331"/>
      <c r="I232" s="331"/>
      <c r="J232" s="331"/>
      <c r="K232" s="331"/>
      <c r="L232" s="331"/>
      <c r="M232" s="331"/>
      <c r="N232" s="318"/>
      <c r="O232" s="331"/>
      <c r="P232" s="331"/>
      <c r="Q232" s="331"/>
      <c r="R232" s="331"/>
      <c r="S232" s="331"/>
      <c r="T232" s="331"/>
      <c r="U232" s="331"/>
      <c r="V232" s="331"/>
      <c r="W232" s="331"/>
      <c r="X232" s="331"/>
      <c r="Y232" s="439"/>
      <c r="Z232" s="439"/>
      <c r="AA232" s="439"/>
      <c r="AB232" s="439"/>
      <c r="AC232" s="439"/>
      <c r="AD232" s="439"/>
      <c r="AE232" s="439"/>
      <c r="AF232" s="439"/>
      <c r="AG232" s="439"/>
      <c r="AH232" s="439"/>
      <c r="AI232" s="439"/>
      <c r="AJ232" s="439"/>
      <c r="AK232" s="439"/>
      <c r="AL232" s="439"/>
      <c r="AM232" s="333"/>
    </row>
    <row r="233" spans="1:39" ht="30" outlineLevel="1">
      <c r="A233" s="558">
        <v>5</v>
      </c>
      <c r="B233" s="556" t="s">
        <v>99</v>
      </c>
      <c r="C233" s="318" t="s">
        <v>25</v>
      </c>
      <c r="D233" s="322"/>
      <c r="E233" s="322"/>
      <c r="F233" s="322"/>
      <c r="G233" s="322"/>
      <c r="H233" s="322"/>
      <c r="I233" s="322"/>
      <c r="J233" s="322"/>
      <c r="K233" s="322"/>
      <c r="L233" s="322"/>
      <c r="M233" s="322"/>
      <c r="N233" s="318"/>
      <c r="O233" s="322"/>
      <c r="P233" s="322"/>
      <c r="Q233" s="322"/>
      <c r="R233" s="322"/>
      <c r="S233" s="322"/>
      <c r="T233" s="322"/>
      <c r="U233" s="322"/>
      <c r="V233" s="322"/>
      <c r="W233" s="322"/>
      <c r="X233" s="322"/>
      <c r="Y233" s="437"/>
      <c r="Z233" s="437"/>
      <c r="AA233" s="437"/>
      <c r="AB233" s="437"/>
      <c r="AC233" s="437"/>
      <c r="AD233" s="437"/>
      <c r="AE233" s="437"/>
      <c r="AF233" s="437"/>
      <c r="AG233" s="437"/>
      <c r="AH233" s="437"/>
      <c r="AI233" s="437"/>
      <c r="AJ233" s="437"/>
      <c r="AK233" s="437"/>
      <c r="AL233" s="437"/>
      <c r="AM233" s="323">
        <f>SUM(Y233:AL233)</f>
        <v>0</v>
      </c>
    </row>
    <row r="234" spans="1:39" outlineLevel="1">
      <c r="B234" s="321" t="s">
        <v>292</v>
      </c>
      <c r="C234" s="318" t="s">
        <v>164</v>
      </c>
      <c r="D234" s="322"/>
      <c r="E234" s="322"/>
      <c r="F234" s="322"/>
      <c r="G234" s="322"/>
      <c r="H234" s="322"/>
      <c r="I234" s="322"/>
      <c r="J234" s="322"/>
      <c r="K234" s="322"/>
      <c r="L234" s="322"/>
      <c r="M234" s="322"/>
      <c r="N234" s="495"/>
      <c r="O234" s="322"/>
      <c r="P234" s="322"/>
      <c r="Q234" s="322"/>
      <c r="R234" s="322"/>
      <c r="S234" s="322"/>
      <c r="T234" s="322"/>
      <c r="U234" s="322"/>
      <c r="V234" s="322"/>
      <c r="W234" s="322"/>
      <c r="X234" s="322"/>
      <c r="Y234" s="438">
        <f>Y233</f>
        <v>0</v>
      </c>
      <c r="Z234" s="438">
        <f t="shared" ref="Z234" si="614">Z233</f>
        <v>0</v>
      </c>
      <c r="AA234" s="438">
        <f t="shared" ref="AA234" si="615">AA233</f>
        <v>0</v>
      </c>
      <c r="AB234" s="438">
        <f t="shared" ref="AB234" si="616">AB233</f>
        <v>0</v>
      </c>
      <c r="AC234" s="438">
        <f t="shared" ref="AC234" si="617">AC233</f>
        <v>0</v>
      </c>
      <c r="AD234" s="438">
        <f t="shared" ref="AD234" si="618">AD233</f>
        <v>0</v>
      </c>
      <c r="AE234" s="438">
        <f t="shared" ref="AE234" si="619">AE233</f>
        <v>0</v>
      </c>
      <c r="AF234" s="438">
        <f t="shared" ref="AF234" si="620">AF233</f>
        <v>0</v>
      </c>
      <c r="AG234" s="438">
        <f t="shared" ref="AG234" si="621">AG233</f>
        <v>0</v>
      </c>
      <c r="AH234" s="438">
        <f t="shared" ref="AH234" si="622">AH233</f>
        <v>0</v>
      </c>
      <c r="AI234" s="438">
        <f t="shared" ref="AI234" si="623">AI233</f>
        <v>0</v>
      </c>
      <c r="AJ234" s="438">
        <f t="shared" ref="AJ234" si="624">AJ233</f>
        <v>0</v>
      </c>
      <c r="AK234" s="438">
        <f t="shared" ref="AK234" si="625">AK233</f>
        <v>0</v>
      </c>
      <c r="AL234" s="438">
        <f t="shared" ref="AL234" si="626">AL233</f>
        <v>0</v>
      </c>
      <c r="AM234" s="324"/>
    </row>
    <row r="235" spans="1:39" outlineLevel="1">
      <c r="B235" s="321"/>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449"/>
      <c r="Z235" s="450"/>
      <c r="AA235" s="450"/>
      <c r="AB235" s="450"/>
      <c r="AC235" s="450"/>
      <c r="AD235" s="450"/>
      <c r="AE235" s="450"/>
      <c r="AF235" s="450"/>
      <c r="AG235" s="450"/>
      <c r="AH235" s="450"/>
      <c r="AI235" s="450"/>
      <c r="AJ235" s="450"/>
      <c r="AK235" s="450"/>
      <c r="AL235" s="450"/>
      <c r="AM235" s="324"/>
    </row>
    <row r="236" spans="1:39" ht="15.75" outlineLevel="1">
      <c r="B236" s="346" t="s">
        <v>511</v>
      </c>
      <c r="C236" s="316"/>
      <c r="D236" s="316"/>
      <c r="E236" s="316"/>
      <c r="F236" s="316"/>
      <c r="G236" s="316"/>
      <c r="H236" s="316"/>
      <c r="I236" s="316"/>
      <c r="J236" s="316"/>
      <c r="K236" s="316"/>
      <c r="L236" s="316"/>
      <c r="M236" s="316"/>
      <c r="N236" s="317"/>
      <c r="O236" s="316"/>
      <c r="P236" s="316"/>
      <c r="Q236" s="316"/>
      <c r="R236" s="316"/>
      <c r="S236" s="316"/>
      <c r="T236" s="316"/>
      <c r="U236" s="316"/>
      <c r="V236" s="316"/>
      <c r="W236" s="316"/>
      <c r="X236" s="316"/>
      <c r="Y236" s="441"/>
      <c r="Z236" s="441"/>
      <c r="AA236" s="441"/>
      <c r="AB236" s="441"/>
      <c r="AC236" s="441"/>
      <c r="AD236" s="441"/>
      <c r="AE236" s="441"/>
      <c r="AF236" s="441"/>
      <c r="AG236" s="441"/>
      <c r="AH236" s="441"/>
      <c r="AI236" s="441"/>
      <c r="AJ236" s="441"/>
      <c r="AK236" s="441"/>
      <c r="AL236" s="441"/>
      <c r="AM236" s="319"/>
    </row>
    <row r="237" spans="1:39" outlineLevel="1">
      <c r="A237" s="558">
        <v>6</v>
      </c>
      <c r="B237" s="556" t="s">
        <v>100</v>
      </c>
      <c r="C237" s="318" t="s">
        <v>25</v>
      </c>
      <c r="D237" s="322"/>
      <c r="E237" s="322"/>
      <c r="F237" s="322"/>
      <c r="G237" s="322"/>
      <c r="H237" s="322"/>
      <c r="I237" s="322"/>
      <c r="J237" s="322"/>
      <c r="K237" s="322"/>
      <c r="L237" s="322"/>
      <c r="M237" s="322"/>
      <c r="N237" s="322">
        <v>12</v>
      </c>
      <c r="O237" s="322"/>
      <c r="P237" s="322"/>
      <c r="Q237" s="322"/>
      <c r="R237" s="322"/>
      <c r="S237" s="322"/>
      <c r="T237" s="322"/>
      <c r="U237" s="322"/>
      <c r="V237" s="322"/>
      <c r="W237" s="322"/>
      <c r="X237" s="322"/>
      <c r="Y237" s="442"/>
      <c r="Z237" s="437"/>
      <c r="AA237" s="437"/>
      <c r="AB237" s="437"/>
      <c r="AC237" s="437"/>
      <c r="AD237" s="437"/>
      <c r="AE237" s="437"/>
      <c r="AF237" s="442"/>
      <c r="AG237" s="442"/>
      <c r="AH237" s="442"/>
      <c r="AI237" s="442"/>
      <c r="AJ237" s="442"/>
      <c r="AK237" s="442"/>
      <c r="AL237" s="442"/>
      <c r="AM237" s="323">
        <f>SUM(Y237:AL237)</f>
        <v>0</v>
      </c>
    </row>
    <row r="238" spans="1:39" outlineLevel="1">
      <c r="B238" s="321" t="s">
        <v>292</v>
      </c>
      <c r="C238" s="318" t="s">
        <v>164</v>
      </c>
      <c r="D238" s="322"/>
      <c r="E238" s="322"/>
      <c r="F238" s="322"/>
      <c r="G238" s="322"/>
      <c r="H238" s="322"/>
      <c r="I238" s="322"/>
      <c r="J238" s="322"/>
      <c r="K238" s="322"/>
      <c r="L238" s="322"/>
      <c r="M238" s="322"/>
      <c r="N238" s="322">
        <f>N237</f>
        <v>12</v>
      </c>
      <c r="O238" s="322"/>
      <c r="P238" s="322"/>
      <c r="Q238" s="322"/>
      <c r="R238" s="322"/>
      <c r="S238" s="322"/>
      <c r="T238" s="322"/>
      <c r="U238" s="322"/>
      <c r="V238" s="322"/>
      <c r="W238" s="322"/>
      <c r="X238" s="322"/>
      <c r="Y238" s="438">
        <f>Y237</f>
        <v>0</v>
      </c>
      <c r="Z238" s="438">
        <f t="shared" ref="Z238" si="627">Z237</f>
        <v>0</v>
      </c>
      <c r="AA238" s="438">
        <f t="shared" ref="AA238" si="628">AA237</f>
        <v>0</v>
      </c>
      <c r="AB238" s="438">
        <f t="shared" ref="AB238" si="629">AB237</f>
        <v>0</v>
      </c>
      <c r="AC238" s="438">
        <f t="shared" ref="AC238" si="630">AC237</f>
        <v>0</v>
      </c>
      <c r="AD238" s="438">
        <f t="shared" ref="AD238" si="631">AD237</f>
        <v>0</v>
      </c>
      <c r="AE238" s="438">
        <f t="shared" ref="AE238" si="632">AE237</f>
        <v>0</v>
      </c>
      <c r="AF238" s="438">
        <f t="shared" ref="AF238" si="633">AF237</f>
        <v>0</v>
      </c>
      <c r="AG238" s="438">
        <f t="shared" ref="AG238" si="634">AG237</f>
        <v>0</v>
      </c>
      <c r="AH238" s="438">
        <f t="shared" ref="AH238" si="635">AH237</f>
        <v>0</v>
      </c>
      <c r="AI238" s="438">
        <f t="shared" ref="AI238" si="636">AI237</f>
        <v>0</v>
      </c>
      <c r="AJ238" s="438">
        <f t="shared" ref="AJ238" si="637">AJ237</f>
        <v>0</v>
      </c>
      <c r="AK238" s="438">
        <f t="shared" ref="AK238" si="638">AK237</f>
        <v>0</v>
      </c>
      <c r="AL238" s="438">
        <f t="shared" ref="AL238" si="639">AL237</f>
        <v>0</v>
      </c>
      <c r="AM238" s="338"/>
    </row>
    <row r="239" spans="1:39" outlineLevel="1">
      <c r="B239" s="337"/>
      <c r="C239" s="339"/>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443"/>
      <c r="Z239" s="443"/>
      <c r="AA239" s="443"/>
      <c r="AB239" s="443"/>
      <c r="AC239" s="443"/>
      <c r="AD239" s="443"/>
      <c r="AE239" s="443"/>
      <c r="AF239" s="443"/>
      <c r="AG239" s="443"/>
      <c r="AH239" s="443"/>
      <c r="AI239" s="443"/>
      <c r="AJ239" s="443"/>
      <c r="AK239" s="443"/>
      <c r="AL239" s="443"/>
      <c r="AM239" s="340"/>
    </row>
    <row r="240" spans="1:39" ht="30" outlineLevel="1">
      <c r="A240" s="558">
        <v>7</v>
      </c>
      <c r="B240" s="556" t="s">
        <v>101</v>
      </c>
      <c r="C240" s="318" t="s">
        <v>25</v>
      </c>
      <c r="D240" s="322"/>
      <c r="E240" s="322"/>
      <c r="F240" s="322"/>
      <c r="G240" s="322"/>
      <c r="H240" s="322"/>
      <c r="I240" s="322"/>
      <c r="J240" s="322"/>
      <c r="K240" s="322"/>
      <c r="L240" s="322"/>
      <c r="M240" s="322"/>
      <c r="N240" s="322">
        <v>12</v>
      </c>
      <c r="O240" s="322"/>
      <c r="P240" s="322"/>
      <c r="Q240" s="322"/>
      <c r="R240" s="322"/>
      <c r="S240" s="322"/>
      <c r="T240" s="322"/>
      <c r="U240" s="322"/>
      <c r="V240" s="322"/>
      <c r="W240" s="322"/>
      <c r="X240" s="322"/>
      <c r="Y240" s="442"/>
      <c r="Z240" s="437"/>
      <c r="AA240" s="437"/>
      <c r="AB240" s="437"/>
      <c r="AC240" s="437"/>
      <c r="AD240" s="437"/>
      <c r="AE240" s="437"/>
      <c r="AF240" s="442"/>
      <c r="AG240" s="442"/>
      <c r="AH240" s="442"/>
      <c r="AI240" s="442"/>
      <c r="AJ240" s="442"/>
      <c r="AK240" s="442"/>
      <c r="AL240" s="442"/>
      <c r="AM240" s="323">
        <f>SUM(Y240:AL240)</f>
        <v>0</v>
      </c>
    </row>
    <row r="241" spans="1:39" outlineLevel="1">
      <c r="B241" s="321" t="s">
        <v>292</v>
      </c>
      <c r="C241" s="318" t="s">
        <v>164</v>
      </c>
      <c r="D241" s="322"/>
      <c r="E241" s="322"/>
      <c r="F241" s="322"/>
      <c r="G241" s="322"/>
      <c r="H241" s="322"/>
      <c r="I241" s="322"/>
      <c r="J241" s="322"/>
      <c r="K241" s="322"/>
      <c r="L241" s="322"/>
      <c r="M241" s="322"/>
      <c r="N241" s="322">
        <f>N240</f>
        <v>12</v>
      </c>
      <c r="O241" s="322"/>
      <c r="P241" s="322"/>
      <c r="Q241" s="322"/>
      <c r="R241" s="322"/>
      <c r="S241" s="322"/>
      <c r="T241" s="322"/>
      <c r="U241" s="322"/>
      <c r="V241" s="322"/>
      <c r="W241" s="322"/>
      <c r="X241" s="322"/>
      <c r="Y241" s="438">
        <f>Y240</f>
        <v>0</v>
      </c>
      <c r="Z241" s="438">
        <f t="shared" ref="Z241" si="640">Z240</f>
        <v>0</v>
      </c>
      <c r="AA241" s="438">
        <f t="shared" ref="AA241" si="641">AA240</f>
        <v>0</v>
      </c>
      <c r="AB241" s="438">
        <f t="shared" ref="AB241" si="642">AB240</f>
        <v>0</v>
      </c>
      <c r="AC241" s="438">
        <f t="shared" ref="AC241" si="643">AC240</f>
        <v>0</v>
      </c>
      <c r="AD241" s="438">
        <f t="shared" ref="AD241" si="644">AD240</f>
        <v>0</v>
      </c>
      <c r="AE241" s="438">
        <f t="shared" ref="AE241" si="645">AE240</f>
        <v>0</v>
      </c>
      <c r="AF241" s="438">
        <f t="shared" ref="AF241" si="646">AF240</f>
        <v>0</v>
      </c>
      <c r="AG241" s="438">
        <f t="shared" ref="AG241" si="647">AG240</f>
        <v>0</v>
      </c>
      <c r="AH241" s="438">
        <f t="shared" ref="AH241" si="648">AH240</f>
        <v>0</v>
      </c>
      <c r="AI241" s="438">
        <f t="shared" ref="AI241" si="649">AI240</f>
        <v>0</v>
      </c>
      <c r="AJ241" s="438">
        <f t="shared" ref="AJ241" si="650">AJ240</f>
        <v>0</v>
      </c>
      <c r="AK241" s="438">
        <f t="shared" ref="AK241" si="651">AK240</f>
        <v>0</v>
      </c>
      <c r="AL241" s="438">
        <f t="shared" ref="AL241" si="652">AL240</f>
        <v>0</v>
      </c>
      <c r="AM241" s="338"/>
    </row>
    <row r="242" spans="1:39" outlineLevel="1">
      <c r="B242" s="341"/>
      <c r="C242" s="339"/>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443"/>
      <c r="Z242" s="444"/>
      <c r="AA242" s="443"/>
      <c r="AB242" s="443"/>
      <c r="AC242" s="443"/>
      <c r="AD242" s="443"/>
      <c r="AE242" s="443"/>
      <c r="AF242" s="443"/>
      <c r="AG242" s="443"/>
      <c r="AH242" s="443"/>
      <c r="AI242" s="443"/>
      <c r="AJ242" s="443"/>
      <c r="AK242" s="443"/>
      <c r="AL242" s="443"/>
      <c r="AM242" s="340"/>
    </row>
    <row r="243" spans="1:39" ht="30" outlineLevel="1">
      <c r="A243" s="558">
        <v>8</v>
      </c>
      <c r="B243" s="556" t="s">
        <v>102</v>
      </c>
      <c r="C243" s="318" t="s">
        <v>25</v>
      </c>
      <c r="D243" s="322"/>
      <c r="E243" s="322"/>
      <c r="F243" s="322"/>
      <c r="G243" s="322"/>
      <c r="H243" s="322"/>
      <c r="I243" s="322"/>
      <c r="J243" s="322"/>
      <c r="K243" s="322"/>
      <c r="L243" s="322"/>
      <c r="M243" s="322"/>
      <c r="N243" s="322">
        <v>12</v>
      </c>
      <c r="O243" s="322"/>
      <c r="P243" s="322"/>
      <c r="Q243" s="322"/>
      <c r="R243" s="322"/>
      <c r="S243" s="322"/>
      <c r="T243" s="322"/>
      <c r="U243" s="322"/>
      <c r="V243" s="322"/>
      <c r="W243" s="322"/>
      <c r="X243" s="322"/>
      <c r="Y243" s="442"/>
      <c r="Z243" s="437"/>
      <c r="AA243" s="437"/>
      <c r="AB243" s="437"/>
      <c r="AC243" s="437"/>
      <c r="AD243" s="437"/>
      <c r="AE243" s="437"/>
      <c r="AF243" s="442"/>
      <c r="AG243" s="442"/>
      <c r="AH243" s="442"/>
      <c r="AI243" s="442"/>
      <c r="AJ243" s="442"/>
      <c r="AK243" s="442"/>
      <c r="AL243" s="442"/>
      <c r="AM243" s="323">
        <f>SUM(Y243:AL243)</f>
        <v>0</v>
      </c>
    </row>
    <row r="244" spans="1:39" outlineLevel="1">
      <c r="B244" s="321" t="s">
        <v>292</v>
      </c>
      <c r="C244" s="318" t="s">
        <v>164</v>
      </c>
      <c r="D244" s="322"/>
      <c r="E244" s="322"/>
      <c r="F244" s="322"/>
      <c r="G244" s="322"/>
      <c r="H244" s="322"/>
      <c r="I244" s="322"/>
      <c r="J244" s="322"/>
      <c r="K244" s="322"/>
      <c r="L244" s="322"/>
      <c r="M244" s="322"/>
      <c r="N244" s="322">
        <f>N243</f>
        <v>12</v>
      </c>
      <c r="O244" s="322"/>
      <c r="P244" s="322"/>
      <c r="Q244" s="322"/>
      <c r="R244" s="322"/>
      <c r="S244" s="322"/>
      <c r="T244" s="322"/>
      <c r="U244" s="322"/>
      <c r="V244" s="322"/>
      <c r="W244" s="322"/>
      <c r="X244" s="322"/>
      <c r="Y244" s="438">
        <f>Y243</f>
        <v>0</v>
      </c>
      <c r="Z244" s="438">
        <f t="shared" ref="Z244" si="653">Z243</f>
        <v>0</v>
      </c>
      <c r="AA244" s="438">
        <f t="shared" ref="AA244" si="654">AA243</f>
        <v>0</v>
      </c>
      <c r="AB244" s="438">
        <f t="shared" ref="AB244" si="655">AB243</f>
        <v>0</v>
      </c>
      <c r="AC244" s="438">
        <f t="shared" ref="AC244" si="656">AC243</f>
        <v>0</v>
      </c>
      <c r="AD244" s="438">
        <f t="shared" ref="AD244" si="657">AD243</f>
        <v>0</v>
      </c>
      <c r="AE244" s="438">
        <f t="shared" ref="AE244" si="658">AE243</f>
        <v>0</v>
      </c>
      <c r="AF244" s="438">
        <f t="shared" ref="AF244" si="659">AF243</f>
        <v>0</v>
      </c>
      <c r="AG244" s="438">
        <f t="shared" ref="AG244" si="660">AG243</f>
        <v>0</v>
      </c>
      <c r="AH244" s="438">
        <f t="shared" ref="AH244" si="661">AH243</f>
        <v>0</v>
      </c>
      <c r="AI244" s="438">
        <f t="shared" ref="AI244" si="662">AI243</f>
        <v>0</v>
      </c>
      <c r="AJ244" s="438">
        <f t="shared" ref="AJ244" si="663">AJ243</f>
        <v>0</v>
      </c>
      <c r="AK244" s="438">
        <f t="shared" ref="AK244" si="664">AK243</f>
        <v>0</v>
      </c>
      <c r="AL244" s="438">
        <f t="shared" ref="AL244" si="665">AL243</f>
        <v>0</v>
      </c>
      <c r="AM244" s="338"/>
    </row>
    <row r="245" spans="1:39" outlineLevel="1">
      <c r="B245" s="341"/>
      <c r="C245" s="339"/>
      <c r="D245" s="343"/>
      <c r="E245" s="343"/>
      <c r="F245" s="343"/>
      <c r="G245" s="343"/>
      <c r="H245" s="343"/>
      <c r="I245" s="343"/>
      <c r="J245" s="343"/>
      <c r="K245" s="343"/>
      <c r="L245" s="343"/>
      <c r="M245" s="343"/>
      <c r="N245" s="318"/>
      <c r="O245" s="343"/>
      <c r="P245" s="343"/>
      <c r="Q245" s="343"/>
      <c r="R245" s="343"/>
      <c r="S245" s="343"/>
      <c r="T245" s="343"/>
      <c r="U245" s="343"/>
      <c r="V245" s="343"/>
      <c r="W245" s="343"/>
      <c r="X245" s="343"/>
      <c r="Y245" s="443"/>
      <c r="Z245" s="444"/>
      <c r="AA245" s="443"/>
      <c r="AB245" s="443"/>
      <c r="AC245" s="443"/>
      <c r="AD245" s="443"/>
      <c r="AE245" s="443"/>
      <c r="AF245" s="443"/>
      <c r="AG245" s="443"/>
      <c r="AH245" s="443"/>
      <c r="AI245" s="443"/>
      <c r="AJ245" s="443"/>
      <c r="AK245" s="443"/>
      <c r="AL245" s="443"/>
      <c r="AM245" s="340"/>
    </row>
    <row r="246" spans="1:39" ht="30" outlineLevel="1">
      <c r="A246" s="558">
        <v>9</v>
      </c>
      <c r="B246" s="556" t="s">
        <v>103</v>
      </c>
      <c r="C246" s="318" t="s">
        <v>25</v>
      </c>
      <c r="D246" s="322"/>
      <c r="E246" s="322"/>
      <c r="F246" s="322"/>
      <c r="G246" s="322"/>
      <c r="H246" s="322"/>
      <c r="I246" s="322"/>
      <c r="J246" s="322"/>
      <c r="K246" s="322"/>
      <c r="L246" s="322"/>
      <c r="M246" s="322"/>
      <c r="N246" s="322">
        <v>12</v>
      </c>
      <c r="O246" s="322"/>
      <c r="P246" s="322"/>
      <c r="Q246" s="322"/>
      <c r="R246" s="322"/>
      <c r="S246" s="322"/>
      <c r="T246" s="322"/>
      <c r="U246" s="322"/>
      <c r="V246" s="322"/>
      <c r="W246" s="322"/>
      <c r="X246" s="322"/>
      <c r="Y246" s="442"/>
      <c r="Z246" s="437"/>
      <c r="AA246" s="437"/>
      <c r="AB246" s="437"/>
      <c r="AC246" s="437"/>
      <c r="AD246" s="437"/>
      <c r="AE246" s="437"/>
      <c r="AF246" s="442"/>
      <c r="AG246" s="442"/>
      <c r="AH246" s="442"/>
      <c r="AI246" s="442"/>
      <c r="AJ246" s="442"/>
      <c r="AK246" s="442"/>
      <c r="AL246" s="442"/>
      <c r="AM246" s="323">
        <f>SUM(Y246:AL246)</f>
        <v>0</v>
      </c>
    </row>
    <row r="247" spans="1:39" outlineLevel="1">
      <c r="B247" s="321" t="s">
        <v>292</v>
      </c>
      <c r="C247" s="318" t="s">
        <v>164</v>
      </c>
      <c r="D247" s="322"/>
      <c r="E247" s="322"/>
      <c r="F247" s="322"/>
      <c r="G247" s="322"/>
      <c r="H247" s="322"/>
      <c r="I247" s="322"/>
      <c r="J247" s="322"/>
      <c r="K247" s="322"/>
      <c r="L247" s="322"/>
      <c r="M247" s="322"/>
      <c r="N247" s="322">
        <f>N246</f>
        <v>12</v>
      </c>
      <c r="O247" s="322"/>
      <c r="P247" s="322"/>
      <c r="Q247" s="322"/>
      <c r="R247" s="322"/>
      <c r="S247" s="322"/>
      <c r="T247" s="322"/>
      <c r="U247" s="322"/>
      <c r="V247" s="322"/>
      <c r="W247" s="322"/>
      <c r="X247" s="322"/>
      <c r="Y247" s="438">
        <f>Y246</f>
        <v>0</v>
      </c>
      <c r="Z247" s="438">
        <f t="shared" ref="Z247" si="666">Z246</f>
        <v>0</v>
      </c>
      <c r="AA247" s="438">
        <f t="shared" ref="AA247" si="667">AA246</f>
        <v>0</v>
      </c>
      <c r="AB247" s="438">
        <f t="shared" ref="AB247" si="668">AB246</f>
        <v>0</v>
      </c>
      <c r="AC247" s="438">
        <f t="shared" ref="AC247" si="669">AC246</f>
        <v>0</v>
      </c>
      <c r="AD247" s="438">
        <f t="shared" ref="AD247" si="670">AD246</f>
        <v>0</v>
      </c>
      <c r="AE247" s="438">
        <f t="shared" ref="AE247" si="671">AE246</f>
        <v>0</v>
      </c>
      <c r="AF247" s="438">
        <f t="shared" ref="AF247" si="672">AF246</f>
        <v>0</v>
      </c>
      <c r="AG247" s="438">
        <f t="shared" ref="AG247" si="673">AG246</f>
        <v>0</v>
      </c>
      <c r="AH247" s="438">
        <f t="shared" ref="AH247" si="674">AH246</f>
        <v>0</v>
      </c>
      <c r="AI247" s="438">
        <f t="shared" ref="AI247" si="675">AI246</f>
        <v>0</v>
      </c>
      <c r="AJ247" s="438">
        <f t="shared" ref="AJ247" si="676">AJ246</f>
        <v>0</v>
      </c>
      <c r="AK247" s="438">
        <f t="shared" ref="AK247" si="677">AK246</f>
        <v>0</v>
      </c>
      <c r="AL247" s="438">
        <f t="shared" ref="AL247" si="678">AL246</f>
        <v>0</v>
      </c>
      <c r="AM247" s="338"/>
    </row>
    <row r="248" spans="1:39" outlineLevel="1">
      <c r="B248" s="341"/>
      <c r="C248" s="339"/>
      <c r="D248" s="343"/>
      <c r="E248" s="343"/>
      <c r="F248" s="343"/>
      <c r="G248" s="343"/>
      <c r="H248" s="343"/>
      <c r="I248" s="343"/>
      <c r="J248" s="343"/>
      <c r="K248" s="343"/>
      <c r="L248" s="343"/>
      <c r="M248" s="343"/>
      <c r="N248" s="318"/>
      <c r="O248" s="343"/>
      <c r="P248" s="343"/>
      <c r="Q248" s="343"/>
      <c r="R248" s="343"/>
      <c r="S248" s="343"/>
      <c r="T248" s="343"/>
      <c r="U248" s="343"/>
      <c r="V248" s="343"/>
      <c r="W248" s="343"/>
      <c r="X248" s="343"/>
      <c r="Y248" s="443"/>
      <c r="Z248" s="443"/>
      <c r="AA248" s="443"/>
      <c r="AB248" s="443"/>
      <c r="AC248" s="443"/>
      <c r="AD248" s="443"/>
      <c r="AE248" s="443"/>
      <c r="AF248" s="443"/>
      <c r="AG248" s="443"/>
      <c r="AH248" s="443"/>
      <c r="AI248" s="443"/>
      <c r="AJ248" s="443"/>
      <c r="AK248" s="443"/>
      <c r="AL248" s="443"/>
      <c r="AM248" s="340"/>
    </row>
    <row r="249" spans="1:39" ht="30" outlineLevel="1">
      <c r="A249" s="558">
        <v>10</v>
      </c>
      <c r="B249" s="556" t="s">
        <v>104</v>
      </c>
      <c r="C249" s="318" t="s">
        <v>25</v>
      </c>
      <c r="D249" s="322"/>
      <c r="E249" s="322"/>
      <c r="F249" s="322"/>
      <c r="G249" s="322"/>
      <c r="H249" s="322"/>
      <c r="I249" s="322"/>
      <c r="J249" s="322"/>
      <c r="K249" s="322"/>
      <c r="L249" s="322"/>
      <c r="M249" s="322"/>
      <c r="N249" s="322">
        <v>3</v>
      </c>
      <c r="O249" s="322"/>
      <c r="P249" s="322"/>
      <c r="Q249" s="322"/>
      <c r="R249" s="322"/>
      <c r="S249" s="322"/>
      <c r="T249" s="322"/>
      <c r="U249" s="322"/>
      <c r="V249" s="322"/>
      <c r="W249" s="322"/>
      <c r="X249" s="322"/>
      <c r="Y249" s="442"/>
      <c r="Z249" s="437"/>
      <c r="AA249" s="437"/>
      <c r="AB249" s="437"/>
      <c r="AC249" s="437"/>
      <c r="AD249" s="437"/>
      <c r="AE249" s="437"/>
      <c r="AF249" s="442"/>
      <c r="AG249" s="442"/>
      <c r="AH249" s="442"/>
      <c r="AI249" s="442"/>
      <c r="AJ249" s="442"/>
      <c r="AK249" s="442"/>
      <c r="AL249" s="442"/>
      <c r="AM249" s="323">
        <f>SUM(Y249:AL249)</f>
        <v>0</v>
      </c>
    </row>
    <row r="250" spans="1:39" outlineLevel="1">
      <c r="B250" s="321" t="s">
        <v>292</v>
      </c>
      <c r="C250" s="318" t="s">
        <v>164</v>
      </c>
      <c r="D250" s="322"/>
      <c r="E250" s="322"/>
      <c r="F250" s="322"/>
      <c r="G250" s="322"/>
      <c r="H250" s="322"/>
      <c r="I250" s="322"/>
      <c r="J250" s="322"/>
      <c r="K250" s="322"/>
      <c r="L250" s="322"/>
      <c r="M250" s="322"/>
      <c r="N250" s="322">
        <f>N249</f>
        <v>3</v>
      </c>
      <c r="O250" s="322"/>
      <c r="P250" s="322"/>
      <c r="Q250" s="322"/>
      <c r="R250" s="322"/>
      <c r="S250" s="322"/>
      <c r="T250" s="322"/>
      <c r="U250" s="322"/>
      <c r="V250" s="322"/>
      <c r="W250" s="322"/>
      <c r="X250" s="322"/>
      <c r="Y250" s="438">
        <f>Y249</f>
        <v>0</v>
      </c>
      <c r="Z250" s="438">
        <f t="shared" ref="Z250" si="679">Z249</f>
        <v>0</v>
      </c>
      <c r="AA250" s="438">
        <f t="shared" ref="AA250" si="680">AA249</f>
        <v>0</v>
      </c>
      <c r="AB250" s="438">
        <f t="shared" ref="AB250" si="681">AB249</f>
        <v>0</v>
      </c>
      <c r="AC250" s="438">
        <f t="shared" ref="AC250" si="682">AC249</f>
        <v>0</v>
      </c>
      <c r="AD250" s="438">
        <f t="shared" ref="AD250" si="683">AD249</f>
        <v>0</v>
      </c>
      <c r="AE250" s="438">
        <f t="shared" ref="AE250" si="684">AE249</f>
        <v>0</v>
      </c>
      <c r="AF250" s="438">
        <f t="shared" ref="AF250" si="685">AF249</f>
        <v>0</v>
      </c>
      <c r="AG250" s="438">
        <f t="shared" ref="AG250" si="686">AG249</f>
        <v>0</v>
      </c>
      <c r="AH250" s="438">
        <f t="shared" ref="AH250" si="687">AH249</f>
        <v>0</v>
      </c>
      <c r="AI250" s="438">
        <f t="shared" ref="AI250" si="688">AI249</f>
        <v>0</v>
      </c>
      <c r="AJ250" s="438">
        <f t="shared" ref="AJ250" si="689">AJ249</f>
        <v>0</v>
      </c>
      <c r="AK250" s="438">
        <f t="shared" ref="AK250" si="690">AK249</f>
        <v>0</v>
      </c>
      <c r="AL250" s="438">
        <f t="shared" ref="AL250" si="691">AL249</f>
        <v>0</v>
      </c>
      <c r="AM250" s="338"/>
    </row>
    <row r="251" spans="1:39" outlineLevel="1">
      <c r="B251" s="341"/>
      <c r="C251" s="339"/>
      <c r="D251" s="343"/>
      <c r="E251" s="343"/>
      <c r="F251" s="343"/>
      <c r="G251" s="343"/>
      <c r="H251" s="343"/>
      <c r="I251" s="343"/>
      <c r="J251" s="343"/>
      <c r="K251" s="343"/>
      <c r="L251" s="343"/>
      <c r="M251" s="343"/>
      <c r="N251" s="318"/>
      <c r="O251" s="343"/>
      <c r="P251" s="343"/>
      <c r="Q251" s="343"/>
      <c r="R251" s="343"/>
      <c r="S251" s="343"/>
      <c r="T251" s="343"/>
      <c r="U251" s="343"/>
      <c r="V251" s="343"/>
      <c r="W251" s="343"/>
      <c r="X251" s="343"/>
      <c r="Y251" s="443"/>
      <c r="Z251" s="444"/>
      <c r="AA251" s="443"/>
      <c r="AB251" s="443"/>
      <c r="AC251" s="443"/>
      <c r="AD251" s="443"/>
      <c r="AE251" s="443"/>
      <c r="AF251" s="443"/>
      <c r="AG251" s="443"/>
      <c r="AH251" s="443"/>
      <c r="AI251" s="443"/>
      <c r="AJ251" s="443"/>
      <c r="AK251" s="443"/>
      <c r="AL251" s="443"/>
      <c r="AM251" s="340"/>
    </row>
    <row r="252" spans="1:39" ht="15.75" outlineLevel="1">
      <c r="B252" s="315" t="s">
        <v>10</v>
      </c>
      <c r="C252" s="316"/>
      <c r="D252" s="316"/>
      <c r="E252" s="316"/>
      <c r="F252" s="316"/>
      <c r="G252" s="316"/>
      <c r="H252" s="316"/>
      <c r="I252" s="316"/>
      <c r="J252" s="316"/>
      <c r="K252" s="316"/>
      <c r="L252" s="316"/>
      <c r="M252" s="316"/>
      <c r="N252" s="317"/>
      <c r="O252" s="316"/>
      <c r="P252" s="316"/>
      <c r="Q252" s="316"/>
      <c r="R252" s="316"/>
      <c r="S252" s="316"/>
      <c r="T252" s="316"/>
      <c r="U252" s="316"/>
      <c r="V252" s="316"/>
      <c r="W252" s="316"/>
      <c r="X252" s="316"/>
      <c r="Y252" s="441"/>
      <c r="Z252" s="441"/>
      <c r="AA252" s="441"/>
      <c r="AB252" s="441"/>
      <c r="AC252" s="441"/>
      <c r="AD252" s="441"/>
      <c r="AE252" s="441"/>
      <c r="AF252" s="441"/>
      <c r="AG252" s="441"/>
      <c r="AH252" s="441"/>
      <c r="AI252" s="441"/>
      <c r="AJ252" s="441"/>
      <c r="AK252" s="441"/>
      <c r="AL252" s="441"/>
      <c r="AM252" s="319"/>
    </row>
    <row r="253" spans="1:39" ht="30" outlineLevel="1">
      <c r="A253" s="558">
        <v>11</v>
      </c>
      <c r="B253" s="556" t="s">
        <v>105</v>
      </c>
      <c r="C253" s="318" t="s">
        <v>25</v>
      </c>
      <c r="D253" s="322"/>
      <c r="E253" s="322"/>
      <c r="F253" s="322"/>
      <c r="G253" s="322"/>
      <c r="H253" s="322"/>
      <c r="I253" s="322"/>
      <c r="J253" s="322"/>
      <c r="K253" s="322"/>
      <c r="L253" s="322"/>
      <c r="M253" s="322"/>
      <c r="N253" s="322">
        <v>12</v>
      </c>
      <c r="O253" s="322"/>
      <c r="P253" s="322"/>
      <c r="Q253" s="322"/>
      <c r="R253" s="322"/>
      <c r="S253" s="322"/>
      <c r="T253" s="322"/>
      <c r="U253" s="322"/>
      <c r="V253" s="322"/>
      <c r="W253" s="322"/>
      <c r="X253" s="322"/>
      <c r="Y253" s="453"/>
      <c r="Z253" s="437"/>
      <c r="AA253" s="437"/>
      <c r="AB253" s="437"/>
      <c r="AC253" s="437"/>
      <c r="AD253" s="437"/>
      <c r="AE253" s="437"/>
      <c r="AF253" s="442"/>
      <c r="AG253" s="442"/>
      <c r="AH253" s="442"/>
      <c r="AI253" s="442"/>
      <c r="AJ253" s="442"/>
      <c r="AK253" s="442"/>
      <c r="AL253" s="442"/>
      <c r="AM253" s="323">
        <f>SUM(Y253:AL253)</f>
        <v>0</v>
      </c>
    </row>
    <row r="254" spans="1:39" outlineLevel="1">
      <c r="B254" s="321" t="s">
        <v>292</v>
      </c>
      <c r="C254" s="318" t="s">
        <v>164</v>
      </c>
      <c r="D254" s="322"/>
      <c r="E254" s="322"/>
      <c r="F254" s="322"/>
      <c r="G254" s="322"/>
      <c r="H254" s="322"/>
      <c r="I254" s="322"/>
      <c r="J254" s="322"/>
      <c r="K254" s="322"/>
      <c r="L254" s="322"/>
      <c r="M254" s="322"/>
      <c r="N254" s="322">
        <f>N253</f>
        <v>12</v>
      </c>
      <c r="O254" s="322"/>
      <c r="P254" s="322"/>
      <c r="Q254" s="322"/>
      <c r="R254" s="322"/>
      <c r="S254" s="322"/>
      <c r="T254" s="322"/>
      <c r="U254" s="322"/>
      <c r="V254" s="322"/>
      <c r="W254" s="322"/>
      <c r="X254" s="322"/>
      <c r="Y254" s="438">
        <f>Y253</f>
        <v>0</v>
      </c>
      <c r="Z254" s="438">
        <f t="shared" ref="Z254" si="692">Z253</f>
        <v>0</v>
      </c>
      <c r="AA254" s="438">
        <f t="shared" ref="AA254" si="693">AA253</f>
        <v>0</v>
      </c>
      <c r="AB254" s="438">
        <f t="shared" ref="AB254" si="694">AB253</f>
        <v>0</v>
      </c>
      <c r="AC254" s="438">
        <f t="shared" ref="AC254" si="695">AC253</f>
        <v>0</v>
      </c>
      <c r="AD254" s="438">
        <f t="shared" ref="AD254" si="696">AD253</f>
        <v>0</v>
      </c>
      <c r="AE254" s="438">
        <f t="shared" ref="AE254" si="697">AE253</f>
        <v>0</v>
      </c>
      <c r="AF254" s="438">
        <f t="shared" ref="AF254" si="698">AF253</f>
        <v>0</v>
      </c>
      <c r="AG254" s="438">
        <f t="shared" ref="AG254" si="699">AG253</f>
        <v>0</v>
      </c>
      <c r="AH254" s="438">
        <f t="shared" ref="AH254" si="700">AH253</f>
        <v>0</v>
      </c>
      <c r="AI254" s="438">
        <f t="shared" ref="AI254" si="701">AI253</f>
        <v>0</v>
      </c>
      <c r="AJ254" s="438">
        <f t="shared" ref="AJ254" si="702">AJ253</f>
        <v>0</v>
      </c>
      <c r="AK254" s="438">
        <f t="shared" ref="AK254" si="703">AK253</f>
        <v>0</v>
      </c>
      <c r="AL254" s="438">
        <f t="shared" ref="AL254" si="704">AL253</f>
        <v>0</v>
      </c>
      <c r="AM254" s="324"/>
    </row>
    <row r="255" spans="1:39" outlineLevel="1">
      <c r="B255" s="342"/>
      <c r="C255" s="332"/>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439"/>
      <c r="Z255" s="448"/>
      <c r="AA255" s="448"/>
      <c r="AB255" s="448"/>
      <c r="AC255" s="448"/>
      <c r="AD255" s="448"/>
      <c r="AE255" s="448"/>
      <c r="AF255" s="448"/>
      <c r="AG255" s="448"/>
      <c r="AH255" s="448"/>
      <c r="AI255" s="448"/>
      <c r="AJ255" s="448"/>
      <c r="AK255" s="448"/>
      <c r="AL255" s="448"/>
      <c r="AM255" s="333"/>
    </row>
    <row r="256" spans="1:39" ht="45" outlineLevel="1">
      <c r="A256" s="558">
        <v>12</v>
      </c>
      <c r="B256" s="556" t="s">
        <v>106</v>
      </c>
      <c r="C256" s="318" t="s">
        <v>25</v>
      </c>
      <c r="D256" s="322"/>
      <c r="E256" s="322"/>
      <c r="F256" s="322"/>
      <c r="G256" s="322"/>
      <c r="H256" s="322"/>
      <c r="I256" s="322"/>
      <c r="J256" s="322"/>
      <c r="K256" s="322"/>
      <c r="L256" s="322"/>
      <c r="M256" s="322"/>
      <c r="N256" s="322">
        <v>12</v>
      </c>
      <c r="O256" s="322"/>
      <c r="P256" s="322"/>
      <c r="Q256" s="322"/>
      <c r="R256" s="322"/>
      <c r="S256" s="322"/>
      <c r="T256" s="322"/>
      <c r="U256" s="322"/>
      <c r="V256" s="322"/>
      <c r="W256" s="322"/>
      <c r="X256" s="322"/>
      <c r="Y256" s="437"/>
      <c r="Z256" s="437"/>
      <c r="AA256" s="437"/>
      <c r="AB256" s="437"/>
      <c r="AC256" s="437"/>
      <c r="AD256" s="437"/>
      <c r="AE256" s="437"/>
      <c r="AF256" s="442"/>
      <c r="AG256" s="442"/>
      <c r="AH256" s="442"/>
      <c r="AI256" s="442"/>
      <c r="AJ256" s="442"/>
      <c r="AK256" s="442"/>
      <c r="AL256" s="442"/>
      <c r="AM256" s="323">
        <f>SUM(Y256:AL256)</f>
        <v>0</v>
      </c>
    </row>
    <row r="257" spans="1:39" outlineLevel="1">
      <c r="B257" s="321" t="s">
        <v>292</v>
      </c>
      <c r="C257" s="318" t="s">
        <v>164</v>
      </c>
      <c r="D257" s="322"/>
      <c r="E257" s="322"/>
      <c r="F257" s="322"/>
      <c r="G257" s="322"/>
      <c r="H257" s="322"/>
      <c r="I257" s="322"/>
      <c r="J257" s="322"/>
      <c r="K257" s="322"/>
      <c r="L257" s="322"/>
      <c r="M257" s="322"/>
      <c r="N257" s="322">
        <f>N256</f>
        <v>12</v>
      </c>
      <c r="O257" s="322"/>
      <c r="P257" s="322"/>
      <c r="Q257" s="322"/>
      <c r="R257" s="322"/>
      <c r="S257" s="322"/>
      <c r="T257" s="322"/>
      <c r="U257" s="322"/>
      <c r="V257" s="322"/>
      <c r="W257" s="322"/>
      <c r="X257" s="322"/>
      <c r="Y257" s="438">
        <f>Y256</f>
        <v>0</v>
      </c>
      <c r="Z257" s="438">
        <f t="shared" ref="Z257" si="705">Z256</f>
        <v>0</v>
      </c>
      <c r="AA257" s="438">
        <f t="shared" ref="AA257" si="706">AA256</f>
        <v>0</v>
      </c>
      <c r="AB257" s="438">
        <f t="shared" ref="AB257" si="707">AB256</f>
        <v>0</v>
      </c>
      <c r="AC257" s="438">
        <f t="shared" ref="AC257" si="708">AC256</f>
        <v>0</v>
      </c>
      <c r="AD257" s="438">
        <f t="shared" ref="AD257" si="709">AD256</f>
        <v>0</v>
      </c>
      <c r="AE257" s="438">
        <f t="shared" ref="AE257" si="710">AE256</f>
        <v>0</v>
      </c>
      <c r="AF257" s="438">
        <f t="shared" ref="AF257" si="711">AF256</f>
        <v>0</v>
      </c>
      <c r="AG257" s="438">
        <f t="shared" ref="AG257" si="712">AG256</f>
        <v>0</v>
      </c>
      <c r="AH257" s="438">
        <f t="shared" ref="AH257" si="713">AH256</f>
        <v>0</v>
      </c>
      <c r="AI257" s="438">
        <f t="shared" ref="AI257" si="714">AI256</f>
        <v>0</v>
      </c>
      <c r="AJ257" s="438">
        <f t="shared" ref="AJ257" si="715">AJ256</f>
        <v>0</v>
      </c>
      <c r="AK257" s="438">
        <f t="shared" ref="AK257" si="716">AK256</f>
        <v>0</v>
      </c>
      <c r="AL257" s="438">
        <f t="shared" ref="AL257" si="717">AL256</f>
        <v>0</v>
      </c>
      <c r="AM257" s="324"/>
    </row>
    <row r="258" spans="1:39" outlineLevel="1">
      <c r="B258" s="342"/>
      <c r="C258" s="332"/>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449"/>
      <c r="Z258" s="449"/>
      <c r="AA258" s="439"/>
      <c r="AB258" s="439"/>
      <c r="AC258" s="439"/>
      <c r="AD258" s="439"/>
      <c r="AE258" s="439"/>
      <c r="AF258" s="439"/>
      <c r="AG258" s="439"/>
      <c r="AH258" s="439"/>
      <c r="AI258" s="439"/>
      <c r="AJ258" s="439"/>
      <c r="AK258" s="439"/>
      <c r="AL258" s="439"/>
      <c r="AM258" s="333"/>
    </row>
    <row r="259" spans="1:39" ht="30" outlineLevel="1">
      <c r="A259" s="558">
        <v>13</v>
      </c>
      <c r="B259" s="556" t="s">
        <v>107</v>
      </c>
      <c r="C259" s="318" t="s">
        <v>25</v>
      </c>
      <c r="D259" s="322"/>
      <c r="E259" s="322"/>
      <c r="F259" s="322"/>
      <c r="G259" s="322"/>
      <c r="H259" s="322"/>
      <c r="I259" s="322"/>
      <c r="J259" s="322"/>
      <c r="K259" s="322"/>
      <c r="L259" s="322"/>
      <c r="M259" s="322"/>
      <c r="N259" s="322">
        <v>12</v>
      </c>
      <c r="O259" s="322"/>
      <c r="P259" s="322"/>
      <c r="Q259" s="322"/>
      <c r="R259" s="322"/>
      <c r="S259" s="322"/>
      <c r="T259" s="322"/>
      <c r="U259" s="322"/>
      <c r="V259" s="322"/>
      <c r="W259" s="322"/>
      <c r="X259" s="322"/>
      <c r="Y259" s="437"/>
      <c r="Z259" s="437"/>
      <c r="AA259" s="437"/>
      <c r="AB259" s="437"/>
      <c r="AC259" s="437"/>
      <c r="AD259" s="437"/>
      <c r="AE259" s="437"/>
      <c r="AF259" s="442"/>
      <c r="AG259" s="442"/>
      <c r="AH259" s="442"/>
      <c r="AI259" s="442"/>
      <c r="AJ259" s="442"/>
      <c r="AK259" s="442"/>
      <c r="AL259" s="442"/>
      <c r="AM259" s="323">
        <f>SUM(Y259:AL259)</f>
        <v>0</v>
      </c>
    </row>
    <row r="260" spans="1:39" outlineLevel="1">
      <c r="B260" s="321" t="s">
        <v>292</v>
      </c>
      <c r="C260" s="318" t="s">
        <v>164</v>
      </c>
      <c r="D260" s="322"/>
      <c r="E260" s="322"/>
      <c r="F260" s="322"/>
      <c r="G260" s="322"/>
      <c r="H260" s="322"/>
      <c r="I260" s="322"/>
      <c r="J260" s="322"/>
      <c r="K260" s="322"/>
      <c r="L260" s="322"/>
      <c r="M260" s="322"/>
      <c r="N260" s="322">
        <f>N259</f>
        <v>12</v>
      </c>
      <c r="O260" s="322"/>
      <c r="P260" s="322"/>
      <c r="Q260" s="322"/>
      <c r="R260" s="322"/>
      <c r="S260" s="322"/>
      <c r="T260" s="322"/>
      <c r="U260" s="322"/>
      <c r="V260" s="322"/>
      <c r="W260" s="322"/>
      <c r="X260" s="322"/>
      <c r="Y260" s="438">
        <f>Y259</f>
        <v>0</v>
      </c>
      <c r="Z260" s="438">
        <f t="shared" ref="Z260" si="718">Z259</f>
        <v>0</v>
      </c>
      <c r="AA260" s="438">
        <f t="shared" ref="AA260" si="719">AA259</f>
        <v>0</v>
      </c>
      <c r="AB260" s="438">
        <f t="shared" ref="AB260" si="720">AB259</f>
        <v>0</v>
      </c>
      <c r="AC260" s="438">
        <f t="shared" ref="AC260" si="721">AC259</f>
        <v>0</v>
      </c>
      <c r="AD260" s="438">
        <f t="shared" ref="AD260" si="722">AD259</f>
        <v>0</v>
      </c>
      <c r="AE260" s="438">
        <f t="shared" ref="AE260" si="723">AE259</f>
        <v>0</v>
      </c>
      <c r="AF260" s="438">
        <f t="shared" ref="AF260" si="724">AF259</f>
        <v>0</v>
      </c>
      <c r="AG260" s="438">
        <f t="shared" ref="AG260" si="725">AG259</f>
        <v>0</v>
      </c>
      <c r="AH260" s="438">
        <f t="shared" ref="AH260" si="726">AH259</f>
        <v>0</v>
      </c>
      <c r="AI260" s="438">
        <f t="shared" ref="AI260" si="727">AI259</f>
        <v>0</v>
      </c>
      <c r="AJ260" s="438">
        <f t="shared" ref="AJ260" si="728">AJ259</f>
        <v>0</v>
      </c>
      <c r="AK260" s="438">
        <f t="shared" ref="AK260" si="729">AK259</f>
        <v>0</v>
      </c>
      <c r="AL260" s="438">
        <f t="shared" ref="AL260" si="730">AL259</f>
        <v>0</v>
      </c>
      <c r="AM260" s="333"/>
    </row>
    <row r="261" spans="1:39" outlineLevel="1">
      <c r="B261" s="342"/>
      <c r="C261" s="332"/>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439"/>
      <c r="Z261" s="439"/>
      <c r="AA261" s="439"/>
      <c r="AB261" s="439"/>
      <c r="AC261" s="439"/>
      <c r="AD261" s="439"/>
      <c r="AE261" s="439"/>
      <c r="AF261" s="439"/>
      <c r="AG261" s="439"/>
      <c r="AH261" s="439"/>
      <c r="AI261" s="439"/>
      <c r="AJ261" s="439"/>
      <c r="AK261" s="439"/>
      <c r="AL261" s="439"/>
      <c r="AM261" s="333"/>
    </row>
    <row r="262" spans="1:39" ht="15.75" outlineLevel="1">
      <c r="B262" s="315" t="s">
        <v>108</v>
      </c>
      <c r="C262" s="316"/>
      <c r="D262" s="317"/>
      <c r="E262" s="317"/>
      <c r="F262" s="317"/>
      <c r="G262" s="317"/>
      <c r="H262" s="317"/>
      <c r="I262" s="317"/>
      <c r="J262" s="317"/>
      <c r="K262" s="317"/>
      <c r="L262" s="317"/>
      <c r="M262" s="317"/>
      <c r="N262" s="317"/>
      <c r="O262" s="317"/>
      <c r="P262" s="316"/>
      <c r="Q262" s="316"/>
      <c r="R262" s="316"/>
      <c r="S262" s="316"/>
      <c r="T262" s="316"/>
      <c r="U262" s="316"/>
      <c r="V262" s="316"/>
      <c r="W262" s="316"/>
      <c r="X262" s="316"/>
      <c r="Y262" s="441"/>
      <c r="Z262" s="441"/>
      <c r="AA262" s="441"/>
      <c r="AB262" s="441"/>
      <c r="AC262" s="441"/>
      <c r="AD262" s="441"/>
      <c r="AE262" s="441"/>
      <c r="AF262" s="441"/>
      <c r="AG262" s="441"/>
      <c r="AH262" s="441"/>
      <c r="AI262" s="441"/>
      <c r="AJ262" s="441"/>
      <c r="AK262" s="441"/>
      <c r="AL262" s="441"/>
      <c r="AM262" s="319"/>
    </row>
    <row r="263" spans="1:39" outlineLevel="1">
      <c r="A263" s="558">
        <v>14</v>
      </c>
      <c r="B263" s="342" t="s">
        <v>109</v>
      </c>
      <c r="C263" s="318" t="s">
        <v>25</v>
      </c>
      <c r="D263" s="322"/>
      <c r="E263" s="322"/>
      <c r="F263" s="322"/>
      <c r="G263" s="322"/>
      <c r="H263" s="322"/>
      <c r="I263" s="322"/>
      <c r="J263" s="322"/>
      <c r="K263" s="322"/>
      <c r="L263" s="322"/>
      <c r="M263" s="322"/>
      <c r="N263" s="322">
        <v>12</v>
      </c>
      <c r="O263" s="322"/>
      <c r="P263" s="322"/>
      <c r="Q263" s="322"/>
      <c r="R263" s="322"/>
      <c r="S263" s="322"/>
      <c r="T263" s="322"/>
      <c r="U263" s="322"/>
      <c r="V263" s="322"/>
      <c r="W263" s="322"/>
      <c r="X263" s="322"/>
      <c r="Y263" s="437"/>
      <c r="Z263" s="437"/>
      <c r="AA263" s="437"/>
      <c r="AB263" s="437"/>
      <c r="AC263" s="437"/>
      <c r="AD263" s="437"/>
      <c r="AE263" s="437"/>
      <c r="AF263" s="437"/>
      <c r="AG263" s="437"/>
      <c r="AH263" s="437"/>
      <c r="AI263" s="437"/>
      <c r="AJ263" s="437"/>
      <c r="AK263" s="437"/>
      <c r="AL263" s="437"/>
      <c r="AM263" s="323">
        <f>SUM(Y263:AL263)</f>
        <v>0</v>
      </c>
    </row>
    <row r="264" spans="1:39" outlineLevel="1">
      <c r="B264" s="321" t="s">
        <v>292</v>
      </c>
      <c r="C264" s="318" t="s">
        <v>164</v>
      </c>
      <c r="D264" s="322"/>
      <c r="E264" s="322"/>
      <c r="F264" s="322"/>
      <c r="G264" s="322"/>
      <c r="H264" s="322"/>
      <c r="I264" s="322"/>
      <c r="J264" s="322"/>
      <c r="K264" s="322"/>
      <c r="L264" s="322"/>
      <c r="M264" s="322"/>
      <c r="N264" s="322">
        <f>N263</f>
        <v>12</v>
      </c>
      <c r="O264" s="322"/>
      <c r="P264" s="322"/>
      <c r="Q264" s="322"/>
      <c r="R264" s="322"/>
      <c r="S264" s="322"/>
      <c r="T264" s="322"/>
      <c r="U264" s="322"/>
      <c r="V264" s="322"/>
      <c r="W264" s="322"/>
      <c r="X264" s="322"/>
      <c r="Y264" s="438">
        <f>Y263</f>
        <v>0</v>
      </c>
      <c r="Z264" s="438">
        <f t="shared" ref="Z264" si="731">Z263</f>
        <v>0</v>
      </c>
      <c r="AA264" s="438">
        <f t="shared" ref="AA264" si="732">AA263</f>
        <v>0</v>
      </c>
      <c r="AB264" s="438">
        <f t="shared" ref="AB264" si="733">AB263</f>
        <v>0</v>
      </c>
      <c r="AC264" s="438">
        <f t="shared" ref="AC264" si="734">AC263</f>
        <v>0</v>
      </c>
      <c r="AD264" s="438">
        <f t="shared" ref="AD264" si="735">AD263</f>
        <v>0</v>
      </c>
      <c r="AE264" s="438">
        <f t="shared" ref="AE264" si="736">AE263</f>
        <v>0</v>
      </c>
      <c r="AF264" s="438">
        <f t="shared" ref="AF264" si="737">AF263</f>
        <v>0</v>
      </c>
      <c r="AG264" s="438">
        <f t="shared" ref="AG264" si="738">AG263</f>
        <v>0</v>
      </c>
      <c r="AH264" s="438">
        <f t="shared" ref="AH264" si="739">AH263</f>
        <v>0</v>
      </c>
      <c r="AI264" s="438">
        <f t="shared" ref="AI264" si="740">AI263</f>
        <v>0</v>
      </c>
      <c r="AJ264" s="438">
        <f t="shared" ref="AJ264" si="741">AJ263</f>
        <v>0</v>
      </c>
      <c r="AK264" s="438">
        <f t="shared" ref="AK264" si="742">AK263</f>
        <v>0</v>
      </c>
      <c r="AL264" s="438">
        <f t="shared" ref="AL264" si="743">AL263</f>
        <v>0</v>
      </c>
      <c r="AM264" s="324"/>
    </row>
    <row r="265" spans="1:39" outlineLevel="1">
      <c r="A265" s="559"/>
      <c r="B265" s="342"/>
      <c r="C265" s="332"/>
      <c r="D265" s="318"/>
      <c r="E265" s="318"/>
      <c r="F265" s="318"/>
      <c r="G265" s="318"/>
      <c r="H265" s="318"/>
      <c r="I265" s="318"/>
      <c r="J265" s="318"/>
      <c r="K265" s="318"/>
      <c r="L265" s="318"/>
      <c r="M265" s="318"/>
      <c r="N265" s="495"/>
      <c r="O265" s="318"/>
      <c r="P265" s="318"/>
      <c r="Q265" s="318"/>
      <c r="R265" s="318"/>
      <c r="S265" s="318"/>
      <c r="T265" s="318"/>
      <c r="U265" s="318"/>
      <c r="V265" s="318"/>
      <c r="W265" s="318"/>
      <c r="X265" s="318"/>
      <c r="Y265" s="439"/>
      <c r="Z265" s="439"/>
      <c r="AA265" s="439"/>
      <c r="AB265" s="439"/>
      <c r="AC265" s="439"/>
      <c r="AD265" s="439"/>
      <c r="AE265" s="439"/>
      <c r="AF265" s="439"/>
      <c r="AG265" s="439"/>
      <c r="AH265" s="439"/>
      <c r="AI265" s="439"/>
      <c r="AJ265" s="439"/>
      <c r="AK265" s="439"/>
      <c r="AL265" s="439"/>
      <c r="AM265" s="333"/>
    </row>
    <row r="266" spans="1:39" s="336" customFormat="1" ht="15.75" outlineLevel="1">
      <c r="A266" s="559"/>
      <c r="B266" s="315" t="s">
        <v>503</v>
      </c>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439"/>
      <c r="Z266" s="439"/>
      <c r="AA266" s="439"/>
      <c r="AB266" s="439"/>
      <c r="AC266" s="439"/>
      <c r="AD266" s="439"/>
      <c r="AE266" s="443"/>
      <c r="AF266" s="443"/>
      <c r="AG266" s="443"/>
      <c r="AH266" s="443"/>
      <c r="AI266" s="443"/>
      <c r="AJ266" s="443"/>
      <c r="AK266" s="443"/>
      <c r="AL266" s="443"/>
      <c r="AM266" s="553"/>
    </row>
    <row r="267" spans="1:39" outlineLevel="1">
      <c r="A267" s="558">
        <v>15</v>
      </c>
      <c r="B267" s="321" t="s">
        <v>508</v>
      </c>
      <c r="C267" s="318" t="s">
        <v>25</v>
      </c>
      <c r="D267" s="322"/>
      <c r="E267" s="322"/>
      <c r="F267" s="322"/>
      <c r="G267" s="322"/>
      <c r="H267" s="322"/>
      <c r="I267" s="322"/>
      <c r="J267" s="322"/>
      <c r="K267" s="322"/>
      <c r="L267" s="322"/>
      <c r="M267" s="322"/>
      <c r="N267" s="322">
        <v>0</v>
      </c>
      <c r="O267" s="322"/>
      <c r="P267" s="322"/>
      <c r="Q267" s="322"/>
      <c r="R267" s="322"/>
      <c r="S267" s="322"/>
      <c r="T267" s="322"/>
      <c r="U267" s="322"/>
      <c r="V267" s="322"/>
      <c r="W267" s="322"/>
      <c r="X267" s="322"/>
      <c r="Y267" s="437"/>
      <c r="Z267" s="437"/>
      <c r="AA267" s="437"/>
      <c r="AB267" s="437"/>
      <c r="AC267" s="437"/>
      <c r="AD267" s="437"/>
      <c r="AE267" s="437"/>
      <c r="AF267" s="437"/>
      <c r="AG267" s="437"/>
      <c r="AH267" s="437"/>
      <c r="AI267" s="437"/>
      <c r="AJ267" s="437"/>
      <c r="AK267" s="437"/>
      <c r="AL267" s="437"/>
      <c r="AM267" s="323">
        <f>SUM(Y267:AL267)</f>
        <v>0</v>
      </c>
    </row>
    <row r="268" spans="1:39" outlineLevel="1">
      <c r="B268" s="321" t="s">
        <v>292</v>
      </c>
      <c r="C268" s="318" t="s">
        <v>164</v>
      </c>
      <c r="D268" s="322"/>
      <c r="E268" s="322"/>
      <c r="F268" s="322"/>
      <c r="G268" s="322"/>
      <c r="H268" s="322"/>
      <c r="I268" s="322"/>
      <c r="J268" s="322"/>
      <c r="K268" s="322"/>
      <c r="L268" s="322"/>
      <c r="M268" s="322"/>
      <c r="N268" s="322">
        <f>N267</f>
        <v>0</v>
      </c>
      <c r="O268" s="322"/>
      <c r="P268" s="322"/>
      <c r="Q268" s="322"/>
      <c r="R268" s="322"/>
      <c r="S268" s="322"/>
      <c r="T268" s="322"/>
      <c r="U268" s="322"/>
      <c r="V268" s="322"/>
      <c r="W268" s="322"/>
      <c r="X268" s="322"/>
      <c r="Y268" s="438">
        <f>Y267</f>
        <v>0</v>
      </c>
      <c r="Z268" s="438">
        <f t="shared" ref="Z268:AL268" si="744">Z267</f>
        <v>0</v>
      </c>
      <c r="AA268" s="438">
        <f t="shared" si="744"/>
        <v>0</v>
      </c>
      <c r="AB268" s="438">
        <f t="shared" si="744"/>
        <v>0</v>
      </c>
      <c r="AC268" s="438">
        <f t="shared" si="744"/>
        <v>0</v>
      </c>
      <c r="AD268" s="438">
        <f t="shared" si="744"/>
        <v>0</v>
      </c>
      <c r="AE268" s="438">
        <f t="shared" si="744"/>
        <v>0</v>
      </c>
      <c r="AF268" s="438">
        <f t="shared" si="744"/>
        <v>0</v>
      </c>
      <c r="AG268" s="438">
        <f t="shared" si="744"/>
        <v>0</v>
      </c>
      <c r="AH268" s="438">
        <f t="shared" si="744"/>
        <v>0</v>
      </c>
      <c r="AI268" s="438">
        <f t="shared" si="744"/>
        <v>0</v>
      </c>
      <c r="AJ268" s="438">
        <f t="shared" si="744"/>
        <v>0</v>
      </c>
      <c r="AK268" s="438">
        <f t="shared" si="744"/>
        <v>0</v>
      </c>
      <c r="AL268" s="438">
        <f t="shared" si="744"/>
        <v>0</v>
      </c>
      <c r="AM268" s="324"/>
    </row>
    <row r="269" spans="1:39" outlineLevel="1">
      <c r="B269" s="342"/>
      <c r="C269" s="332"/>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439"/>
      <c r="Z269" s="439"/>
      <c r="AA269" s="439"/>
      <c r="AB269" s="439"/>
      <c r="AC269" s="439"/>
      <c r="AD269" s="439"/>
      <c r="AE269" s="439"/>
      <c r="AF269" s="439"/>
      <c r="AG269" s="439"/>
      <c r="AH269" s="439"/>
      <c r="AI269" s="439"/>
      <c r="AJ269" s="439"/>
      <c r="AK269" s="439"/>
      <c r="AL269" s="439"/>
      <c r="AM269" s="333"/>
    </row>
    <row r="270" spans="1:39" s="310" customFormat="1" outlineLevel="1">
      <c r="A270" s="558">
        <v>16</v>
      </c>
      <c r="B270" s="351" t="s">
        <v>504</v>
      </c>
      <c r="C270" s="318" t="s">
        <v>25</v>
      </c>
      <c r="D270" s="322"/>
      <c r="E270" s="322"/>
      <c r="F270" s="322"/>
      <c r="G270" s="322"/>
      <c r="H270" s="322"/>
      <c r="I270" s="322"/>
      <c r="J270" s="322"/>
      <c r="K270" s="322"/>
      <c r="L270" s="322"/>
      <c r="M270" s="322"/>
      <c r="N270" s="322">
        <v>0</v>
      </c>
      <c r="O270" s="322"/>
      <c r="P270" s="322"/>
      <c r="Q270" s="322"/>
      <c r="R270" s="322"/>
      <c r="S270" s="322"/>
      <c r="T270" s="322"/>
      <c r="U270" s="322"/>
      <c r="V270" s="322"/>
      <c r="W270" s="322"/>
      <c r="X270" s="322"/>
      <c r="Y270" s="437"/>
      <c r="Z270" s="437"/>
      <c r="AA270" s="437"/>
      <c r="AB270" s="437"/>
      <c r="AC270" s="437"/>
      <c r="AD270" s="437"/>
      <c r="AE270" s="437"/>
      <c r="AF270" s="437"/>
      <c r="AG270" s="437"/>
      <c r="AH270" s="437"/>
      <c r="AI270" s="437"/>
      <c r="AJ270" s="437"/>
      <c r="AK270" s="437"/>
      <c r="AL270" s="437"/>
      <c r="AM270" s="323">
        <f>SUM(Y270:AL270)</f>
        <v>0</v>
      </c>
    </row>
    <row r="271" spans="1:39" s="310" customFormat="1" outlineLevel="1">
      <c r="A271" s="558"/>
      <c r="B271" s="351" t="s">
        <v>292</v>
      </c>
      <c r="C271" s="318" t="s">
        <v>164</v>
      </c>
      <c r="D271" s="322"/>
      <c r="E271" s="322"/>
      <c r="F271" s="322"/>
      <c r="G271" s="322"/>
      <c r="H271" s="322"/>
      <c r="I271" s="322"/>
      <c r="J271" s="322"/>
      <c r="K271" s="322"/>
      <c r="L271" s="322"/>
      <c r="M271" s="322"/>
      <c r="N271" s="322">
        <f>N270</f>
        <v>0</v>
      </c>
      <c r="O271" s="322"/>
      <c r="P271" s="322"/>
      <c r="Q271" s="322"/>
      <c r="R271" s="322"/>
      <c r="S271" s="322"/>
      <c r="T271" s="322"/>
      <c r="U271" s="322"/>
      <c r="V271" s="322"/>
      <c r="W271" s="322"/>
      <c r="X271" s="322"/>
      <c r="Y271" s="438">
        <f>Y270</f>
        <v>0</v>
      </c>
      <c r="Z271" s="438">
        <f t="shared" ref="Z271:AL271" si="745">Z270</f>
        <v>0</v>
      </c>
      <c r="AA271" s="438">
        <f t="shared" si="745"/>
        <v>0</v>
      </c>
      <c r="AB271" s="438">
        <f t="shared" si="745"/>
        <v>0</v>
      </c>
      <c r="AC271" s="438">
        <f t="shared" si="745"/>
        <v>0</v>
      </c>
      <c r="AD271" s="438">
        <f t="shared" si="745"/>
        <v>0</v>
      </c>
      <c r="AE271" s="438">
        <f t="shared" si="745"/>
        <v>0</v>
      </c>
      <c r="AF271" s="438">
        <f t="shared" si="745"/>
        <v>0</v>
      </c>
      <c r="AG271" s="438">
        <f t="shared" si="745"/>
        <v>0</v>
      </c>
      <c r="AH271" s="438">
        <f t="shared" si="745"/>
        <v>0</v>
      </c>
      <c r="AI271" s="438">
        <f t="shared" si="745"/>
        <v>0</v>
      </c>
      <c r="AJ271" s="438">
        <f t="shared" si="745"/>
        <v>0</v>
      </c>
      <c r="AK271" s="438">
        <f t="shared" si="745"/>
        <v>0</v>
      </c>
      <c r="AL271" s="438">
        <f t="shared" si="745"/>
        <v>0</v>
      </c>
      <c r="AM271" s="324"/>
    </row>
    <row r="272" spans="1:39" s="310" customFormat="1" outlineLevel="1">
      <c r="A272" s="558"/>
      <c r="B272" s="351"/>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439"/>
      <c r="Z272" s="439"/>
      <c r="AA272" s="439"/>
      <c r="AB272" s="439"/>
      <c r="AC272" s="439"/>
      <c r="AD272" s="439"/>
      <c r="AE272" s="443"/>
      <c r="AF272" s="443"/>
      <c r="AG272" s="443"/>
      <c r="AH272" s="443"/>
      <c r="AI272" s="443"/>
      <c r="AJ272" s="443"/>
      <c r="AK272" s="443"/>
      <c r="AL272" s="443"/>
      <c r="AM272" s="340"/>
    </row>
    <row r="273" spans="1:39" ht="15.75" outlineLevel="1">
      <c r="B273" s="555" t="s">
        <v>509</v>
      </c>
      <c r="C273" s="347"/>
      <c r="D273" s="317"/>
      <c r="E273" s="316"/>
      <c r="F273" s="316"/>
      <c r="G273" s="316"/>
      <c r="H273" s="316"/>
      <c r="I273" s="316"/>
      <c r="J273" s="316"/>
      <c r="K273" s="316"/>
      <c r="L273" s="316"/>
      <c r="M273" s="316"/>
      <c r="N273" s="317"/>
      <c r="O273" s="316"/>
      <c r="P273" s="316"/>
      <c r="Q273" s="316"/>
      <c r="R273" s="316"/>
      <c r="S273" s="316"/>
      <c r="T273" s="316"/>
      <c r="U273" s="316"/>
      <c r="V273" s="316"/>
      <c r="W273" s="316"/>
      <c r="X273" s="316"/>
      <c r="Y273" s="441"/>
      <c r="Z273" s="441"/>
      <c r="AA273" s="441"/>
      <c r="AB273" s="441"/>
      <c r="AC273" s="441"/>
      <c r="AD273" s="441"/>
      <c r="AE273" s="441"/>
      <c r="AF273" s="441"/>
      <c r="AG273" s="441"/>
      <c r="AH273" s="441"/>
      <c r="AI273" s="441"/>
      <c r="AJ273" s="441"/>
      <c r="AK273" s="441"/>
      <c r="AL273" s="441"/>
      <c r="AM273" s="319"/>
    </row>
    <row r="274" spans="1:39" outlineLevel="1">
      <c r="A274" s="558">
        <v>17</v>
      </c>
      <c r="B274" s="556" t="s">
        <v>113</v>
      </c>
      <c r="C274" s="318" t="s">
        <v>25</v>
      </c>
      <c r="D274" s="322"/>
      <c r="E274" s="322"/>
      <c r="F274" s="322"/>
      <c r="G274" s="322"/>
      <c r="H274" s="322"/>
      <c r="I274" s="322"/>
      <c r="J274" s="322"/>
      <c r="K274" s="322"/>
      <c r="L274" s="322"/>
      <c r="M274" s="322"/>
      <c r="N274" s="322">
        <v>0</v>
      </c>
      <c r="O274" s="322"/>
      <c r="P274" s="322"/>
      <c r="Q274" s="322"/>
      <c r="R274" s="322"/>
      <c r="S274" s="322"/>
      <c r="T274" s="322"/>
      <c r="U274" s="322"/>
      <c r="V274" s="322"/>
      <c r="W274" s="322"/>
      <c r="X274" s="322"/>
      <c r="Y274" s="453"/>
      <c r="Z274" s="437"/>
      <c r="AA274" s="437"/>
      <c r="AB274" s="437"/>
      <c r="AC274" s="437"/>
      <c r="AD274" s="437"/>
      <c r="AE274" s="437"/>
      <c r="AF274" s="442"/>
      <c r="AG274" s="442"/>
      <c r="AH274" s="442"/>
      <c r="AI274" s="442"/>
      <c r="AJ274" s="442"/>
      <c r="AK274" s="442"/>
      <c r="AL274" s="442"/>
      <c r="AM274" s="323">
        <f>SUM(Y274:AL274)</f>
        <v>0</v>
      </c>
    </row>
    <row r="275" spans="1:39" outlineLevel="1">
      <c r="B275" s="321" t="s">
        <v>292</v>
      </c>
      <c r="C275" s="318" t="s">
        <v>164</v>
      </c>
      <c r="D275" s="322"/>
      <c r="E275" s="322"/>
      <c r="F275" s="322"/>
      <c r="G275" s="322"/>
      <c r="H275" s="322"/>
      <c r="I275" s="322"/>
      <c r="J275" s="322"/>
      <c r="K275" s="322"/>
      <c r="L275" s="322"/>
      <c r="M275" s="322"/>
      <c r="N275" s="322">
        <f>N274</f>
        <v>0</v>
      </c>
      <c r="O275" s="322"/>
      <c r="P275" s="322"/>
      <c r="Q275" s="322"/>
      <c r="R275" s="322"/>
      <c r="S275" s="322"/>
      <c r="T275" s="322"/>
      <c r="U275" s="322"/>
      <c r="V275" s="322"/>
      <c r="W275" s="322"/>
      <c r="X275" s="322"/>
      <c r="Y275" s="438">
        <f>Y274</f>
        <v>0</v>
      </c>
      <c r="Z275" s="438">
        <f t="shared" ref="Z275:AL275" si="746">Z274</f>
        <v>0</v>
      </c>
      <c r="AA275" s="438">
        <f t="shared" si="746"/>
        <v>0</v>
      </c>
      <c r="AB275" s="438">
        <f t="shared" si="746"/>
        <v>0</v>
      </c>
      <c r="AC275" s="438">
        <f t="shared" si="746"/>
        <v>0</v>
      </c>
      <c r="AD275" s="438">
        <f t="shared" si="746"/>
        <v>0</v>
      </c>
      <c r="AE275" s="438">
        <f t="shared" si="746"/>
        <v>0</v>
      </c>
      <c r="AF275" s="438">
        <f t="shared" si="746"/>
        <v>0</v>
      </c>
      <c r="AG275" s="438">
        <f t="shared" si="746"/>
        <v>0</v>
      </c>
      <c r="AH275" s="438">
        <f t="shared" si="746"/>
        <v>0</v>
      </c>
      <c r="AI275" s="438">
        <f t="shared" si="746"/>
        <v>0</v>
      </c>
      <c r="AJ275" s="438">
        <f t="shared" si="746"/>
        <v>0</v>
      </c>
      <c r="AK275" s="438">
        <f t="shared" si="746"/>
        <v>0</v>
      </c>
      <c r="AL275" s="438">
        <f t="shared" si="746"/>
        <v>0</v>
      </c>
      <c r="AM275" s="333"/>
    </row>
    <row r="276" spans="1:39" outlineLevel="1">
      <c r="B276" s="321"/>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449"/>
      <c r="Z276" s="452"/>
      <c r="AA276" s="452"/>
      <c r="AB276" s="452"/>
      <c r="AC276" s="452"/>
      <c r="AD276" s="452"/>
      <c r="AE276" s="452"/>
      <c r="AF276" s="452"/>
      <c r="AG276" s="452"/>
      <c r="AH276" s="452"/>
      <c r="AI276" s="452"/>
      <c r="AJ276" s="452"/>
      <c r="AK276" s="452"/>
      <c r="AL276" s="452"/>
      <c r="AM276" s="333"/>
    </row>
    <row r="277" spans="1:39" outlineLevel="1">
      <c r="A277" s="558">
        <v>18</v>
      </c>
      <c r="B277" s="556" t="s">
        <v>110</v>
      </c>
      <c r="C277" s="318" t="s">
        <v>25</v>
      </c>
      <c r="D277" s="322"/>
      <c r="E277" s="322"/>
      <c r="F277" s="322"/>
      <c r="G277" s="322"/>
      <c r="H277" s="322"/>
      <c r="I277" s="322"/>
      <c r="J277" s="322"/>
      <c r="K277" s="322"/>
      <c r="L277" s="322"/>
      <c r="M277" s="322"/>
      <c r="N277" s="322">
        <v>0</v>
      </c>
      <c r="O277" s="322"/>
      <c r="P277" s="322"/>
      <c r="Q277" s="322"/>
      <c r="R277" s="322"/>
      <c r="S277" s="322"/>
      <c r="T277" s="322"/>
      <c r="U277" s="322"/>
      <c r="V277" s="322"/>
      <c r="W277" s="322"/>
      <c r="X277" s="322"/>
      <c r="Y277" s="453"/>
      <c r="Z277" s="437"/>
      <c r="AA277" s="437"/>
      <c r="AB277" s="437"/>
      <c r="AC277" s="437"/>
      <c r="AD277" s="437"/>
      <c r="AE277" s="437"/>
      <c r="AF277" s="442"/>
      <c r="AG277" s="442"/>
      <c r="AH277" s="442"/>
      <c r="AI277" s="442"/>
      <c r="AJ277" s="442"/>
      <c r="AK277" s="442"/>
      <c r="AL277" s="442"/>
      <c r="AM277" s="323">
        <f>SUM(Y277:AL277)</f>
        <v>0</v>
      </c>
    </row>
    <row r="278" spans="1:39" outlineLevel="1">
      <c r="B278" s="321" t="s">
        <v>292</v>
      </c>
      <c r="C278" s="318" t="s">
        <v>164</v>
      </c>
      <c r="D278" s="322"/>
      <c r="E278" s="322"/>
      <c r="F278" s="322"/>
      <c r="G278" s="322"/>
      <c r="H278" s="322"/>
      <c r="I278" s="322"/>
      <c r="J278" s="322"/>
      <c r="K278" s="322"/>
      <c r="L278" s="322"/>
      <c r="M278" s="322"/>
      <c r="N278" s="322">
        <f>N277</f>
        <v>0</v>
      </c>
      <c r="O278" s="322"/>
      <c r="P278" s="322"/>
      <c r="Q278" s="322"/>
      <c r="R278" s="322"/>
      <c r="S278" s="322"/>
      <c r="T278" s="322"/>
      <c r="U278" s="322"/>
      <c r="V278" s="322"/>
      <c r="W278" s="322"/>
      <c r="X278" s="322"/>
      <c r="Y278" s="438">
        <f>Y277</f>
        <v>0</v>
      </c>
      <c r="Z278" s="438">
        <f t="shared" ref="Z278:AL278" si="747">Z277</f>
        <v>0</v>
      </c>
      <c r="AA278" s="438">
        <f t="shared" si="747"/>
        <v>0</v>
      </c>
      <c r="AB278" s="438">
        <f t="shared" si="747"/>
        <v>0</v>
      </c>
      <c r="AC278" s="438">
        <f t="shared" si="747"/>
        <v>0</v>
      </c>
      <c r="AD278" s="438">
        <f t="shared" si="747"/>
        <v>0</v>
      </c>
      <c r="AE278" s="438">
        <f t="shared" si="747"/>
        <v>0</v>
      </c>
      <c r="AF278" s="438">
        <f t="shared" si="747"/>
        <v>0</v>
      </c>
      <c r="AG278" s="438">
        <f t="shared" si="747"/>
        <v>0</v>
      </c>
      <c r="AH278" s="438">
        <f t="shared" si="747"/>
        <v>0</v>
      </c>
      <c r="AI278" s="438">
        <f t="shared" si="747"/>
        <v>0</v>
      </c>
      <c r="AJ278" s="438">
        <f t="shared" si="747"/>
        <v>0</v>
      </c>
      <c r="AK278" s="438">
        <f t="shared" si="747"/>
        <v>0</v>
      </c>
      <c r="AL278" s="438">
        <f t="shared" si="747"/>
        <v>0</v>
      </c>
      <c r="AM278" s="333"/>
    </row>
    <row r="279" spans="1:39" outlineLevel="1">
      <c r="B279" s="349"/>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450"/>
      <c r="Z279" s="451"/>
      <c r="AA279" s="451"/>
      <c r="AB279" s="451"/>
      <c r="AC279" s="451"/>
      <c r="AD279" s="451"/>
      <c r="AE279" s="451"/>
      <c r="AF279" s="451"/>
      <c r="AG279" s="451"/>
      <c r="AH279" s="451"/>
      <c r="AI279" s="451"/>
      <c r="AJ279" s="451"/>
      <c r="AK279" s="451"/>
      <c r="AL279" s="451"/>
      <c r="AM279" s="324"/>
    </row>
    <row r="280" spans="1:39" outlineLevel="1">
      <c r="A280" s="558">
        <v>19</v>
      </c>
      <c r="B280" s="556" t="s">
        <v>112</v>
      </c>
      <c r="C280" s="318" t="s">
        <v>25</v>
      </c>
      <c r="D280" s="322"/>
      <c r="E280" s="322"/>
      <c r="F280" s="322"/>
      <c r="G280" s="322"/>
      <c r="H280" s="322"/>
      <c r="I280" s="322"/>
      <c r="J280" s="322"/>
      <c r="K280" s="322"/>
      <c r="L280" s="322"/>
      <c r="M280" s="322"/>
      <c r="N280" s="322">
        <v>0</v>
      </c>
      <c r="O280" s="322"/>
      <c r="P280" s="322"/>
      <c r="Q280" s="322"/>
      <c r="R280" s="322"/>
      <c r="S280" s="322"/>
      <c r="T280" s="322"/>
      <c r="U280" s="322"/>
      <c r="V280" s="322"/>
      <c r="W280" s="322"/>
      <c r="X280" s="322"/>
      <c r="Y280" s="453"/>
      <c r="Z280" s="437"/>
      <c r="AA280" s="437"/>
      <c r="AB280" s="437"/>
      <c r="AC280" s="437"/>
      <c r="AD280" s="437"/>
      <c r="AE280" s="437"/>
      <c r="AF280" s="442"/>
      <c r="AG280" s="442"/>
      <c r="AH280" s="442"/>
      <c r="AI280" s="442"/>
      <c r="AJ280" s="442"/>
      <c r="AK280" s="442"/>
      <c r="AL280" s="442"/>
      <c r="AM280" s="323">
        <f>SUM(Y280:AL280)</f>
        <v>0</v>
      </c>
    </row>
    <row r="281" spans="1:39" outlineLevel="1">
      <c r="B281" s="321" t="s">
        <v>292</v>
      </c>
      <c r="C281" s="318" t="s">
        <v>164</v>
      </c>
      <c r="D281" s="322"/>
      <c r="E281" s="322"/>
      <c r="F281" s="322"/>
      <c r="G281" s="322"/>
      <c r="H281" s="322"/>
      <c r="I281" s="322"/>
      <c r="J281" s="322"/>
      <c r="K281" s="322"/>
      <c r="L281" s="322"/>
      <c r="M281" s="322"/>
      <c r="N281" s="322">
        <f>N280</f>
        <v>0</v>
      </c>
      <c r="O281" s="322"/>
      <c r="P281" s="322"/>
      <c r="Q281" s="322"/>
      <c r="R281" s="322"/>
      <c r="S281" s="322"/>
      <c r="T281" s="322"/>
      <c r="U281" s="322"/>
      <c r="V281" s="322"/>
      <c r="W281" s="322"/>
      <c r="X281" s="322"/>
      <c r="Y281" s="438">
        <f>Y280</f>
        <v>0</v>
      </c>
      <c r="Z281" s="438">
        <f t="shared" ref="Z281:AL281" si="748">Z280</f>
        <v>0</v>
      </c>
      <c r="AA281" s="438">
        <f t="shared" si="748"/>
        <v>0</v>
      </c>
      <c r="AB281" s="438">
        <f t="shared" si="748"/>
        <v>0</v>
      </c>
      <c r="AC281" s="438">
        <f t="shared" si="748"/>
        <v>0</v>
      </c>
      <c r="AD281" s="438">
        <f t="shared" si="748"/>
        <v>0</v>
      </c>
      <c r="AE281" s="438">
        <f t="shared" si="748"/>
        <v>0</v>
      </c>
      <c r="AF281" s="438">
        <f t="shared" si="748"/>
        <v>0</v>
      </c>
      <c r="AG281" s="438">
        <f t="shared" si="748"/>
        <v>0</v>
      </c>
      <c r="AH281" s="438">
        <f t="shared" si="748"/>
        <v>0</v>
      </c>
      <c r="AI281" s="438">
        <f t="shared" si="748"/>
        <v>0</v>
      </c>
      <c r="AJ281" s="438">
        <f t="shared" si="748"/>
        <v>0</v>
      </c>
      <c r="AK281" s="438">
        <f t="shared" si="748"/>
        <v>0</v>
      </c>
      <c r="AL281" s="438">
        <f t="shared" si="748"/>
        <v>0</v>
      </c>
      <c r="AM281" s="324"/>
    </row>
    <row r="282" spans="1:39" outlineLevel="1">
      <c r="B282" s="349"/>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439"/>
      <c r="Z282" s="439"/>
      <c r="AA282" s="439"/>
      <c r="AB282" s="439"/>
      <c r="AC282" s="439"/>
      <c r="AD282" s="439"/>
      <c r="AE282" s="439"/>
      <c r="AF282" s="439"/>
      <c r="AG282" s="439"/>
      <c r="AH282" s="439"/>
      <c r="AI282" s="439"/>
      <c r="AJ282" s="439"/>
      <c r="AK282" s="439"/>
      <c r="AL282" s="439"/>
      <c r="AM282" s="333"/>
    </row>
    <row r="283" spans="1:39" outlineLevel="1">
      <c r="A283" s="558">
        <v>20</v>
      </c>
      <c r="B283" s="556" t="s">
        <v>111</v>
      </c>
      <c r="C283" s="318" t="s">
        <v>25</v>
      </c>
      <c r="D283" s="322"/>
      <c r="E283" s="322"/>
      <c r="F283" s="322"/>
      <c r="G283" s="322"/>
      <c r="H283" s="322"/>
      <c r="I283" s="322"/>
      <c r="J283" s="322"/>
      <c r="K283" s="322"/>
      <c r="L283" s="322"/>
      <c r="M283" s="322"/>
      <c r="N283" s="322">
        <v>0</v>
      </c>
      <c r="O283" s="322"/>
      <c r="P283" s="322"/>
      <c r="Q283" s="322"/>
      <c r="R283" s="322"/>
      <c r="S283" s="322"/>
      <c r="T283" s="322"/>
      <c r="U283" s="322"/>
      <c r="V283" s="322"/>
      <c r="W283" s="322"/>
      <c r="X283" s="322"/>
      <c r="Y283" s="453"/>
      <c r="Z283" s="437"/>
      <c r="AA283" s="437"/>
      <c r="AB283" s="437"/>
      <c r="AC283" s="437"/>
      <c r="AD283" s="437"/>
      <c r="AE283" s="437"/>
      <c r="AF283" s="442"/>
      <c r="AG283" s="442"/>
      <c r="AH283" s="442"/>
      <c r="AI283" s="442"/>
      <c r="AJ283" s="442"/>
      <c r="AK283" s="442"/>
      <c r="AL283" s="442"/>
      <c r="AM283" s="323">
        <f>SUM(Y283:AL283)</f>
        <v>0</v>
      </c>
    </row>
    <row r="284" spans="1:39" outlineLevel="1">
      <c r="B284" s="321" t="s">
        <v>292</v>
      </c>
      <c r="C284" s="318" t="s">
        <v>164</v>
      </c>
      <c r="D284" s="322"/>
      <c r="E284" s="322"/>
      <c r="F284" s="322"/>
      <c r="G284" s="322"/>
      <c r="H284" s="322"/>
      <c r="I284" s="322"/>
      <c r="J284" s="322"/>
      <c r="K284" s="322"/>
      <c r="L284" s="322"/>
      <c r="M284" s="322"/>
      <c r="N284" s="322">
        <f>N283</f>
        <v>0</v>
      </c>
      <c r="O284" s="322"/>
      <c r="P284" s="322"/>
      <c r="Q284" s="322"/>
      <c r="R284" s="322"/>
      <c r="S284" s="322"/>
      <c r="T284" s="322"/>
      <c r="U284" s="322"/>
      <c r="V284" s="322"/>
      <c r="W284" s="322"/>
      <c r="X284" s="322"/>
      <c r="Y284" s="438">
        <f t="shared" ref="Y284:AL284" si="749">Y283</f>
        <v>0</v>
      </c>
      <c r="Z284" s="438">
        <f t="shared" si="749"/>
        <v>0</v>
      </c>
      <c r="AA284" s="438">
        <f t="shared" si="749"/>
        <v>0</v>
      </c>
      <c r="AB284" s="438">
        <f t="shared" si="749"/>
        <v>0</v>
      </c>
      <c r="AC284" s="438">
        <f t="shared" si="749"/>
        <v>0</v>
      </c>
      <c r="AD284" s="438">
        <f t="shared" si="749"/>
        <v>0</v>
      </c>
      <c r="AE284" s="438">
        <f t="shared" si="749"/>
        <v>0</v>
      </c>
      <c r="AF284" s="438">
        <f t="shared" si="749"/>
        <v>0</v>
      </c>
      <c r="AG284" s="438">
        <f t="shared" si="749"/>
        <v>0</v>
      </c>
      <c r="AH284" s="438">
        <f t="shared" si="749"/>
        <v>0</v>
      </c>
      <c r="AI284" s="438">
        <f t="shared" si="749"/>
        <v>0</v>
      </c>
      <c r="AJ284" s="438">
        <f t="shared" si="749"/>
        <v>0</v>
      </c>
      <c r="AK284" s="438">
        <f t="shared" si="749"/>
        <v>0</v>
      </c>
      <c r="AL284" s="438">
        <f t="shared" si="749"/>
        <v>0</v>
      </c>
      <c r="AM284" s="333"/>
    </row>
    <row r="285" spans="1:39" ht="15.75" outlineLevel="1">
      <c r="B285" s="350"/>
      <c r="C285" s="327"/>
      <c r="D285" s="318"/>
      <c r="E285" s="318"/>
      <c r="F285" s="318"/>
      <c r="G285" s="318"/>
      <c r="H285" s="318"/>
      <c r="I285" s="318"/>
      <c r="J285" s="318"/>
      <c r="K285" s="318"/>
      <c r="L285" s="318"/>
      <c r="M285" s="318"/>
      <c r="N285" s="327"/>
      <c r="O285" s="318"/>
      <c r="P285" s="318"/>
      <c r="Q285" s="318"/>
      <c r="R285" s="318"/>
      <c r="S285" s="318"/>
      <c r="T285" s="318"/>
      <c r="U285" s="318"/>
      <c r="V285" s="318"/>
      <c r="W285" s="318"/>
      <c r="X285" s="318"/>
      <c r="Y285" s="439"/>
      <c r="Z285" s="439"/>
      <c r="AA285" s="439"/>
      <c r="AB285" s="439"/>
      <c r="AC285" s="439"/>
      <c r="AD285" s="439"/>
      <c r="AE285" s="439"/>
      <c r="AF285" s="439"/>
      <c r="AG285" s="439"/>
      <c r="AH285" s="439"/>
      <c r="AI285" s="439"/>
      <c r="AJ285" s="439"/>
      <c r="AK285" s="439"/>
      <c r="AL285" s="439"/>
      <c r="AM285" s="333"/>
    </row>
    <row r="286" spans="1:39" ht="15.75" outlineLevel="1">
      <c r="B286" s="554" t="s">
        <v>516</v>
      </c>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449"/>
      <c r="Z286" s="452"/>
      <c r="AA286" s="452"/>
      <c r="AB286" s="452"/>
      <c r="AC286" s="452"/>
      <c r="AD286" s="452"/>
      <c r="AE286" s="452"/>
      <c r="AF286" s="452"/>
      <c r="AG286" s="452"/>
      <c r="AH286" s="452"/>
      <c r="AI286" s="452"/>
      <c r="AJ286" s="452"/>
      <c r="AK286" s="452"/>
      <c r="AL286" s="452"/>
      <c r="AM286" s="333"/>
    </row>
    <row r="287" spans="1:39" ht="15.75" outlineLevel="1">
      <c r="B287" s="315" t="s">
        <v>512</v>
      </c>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449"/>
      <c r="Z287" s="452"/>
      <c r="AA287" s="452"/>
      <c r="AB287" s="452"/>
      <c r="AC287" s="452"/>
      <c r="AD287" s="452"/>
      <c r="AE287" s="452"/>
      <c r="AF287" s="452"/>
      <c r="AG287" s="452"/>
      <c r="AH287" s="452"/>
      <c r="AI287" s="452"/>
      <c r="AJ287" s="452"/>
      <c r="AK287" s="452"/>
      <c r="AL287" s="452"/>
      <c r="AM287" s="333"/>
    </row>
    <row r="288" spans="1:39" outlineLevel="1">
      <c r="A288" s="558">
        <v>21</v>
      </c>
      <c r="B288" s="556" t="s">
        <v>114</v>
      </c>
      <c r="C288" s="318" t="s">
        <v>25</v>
      </c>
      <c r="D288" s="322"/>
      <c r="E288" s="322"/>
      <c r="F288" s="322"/>
      <c r="G288" s="322"/>
      <c r="H288" s="322"/>
      <c r="I288" s="322"/>
      <c r="J288" s="322"/>
      <c r="K288" s="322"/>
      <c r="L288" s="322"/>
      <c r="M288" s="322"/>
      <c r="N288" s="318"/>
      <c r="O288" s="322"/>
      <c r="P288" s="322"/>
      <c r="Q288" s="322"/>
      <c r="R288" s="322"/>
      <c r="S288" s="322"/>
      <c r="T288" s="322"/>
      <c r="U288" s="322"/>
      <c r="V288" s="322"/>
      <c r="W288" s="322"/>
      <c r="X288" s="322"/>
      <c r="Y288" s="437"/>
      <c r="Z288" s="437"/>
      <c r="AA288" s="437"/>
      <c r="AB288" s="437"/>
      <c r="AC288" s="437"/>
      <c r="AD288" s="437"/>
      <c r="AE288" s="437"/>
      <c r="AF288" s="437"/>
      <c r="AG288" s="437"/>
      <c r="AH288" s="437"/>
      <c r="AI288" s="437"/>
      <c r="AJ288" s="437"/>
      <c r="AK288" s="437"/>
      <c r="AL288" s="437"/>
      <c r="AM288" s="323">
        <f>SUM(Y288:AL288)</f>
        <v>0</v>
      </c>
    </row>
    <row r="289" spans="1:39" outlineLevel="1">
      <c r="B289" s="321" t="s">
        <v>292</v>
      </c>
      <c r="C289" s="318" t="s">
        <v>164</v>
      </c>
      <c r="D289" s="322"/>
      <c r="E289" s="322"/>
      <c r="F289" s="322"/>
      <c r="G289" s="322"/>
      <c r="H289" s="322"/>
      <c r="I289" s="322"/>
      <c r="J289" s="322"/>
      <c r="K289" s="322"/>
      <c r="L289" s="322"/>
      <c r="M289" s="322"/>
      <c r="N289" s="318"/>
      <c r="O289" s="322"/>
      <c r="P289" s="322"/>
      <c r="Q289" s="322"/>
      <c r="R289" s="322"/>
      <c r="S289" s="322"/>
      <c r="T289" s="322"/>
      <c r="U289" s="322"/>
      <c r="V289" s="322"/>
      <c r="W289" s="322"/>
      <c r="X289" s="322"/>
      <c r="Y289" s="438">
        <f>Y288</f>
        <v>0</v>
      </c>
      <c r="Z289" s="438">
        <f t="shared" ref="Z289" si="750">Z288</f>
        <v>0</v>
      </c>
      <c r="AA289" s="438">
        <f t="shared" ref="AA289" si="751">AA288</f>
        <v>0</v>
      </c>
      <c r="AB289" s="438">
        <f t="shared" ref="AB289" si="752">AB288</f>
        <v>0</v>
      </c>
      <c r="AC289" s="438">
        <f t="shared" ref="AC289" si="753">AC288</f>
        <v>0</v>
      </c>
      <c r="AD289" s="438">
        <f t="shared" ref="AD289" si="754">AD288</f>
        <v>0</v>
      </c>
      <c r="AE289" s="438">
        <f t="shared" ref="AE289" si="755">AE288</f>
        <v>0</v>
      </c>
      <c r="AF289" s="438">
        <f t="shared" ref="AF289" si="756">AF288</f>
        <v>0</v>
      </c>
      <c r="AG289" s="438">
        <f t="shared" ref="AG289" si="757">AG288</f>
        <v>0</v>
      </c>
      <c r="AH289" s="438">
        <f t="shared" ref="AH289" si="758">AH288</f>
        <v>0</v>
      </c>
      <c r="AI289" s="438">
        <f t="shared" ref="AI289" si="759">AI288</f>
        <v>0</v>
      </c>
      <c r="AJ289" s="438">
        <f t="shared" ref="AJ289" si="760">AJ288</f>
        <v>0</v>
      </c>
      <c r="AK289" s="438">
        <f t="shared" ref="AK289" si="761">AK288</f>
        <v>0</v>
      </c>
      <c r="AL289" s="438">
        <f t="shared" ref="AL289" si="762">AL288</f>
        <v>0</v>
      </c>
      <c r="AM289" s="333"/>
    </row>
    <row r="290" spans="1:39" outlineLevel="1">
      <c r="B290" s="321"/>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449"/>
      <c r="Z290" s="452"/>
      <c r="AA290" s="452"/>
      <c r="AB290" s="452"/>
      <c r="AC290" s="452"/>
      <c r="AD290" s="452"/>
      <c r="AE290" s="452"/>
      <c r="AF290" s="452"/>
      <c r="AG290" s="452"/>
      <c r="AH290" s="452"/>
      <c r="AI290" s="452"/>
      <c r="AJ290" s="452"/>
      <c r="AK290" s="452"/>
      <c r="AL290" s="452"/>
      <c r="AM290" s="333"/>
    </row>
    <row r="291" spans="1:39" ht="30" outlineLevel="1">
      <c r="A291" s="558">
        <v>22</v>
      </c>
      <c r="B291" s="556" t="s">
        <v>115</v>
      </c>
      <c r="C291" s="318" t="s">
        <v>25</v>
      </c>
      <c r="D291" s="322"/>
      <c r="E291" s="322"/>
      <c r="F291" s="322"/>
      <c r="G291" s="322"/>
      <c r="H291" s="322"/>
      <c r="I291" s="322"/>
      <c r="J291" s="322"/>
      <c r="K291" s="322"/>
      <c r="L291" s="322"/>
      <c r="M291" s="322"/>
      <c r="N291" s="318"/>
      <c r="O291" s="322"/>
      <c r="P291" s="322"/>
      <c r="Q291" s="322"/>
      <c r="R291" s="322"/>
      <c r="S291" s="322"/>
      <c r="T291" s="322"/>
      <c r="U291" s="322"/>
      <c r="V291" s="322"/>
      <c r="W291" s="322"/>
      <c r="X291" s="322"/>
      <c r="Y291" s="437"/>
      <c r="Z291" s="437"/>
      <c r="AA291" s="437"/>
      <c r="AB291" s="437"/>
      <c r="AC291" s="437"/>
      <c r="AD291" s="437"/>
      <c r="AE291" s="437"/>
      <c r="AF291" s="437"/>
      <c r="AG291" s="437"/>
      <c r="AH291" s="437"/>
      <c r="AI291" s="437"/>
      <c r="AJ291" s="437"/>
      <c r="AK291" s="437"/>
      <c r="AL291" s="437"/>
      <c r="AM291" s="323">
        <f>SUM(Y291:AL291)</f>
        <v>0</v>
      </c>
    </row>
    <row r="292" spans="1:39" outlineLevel="1">
      <c r="B292" s="321" t="s">
        <v>292</v>
      </c>
      <c r="C292" s="318" t="s">
        <v>164</v>
      </c>
      <c r="D292" s="322"/>
      <c r="E292" s="322"/>
      <c r="F292" s="322"/>
      <c r="G292" s="322"/>
      <c r="H292" s="322"/>
      <c r="I292" s="322"/>
      <c r="J292" s="322"/>
      <c r="K292" s="322"/>
      <c r="L292" s="322"/>
      <c r="M292" s="322"/>
      <c r="N292" s="318"/>
      <c r="O292" s="322"/>
      <c r="P292" s="322"/>
      <c r="Q292" s="322"/>
      <c r="R292" s="322"/>
      <c r="S292" s="322"/>
      <c r="T292" s="322"/>
      <c r="U292" s="322"/>
      <c r="V292" s="322"/>
      <c r="W292" s="322"/>
      <c r="X292" s="322"/>
      <c r="Y292" s="438">
        <f>Y291</f>
        <v>0</v>
      </c>
      <c r="Z292" s="438">
        <f t="shared" ref="Z292" si="763">Z291</f>
        <v>0</v>
      </c>
      <c r="AA292" s="438">
        <f t="shared" ref="AA292" si="764">AA291</f>
        <v>0</v>
      </c>
      <c r="AB292" s="438">
        <f t="shared" ref="AB292" si="765">AB291</f>
        <v>0</v>
      </c>
      <c r="AC292" s="438">
        <f t="shared" ref="AC292" si="766">AC291</f>
        <v>0</v>
      </c>
      <c r="AD292" s="438">
        <f t="shared" ref="AD292" si="767">AD291</f>
        <v>0</v>
      </c>
      <c r="AE292" s="438">
        <f t="shared" ref="AE292" si="768">AE291</f>
        <v>0</v>
      </c>
      <c r="AF292" s="438">
        <f t="shared" ref="AF292" si="769">AF291</f>
        <v>0</v>
      </c>
      <c r="AG292" s="438">
        <f t="shared" ref="AG292" si="770">AG291</f>
        <v>0</v>
      </c>
      <c r="AH292" s="438">
        <f t="shared" ref="AH292" si="771">AH291</f>
        <v>0</v>
      </c>
      <c r="AI292" s="438">
        <f t="shared" ref="AI292" si="772">AI291</f>
        <v>0</v>
      </c>
      <c r="AJ292" s="438">
        <f t="shared" ref="AJ292" si="773">AJ291</f>
        <v>0</v>
      </c>
      <c r="AK292" s="438">
        <f t="shared" ref="AK292" si="774">AK291</f>
        <v>0</v>
      </c>
      <c r="AL292" s="438">
        <f t="shared" ref="AL292" si="775">AL291</f>
        <v>0</v>
      </c>
      <c r="AM292" s="333"/>
    </row>
    <row r="293" spans="1:39" outlineLevel="1">
      <c r="B293" s="321"/>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449"/>
      <c r="Z293" s="452"/>
      <c r="AA293" s="452"/>
      <c r="AB293" s="452"/>
      <c r="AC293" s="452"/>
      <c r="AD293" s="452"/>
      <c r="AE293" s="452"/>
      <c r="AF293" s="452"/>
      <c r="AG293" s="452"/>
      <c r="AH293" s="452"/>
      <c r="AI293" s="452"/>
      <c r="AJ293" s="452"/>
      <c r="AK293" s="452"/>
      <c r="AL293" s="452"/>
      <c r="AM293" s="333"/>
    </row>
    <row r="294" spans="1:39" ht="30" outlineLevel="1">
      <c r="A294" s="558">
        <v>23</v>
      </c>
      <c r="B294" s="556" t="s">
        <v>116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outlineLevel="1">
      <c r="B295" s="321" t="s">
        <v>292</v>
      </c>
      <c r="C295" s="318" t="s">
        <v>164</v>
      </c>
      <c r="D295" s="322"/>
      <c r="E295" s="322"/>
      <c r="F295" s="322"/>
      <c r="G295" s="322"/>
      <c r="H295" s="322"/>
      <c r="I295" s="322"/>
      <c r="J295" s="322"/>
      <c r="K295" s="322"/>
      <c r="L295" s="322"/>
      <c r="M295" s="322"/>
      <c r="N295" s="318"/>
      <c r="O295" s="322"/>
      <c r="P295" s="322"/>
      <c r="Q295" s="322"/>
      <c r="R295" s="322"/>
      <c r="S295" s="322"/>
      <c r="T295" s="322"/>
      <c r="U295" s="322"/>
      <c r="V295" s="322"/>
      <c r="W295" s="322"/>
      <c r="X295" s="322"/>
      <c r="Y295" s="438">
        <f>Y294</f>
        <v>0</v>
      </c>
      <c r="Z295" s="438">
        <f t="shared" ref="Z295" si="776">Z294</f>
        <v>0</v>
      </c>
      <c r="AA295" s="438">
        <f t="shared" ref="AA295" si="777">AA294</f>
        <v>0</v>
      </c>
      <c r="AB295" s="438">
        <f t="shared" ref="AB295" si="778">AB294</f>
        <v>0</v>
      </c>
      <c r="AC295" s="438">
        <f t="shared" ref="AC295" si="779">AC294</f>
        <v>0</v>
      </c>
      <c r="AD295" s="438">
        <f t="shared" ref="AD295" si="780">AD294</f>
        <v>0</v>
      </c>
      <c r="AE295" s="438">
        <f t="shared" ref="AE295" si="781">AE294</f>
        <v>0</v>
      </c>
      <c r="AF295" s="438">
        <f t="shared" ref="AF295" si="782">AF294</f>
        <v>0</v>
      </c>
      <c r="AG295" s="438">
        <f t="shared" ref="AG295" si="783">AG294</f>
        <v>0</v>
      </c>
      <c r="AH295" s="438">
        <f t="shared" ref="AH295" si="784">AH294</f>
        <v>0</v>
      </c>
      <c r="AI295" s="438">
        <f t="shared" ref="AI295" si="785">AI294</f>
        <v>0</v>
      </c>
      <c r="AJ295" s="438">
        <f t="shared" ref="AJ295" si="786">AJ294</f>
        <v>0</v>
      </c>
      <c r="AK295" s="438">
        <f t="shared" ref="AK295" si="787">AK294</f>
        <v>0</v>
      </c>
      <c r="AL295" s="438">
        <f t="shared" ref="AL295" si="788">AL294</f>
        <v>0</v>
      </c>
      <c r="AM295" s="333"/>
    </row>
    <row r="296" spans="1:39" outlineLevel="1">
      <c r="B296" s="349"/>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449"/>
      <c r="Z296" s="452"/>
      <c r="AA296" s="452"/>
      <c r="AB296" s="452"/>
      <c r="AC296" s="452"/>
      <c r="AD296" s="452"/>
      <c r="AE296" s="452"/>
      <c r="AF296" s="452"/>
      <c r="AG296" s="452"/>
      <c r="AH296" s="452"/>
      <c r="AI296" s="452"/>
      <c r="AJ296" s="452"/>
      <c r="AK296" s="452"/>
      <c r="AL296" s="452"/>
      <c r="AM296" s="333"/>
    </row>
    <row r="297" spans="1:39" ht="30" outlineLevel="1">
      <c r="A297" s="558">
        <v>24</v>
      </c>
      <c r="B297" s="556" t="s">
        <v>117</v>
      </c>
      <c r="C297" s="318" t="s">
        <v>25</v>
      </c>
      <c r="D297" s="322"/>
      <c r="E297" s="322"/>
      <c r="F297" s="322"/>
      <c r="G297" s="322"/>
      <c r="H297" s="322"/>
      <c r="I297" s="322"/>
      <c r="J297" s="322"/>
      <c r="K297" s="322"/>
      <c r="L297" s="322"/>
      <c r="M297" s="322"/>
      <c r="N297" s="318"/>
      <c r="O297" s="322"/>
      <c r="P297" s="322"/>
      <c r="Q297" s="322"/>
      <c r="R297" s="322"/>
      <c r="S297" s="322"/>
      <c r="T297" s="322"/>
      <c r="U297" s="322"/>
      <c r="V297" s="322"/>
      <c r="W297" s="322"/>
      <c r="X297" s="322"/>
      <c r="Y297" s="437"/>
      <c r="Z297" s="437"/>
      <c r="AA297" s="437"/>
      <c r="AB297" s="437"/>
      <c r="AC297" s="437"/>
      <c r="AD297" s="437"/>
      <c r="AE297" s="437"/>
      <c r="AF297" s="437"/>
      <c r="AG297" s="437"/>
      <c r="AH297" s="437"/>
      <c r="AI297" s="437"/>
      <c r="AJ297" s="437"/>
      <c r="AK297" s="437"/>
      <c r="AL297" s="437"/>
      <c r="AM297" s="323">
        <f>SUM(Y297:AL297)</f>
        <v>0</v>
      </c>
    </row>
    <row r="298" spans="1:39" outlineLevel="1">
      <c r="B298" s="321" t="s">
        <v>292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0</v>
      </c>
      <c r="Z298" s="438">
        <f t="shared" ref="Z298" si="789">Z297</f>
        <v>0</v>
      </c>
      <c r="AA298" s="438">
        <f t="shared" ref="AA298" si="790">AA297</f>
        <v>0</v>
      </c>
      <c r="AB298" s="438">
        <f t="shared" ref="AB298" si="791">AB297</f>
        <v>0</v>
      </c>
      <c r="AC298" s="438">
        <f t="shared" ref="AC298" si="792">AC297</f>
        <v>0</v>
      </c>
      <c r="AD298" s="438">
        <f t="shared" ref="AD298" si="793">AD297</f>
        <v>0</v>
      </c>
      <c r="AE298" s="438">
        <f t="shared" ref="AE298" si="794">AE297</f>
        <v>0</v>
      </c>
      <c r="AF298" s="438">
        <f t="shared" ref="AF298" si="795">AF297</f>
        <v>0</v>
      </c>
      <c r="AG298" s="438">
        <f t="shared" ref="AG298" si="796">AG297</f>
        <v>0</v>
      </c>
      <c r="AH298" s="438">
        <f t="shared" ref="AH298" si="797">AH297</f>
        <v>0</v>
      </c>
      <c r="AI298" s="438">
        <f t="shared" ref="AI298" si="798">AI297</f>
        <v>0</v>
      </c>
      <c r="AJ298" s="438">
        <f t="shared" ref="AJ298" si="799">AJ297</f>
        <v>0</v>
      </c>
      <c r="AK298" s="438">
        <f t="shared" ref="AK298" si="800">AK297</f>
        <v>0</v>
      </c>
      <c r="AL298" s="438">
        <f t="shared" ref="AL298" si="801">AL297</f>
        <v>0</v>
      </c>
      <c r="AM298" s="333"/>
    </row>
    <row r="299" spans="1:39" outlineLevel="1">
      <c r="B299" s="321"/>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439"/>
      <c r="Z299" s="452"/>
      <c r="AA299" s="452"/>
      <c r="AB299" s="452"/>
      <c r="AC299" s="452"/>
      <c r="AD299" s="452"/>
      <c r="AE299" s="452"/>
      <c r="AF299" s="452"/>
      <c r="AG299" s="452"/>
      <c r="AH299" s="452"/>
      <c r="AI299" s="452"/>
      <c r="AJ299" s="452"/>
      <c r="AK299" s="452"/>
      <c r="AL299" s="452"/>
      <c r="AM299" s="333"/>
    </row>
    <row r="300" spans="1:39" ht="15.75" outlineLevel="1">
      <c r="B300" s="315" t="s">
        <v>513</v>
      </c>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439"/>
      <c r="Z300" s="452"/>
      <c r="AA300" s="452"/>
      <c r="AB300" s="452"/>
      <c r="AC300" s="452"/>
      <c r="AD300" s="452"/>
      <c r="AE300" s="452"/>
      <c r="AF300" s="452"/>
      <c r="AG300" s="452"/>
      <c r="AH300" s="452"/>
      <c r="AI300" s="452"/>
      <c r="AJ300" s="452"/>
      <c r="AK300" s="452"/>
      <c r="AL300" s="452"/>
      <c r="AM300" s="333"/>
    </row>
    <row r="301" spans="1:39" outlineLevel="1">
      <c r="A301" s="558">
        <v>25</v>
      </c>
      <c r="B301" s="556" t="s">
        <v>118</v>
      </c>
      <c r="C301" s="318" t="s">
        <v>25</v>
      </c>
      <c r="D301" s="322"/>
      <c r="E301" s="322"/>
      <c r="F301" s="322"/>
      <c r="G301" s="322"/>
      <c r="H301" s="322"/>
      <c r="I301" s="322"/>
      <c r="J301" s="322"/>
      <c r="K301" s="322"/>
      <c r="L301" s="322"/>
      <c r="M301" s="322"/>
      <c r="N301" s="322">
        <v>12</v>
      </c>
      <c r="O301" s="322"/>
      <c r="P301" s="322"/>
      <c r="Q301" s="322"/>
      <c r="R301" s="322"/>
      <c r="S301" s="322"/>
      <c r="T301" s="322"/>
      <c r="U301" s="322"/>
      <c r="V301" s="322"/>
      <c r="W301" s="322"/>
      <c r="X301" s="322"/>
      <c r="Y301" s="453"/>
      <c r="Z301" s="437"/>
      <c r="AA301" s="437"/>
      <c r="AB301" s="437"/>
      <c r="AC301" s="437"/>
      <c r="AD301" s="437"/>
      <c r="AE301" s="437"/>
      <c r="AF301" s="437"/>
      <c r="AG301" s="442"/>
      <c r="AH301" s="442"/>
      <c r="AI301" s="442"/>
      <c r="AJ301" s="442"/>
      <c r="AK301" s="442"/>
      <c r="AL301" s="442"/>
      <c r="AM301" s="323">
        <f>SUM(Y301:AL301)</f>
        <v>0</v>
      </c>
    </row>
    <row r="302" spans="1:39" outlineLevel="1">
      <c r="B302" s="321" t="s">
        <v>292</v>
      </c>
      <c r="C302" s="318" t="s">
        <v>164</v>
      </c>
      <c r="D302" s="322"/>
      <c r="E302" s="322"/>
      <c r="F302" s="322"/>
      <c r="G302" s="322"/>
      <c r="H302" s="322"/>
      <c r="I302" s="322"/>
      <c r="J302" s="322"/>
      <c r="K302" s="322"/>
      <c r="L302" s="322"/>
      <c r="M302" s="322"/>
      <c r="N302" s="322">
        <f>N301</f>
        <v>12</v>
      </c>
      <c r="O302" s="322"/>
      <c r="P302" s="322"/>
      <c r="Q302" s="322"/>
      <c r="R302" s="322"/>
      <c r="S302" s="322"/>
      <c r="T302" s="322"/>
      <c r="U302" s="322"/>
      <c r="V302" s="322"/>
      <c r="W302" s="322"/>
      <c r="X302" s="322"/>
      <c r="Y302" s="438">
        <f>Y301</f>
        <v>0</v>
      </c>
      <c r="Z302" s="438">
        <f t="shared" ref="Z302" si="802">Z301</f>
        <v>0</v>
      </c>
      <c r="AA302" s="438">
        <f t="shared" ref="AA302" si="803">AA301</f>
        <v>0</v>
      </c>
      <c r="AB302" s="438">
        <f t="shared" ref="AB302" si="804">AB301</f>
        <v>0</v>
      </c>
      <c r="AC302" s="438">
        <f t="shared" ref="AC302" si="805">AC301</f>
        <v>0</v>
      </c>
      <c r="AD302" s="438">
        <f t="shared" ref="AD302" si="806">AD301</f>
        <v>0</v>
      </c>
      <c r="AE302" s="438">
        <f t="shared" ref="AE302" si="807">AE301</f>
        <v>0</v>
      </c>
      <c r="AF302" s="438">
        <f t="shared" ref="AF302" si="808">AF301</f>
        <v>0</v>
      </c>
      <c r="AG302" s="438">
        <f t="shared" ref="AG302" si="809">AG301</f>
        <v>0</v>
      </c>
      <c r="AH302" s="438">
        <f t="shared" ref="AH302" si="810">AH301</f>
        <v>0</v>
      </c>
      <c r="AI302" s="438">
        <f t="shared" ref="AI302" si="811">AI301</f>
        <v>0</v>
      </c>
      <c r="AJ302" s="438">
        <f t="shared" ref="AJ302" si="812">AJ301</f>
        <v>0</v>
      </c>
      <c r="AK302" s="438">
        <f t="shared" ref="AK302" si="813">AK301</f>
        <v>0</v>
      </c>
      <c r="AL302" s="438">
        <f t="shared" ref="AL302" si="814">AL301</f>
        <v>0</v>
      </c>
      <c r="AM302" s="333"/>
    </row>
    <row r="303" spans="1:39" outlineLevel="1">
      <c r="B303" s="321"/>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439"/>
      <c r="Z303" s="452"/>
      <c r="AA303" s="452"/>
      <c r="AB303" s="452"/>
      <c r="AC303" s="452"/>
      <c r="AD303" s="452"/>
      <c r="AE303" s="452"/>
      <c r="AF303" s="452"/>
      <c r="AG303" s="452"/>
      <c r="AH303" s="452"/>
      <c r="AI303" s="452"/>
      <c r="AJ303" s="452"/>
      <c r="AK303" s="452"/>
      <c r="AL303" s="452"/>
      <c r="AM303" s="333"/>
    </row>
    <row r="304" spans="1:39" outlineLevel="1">
      <c r="A304" s="558">
        <v>26</v>
      </c>
      <c r="B304" s="556" t="s">
        <v>119</v>
      </c>
      <c r="C304" s="318" t="s">
        <v>25</v>
      </c>
      <c r="D304" s="322"/>
      <c r="E304" s="322"/>
      <c r="F304" s="322"/>
      <c r="G304" s="322"/>
      <c r="H304" s="322"/>
      <c r="I304" s="322"/>
      <c r="J304" s="322"/>
      <c r="K304" s="322"/>
      <c r="L304" s="322"/>
      <c r="M304" s="322"/>
      <c r="N304" s="322">
        <v>12</v>
      </c>
      <c r="O304" s="322"/>
      <c r="P304" s="322"/>
      <c r="Q304" s="322"/>
      <c r="R304" s="322"/>
      <c r="S304" s="322"/>
      <c r="T304" s="322"/>
      <c r="U304" s="322"/>
      <c r="V304" s="322"/>
      <c r="W304" s="322"/>
      <c r="X304" s="322"/>
      <c r="Y304" s="453"/>
      <c r="Z304" s="437"/>
      <c r="AA304" s="437"/>
      <c r="AB304" s="437"/>
      <c r="AC304" s="437"/>
      <c r="AD304" s="437"/>
      <c r="AE304" s="437"/>
      <c r="AF304" s="437"/>
      <c r="AG304" s="442"/>
      <c r="AH304" s="442"/>
      <c r="AI304" s="442"/>
      <c r="AJ304" s="442"/>
      <c r="AK304" s="442"/>
      <c r="AL304" s="442"/>
      <c r="AM304" s="323">
        <f>SUM(Y304:AL304)</f>
        <v>0</v>
      </c>
    </row>
    <row r="305" spans="1:39" outlineLevel="1">
      <c r="B305" s="321" t="s">
        <v>292</v>
      </c>
      <c r="C305" s="318" t="s">
        <v>164</v>
      </c>
      <c r="D305" s="322"/>
      <c r="E305" s="322"/>
      <c r="F305" s="322"/>
      <c r="G305" s="322"/>
      <c r="H305" s="322"/>
      <c r="I305" s="322"/>
      <c r="J305" s="322"/>
      <c r="K305" s="322"/>
      <c r="L305" s="322"/>
      <c r="M305" s="322"/>
      <c r="N305" s="322">
        <f>N304</f>
        <v>12</v>
      </c>
      <c r="O305" s="322"/>
      <c r="P305" s="322"/>
      <c r="Q305" s="322"/>
      <c r="R305" s="322"/>
      <c r="S305" s="322"/>
      <c r="T305" s="322"/>
      <c r="U305" s="322"/>
      <c r="V305" s="322"/>
      <c r="W305" s="322"/>
      <c r="X305" s="322"/>
      <c r="Y305" s="438">
        <f>Y304</f>
        <v>0</v>
      </c>
      <c r="Z305" s="438">
        <f t="shared" ref="Z305" si="815">Z304</f>
        <v>0</v>
      </c>
      <c r="AA305" s="438">
        <f t="shared" ref="AA305" si="816">AA304</f>
        <v>0</v>
      </c>
      <c r="AB305" s="438">
        <f t="shared" ref="AB305" si="817">AB304</f>
        <v>0</v>
      </c>
      <c r="AC305" s="438">
        <f t="shared" ref="AC305" si="818">AC304</f>
        <v>0</v>
      </c>
      <c r="AD305" s="438">
        <f t="shared" ref="AD305" si="819">AD304</f>
        <v>0</v>
      </c>
      <c r="AE305" s="438">
        <f t="shared" ref="AE305" si="820">AE304</f>
        <v>0</v>
      </c>
      <c r="AF305" s="438">
        <f t="shared" ref="AF305" si="821">AF304</f>
        <v>0</v>
      </c>
      <c r="AG305" s="438">
        <f t="shared" ref="AG305" si="822">AG304</f>
        <v>0</v>
      </c>
      <c r="AH305" s="438">
        <f t="shared" ref="AH305" si="823">AH304</f>
        <v>0</v>
      </c>
      <c r="AI305" s="438">
        <f t="shared" ref="AI305" si="824">AI304</f>
        <v>0</v>
      </c>
      <c r="AJ305" s="438">
        <f t="shared" ref="AJ305" si="825">AJ304</f>
        <v>0</v>
      </c>
      <c r="AK305" s="438">
        <f t="shared" ref="AK305" si="826">AK304</f>
        <v>0</v>
      </c>
      <c r="AL305" s="438">
        <f t="shared" ref="AL305" si="827">AL304</f>
        <v>0</v>
      </c>
      <c r="AM305" s="333"/>
    </row>
    <row r="306" spans="1:39" outlineLevel="1">
      <c r="B306" s="321"/>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439"/>
      <c r="Z306" s="452"/>
      <c r="AA306" s="452"/>
      <c r="AB306" s="452"/>
      <c r="AC306" s="452"/>
      <c r="AD306" s="452"/>
      <c r="AE306" s="452"/>
      <c r="AF306" s="452"/>
      <c r="AG306" s="452"/>
      <c r="AH306" s="452"/>
      <c r="AI306" s="452"/>
      <c r="AJ306" s="452"/>
      <c r="AK306" s="452"/>
      <c r="AL306" s="452"/>
      <c r="AM306" s="333"/>
    </row>
    <row r="307" spans="1:39" ht="30" outlineLevel="1">
      <c r="A307" s="558">
        <v>27</v>
      </c>
      <c r="B307" s="556" t="s">
        <v>120</v>
      </c>
      <c r="C307" s="318" t="s">
        <v>25</v>
      </c>
      <c r="D307" s="322"/>
      <c r="E307" s="322"/>
      <c r="F307" s="322"/>
      <c r="G307" s="322"/>
      <c r="H307" s="322"/>
      <c r="I307" s="322"/>
      <c r="J307" s="322"/>
      <c r="K307" s="322"/>
      <c r="L307" s="322"/>
      <c r="M307" s="322"/>
      <c r="N307" s="322">
        <v>12</v>
      </c>
      <c r="O307" s="322"/>
      <c r="P307" s="322"/>
      <c r="Q307" s="322"/>
      <c r="R307" s="322"/>
      <c r="S307" s="322"/>
      <c r="T307" s="322"/>
      <c r="U307" s="322"/>
      <c r="V307" s="322"/>
      <c r="W307" s="322"/>
      <c r="X307" s="322"/>
      <c r="Y307" s="453"/>
      <c r="Z307" s="437"/>
      <c r="AA307" s="437"/>
      <c r="AB307" s="437"/>
      <c r="AC307" s="437"/>
      <c r="AD307" s="437"/>
      <c r="AE307" s="437"/>
      <c r="AF307" s="437"/>
      <c r="AG307" s="442"/>
      <c r="AH307" s="442"/>
      <c r="AI307" s="442"/>
      <c r="AJ307" s="442"/>
      <c r="AK307" s="442"/>
      <c r="AL307" s="442"/>
      <c r="AM307" s="323">
        <f>SUM(Y307:AL307)</f>
        <v>0</v>
      </c>
    </row>
    <row r="308" spans="1:39" outlineLevel="1">
      <c r="B308" s="321" t="s">
        <v>292</v>
      </c>
      <c r="C308" s="318" t="s">
        <v>164</v>
      </c>
      <c r="D308" s="322"/>
      <c r="E308" s="322"/>
      <c r="F308" s="322"/>
      <c r="G308" s="322"/>
      <c r="H308" s="322"/>
      <c r="I308" s="322"/>
      <c r="J308" s="322"/>
      <c r="K308" s="322"/>
      <c r="L308" s="322"/>
      <c r="M308" s="322"/>
      <c r="N308" s="322">
        <f>N307</f>
        <v>12</v>
      </c>
      <c r="O308" s="322"/>
      <c r="P308" s="322"/>
      <c r="Q308" s="322"/>
      <c r="R308" s="322"/>
      <c r="S308" s="322"/>
      <c r="T308" s="322"/>
      <c r="U308" s="322"/>
      <c r="V308" s="322"/>
      <c r="W308" s="322"/>
      <c r="X308" s="322"/>
      <c r="Y308" s="438">
        <f>Y307</f>
        <v>0</v>
      </c>
      <c r="Z308" s="438">
        <f t="shared" ref="Z308" si="828">Z307</f>
        <v>0</v>
      </c>
      <c r="AA308" s="438">
        <f t="shared" ref="AA308" si="829">AA307</f>
        <v>0</v>
      </c>
      <c r="AB308" s="438">
        <f t="shared" ref="AB308" si="830">AB307</f>
        <v>0</v>
      </c>
      <c r="AC308" s="438">
        <f t="shared" ref="AC308" si="831">AC307</f>
        <v>0</v>
      </c>
      <c r="AD308" s="438">
        <f t="shared" ref="AD308" si="832">AD307</f>
        <v>0</v>
      </c>
      <c r="AE308" s="438">
        <f t="shared" ref="AE308" si="833">AE307</f>
        <v>0</v>
      </c>
      <c r="AF308" s="438">
        <f t="shared" ref="AF308" si="834">AF307</f>
        <v>0</v>
      </c>
      <c r="AG308" s="438">
        <f t="shared" ref="AG308" si="835">AG307</f>
        <v>0</v>
      </c>
      <c r="AH308" s="438">
        <f t="shared" ref="AH308" si="836">AH307</f>
        <v>0</v>
      </c>
      <c r="AI308" s="438">
        <f t="shared" ref="AI308" si="837">AI307</f>
        <v>0</v>
      </c>
      <c r="AJ308" s="438">
        <f t="shared" ref="AJ308" si="838">AJ307</f>
        <v>0</v>
      </c>
      <c r="AK308" s="438">
        <f t="shared" ref="AK308" si="839">AK307</f>
        <v>0</v>
      </c>
      <c r="AL308" s="438">
        <f t="shared" ref="AL308" si="840">AL307</f>
        <v>0</v>
      </c>
      <c r="AM308" s="333"/>
    </row>
    <row r="309" spans="1:39" outlineLevel="1">
      <c r="B309" s="321"/>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39"/>
      <c r="Z309" s="452"/>
      <c r="AA309" s="452"/>
      <c r="AB309" s="452"/>
      <c r="AC309" s="452"/>
      <c r="AD309" s="452"/>
      <c r="AE309" s="452"/>
      <c r="AF309" s="452"/>
      <c r="AG309" s="452"/>
      <c r="AH309" s="452"/>
      <c r="AI309" s="452"/>
      <c r="AJ309" s="452"/>
      <c r="AK309" s="452"/>
      <c r="AL309" s="452"/>
      <c r="AM309" s="333"/>
    </row>
    <row r="310" spans="1:39" ht="30" outlineLevel="1">
      <c r="A310" s="558">
        <v>28</v>
      </c>
      <c r="B310" s="556" t="s">
        <v>121</v>
      </c>
      <c r="C310" s="318" t="s">
        <v>25</v>
      </c>
      <c r="D310" s="322"/>
      <c r="E310" s="322"/>
      <c r="F310" s="322"/>
      <c r="G310" s="322"/>
      <c r="H310" s="322"/>
      <c r="I310" s="322"/>
      <c r="J310" s="322"/>
      <c r="K310" s="322"/>
      <c r="L310" s="322"/>
      <c r="M310" s="322"/>
      <c r="N310" s="322">
        <v>12</v>
      </c>
      <c r="O310" s="322"/>
      <c r="P310" s="322"/>
      <c r="Q310" s="322"/>
      <c r="R310" s="322"/>
      <c r="S310" s="322"/>
      <c r="T310" s="322"/>
      <c r="U310" s="322"/>
      <c r="V310" s="322"/>
      <c r="W310" s="322"/>
      <c r="X310" s="322"/>
      <c r="Y310" s="453"/>
      <c r="Z310" s="437"/>
      <c r="AA310" s="437"/>
      <c r="AB310" s="437"/>
      <c r="AC310" s="437"/>
      <c r="AD310" s="437"/>
      <c r="AE310" s="437"/>
      <c r="AF310" s="437"/>
      <c r="AG310" s="442"/>
      <c r="AH310" s="442"/>
      <c r="AI310" s="442"/>
      <c r="AJ310" s="442"/>
      <c r="AK310" s="442"/>
      <c r="AL310" s="442"/>
      <c r="AM310" s="323">
        <f>SUM(Y310:AL310)</f>
        <v>0</v>
      </c>
    </row>
    <row r="311" spans="1:39" outlineLevel="1">
      <c r="B311" s="321" t="s">
        <v>292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 t="shared" ref="Z311" si="841">Z310</f>
        <v>0</v>
      </c>
      <c r="AA311" s="438">
        <f t="shared" ref="AA311" si="842">AA310</f>
        <v>0</v>
      </c>
      <c r="AB311" s="438">
        <f t="shared" ref="AB311" si="843">AB310</f>
        <v>0</v>
      </c>
      <c r="AC311" s="438">
        <f t="shared" ref="AC311" si="844">AC310</f>
        <v>0</v>
      </c>
      <c r="AD311" s="438">
        <f t="shared" ref="AD311" si="845">AD310</f>
        <v>0</v>
      </c>
      <c r="AE311" s="438">
        <f t="shared" ref="AE311" si="846">AE310</f>
        <v>0</v>
      </c>
      <c r="AF311" s="438">
        <f t="shared" ref="AF311" si="847">AF310</f>
        <v>0</v>
      </c>
      <c r="AG311" s="438">
        <f t="shared" ref="AG311" si="848">AG310</f>
        <v>0</v>
      </c>
      <c r="AH311" s="438">
        <f t="shared" ref="AH311" si="849">AH310</f>
        <v>0</v>
      </c>
      <c r="AI311" s="438">
        <f t="shared" ref="AI311" si="850">AI310</f>
        <v>0</v>
      </c>
      <c r="AJ311" s="438">
        <f t="shared" ref="AJ311" si="851">AJ310</f>
        <v>0</v>
      </c>
      <c r="AK311" s="438">
        <f t="shared" ref="AK311" si="852">AK310</f>
        <v>0</v>
      </c>
      <c r="AL311" s="438">
        <f t="shared" ref="AL311" si="853">AL310</f>
        <v>0</v>
      </c>
      <c r="AM311" s="333"/>
    </row>
    <row r="312" spans="1:39" outlineLevel="1">
      <c r="B312" s="321"/>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39"/>
      <c r="Z312" s="452"/>
      <c r="AA312" s="452"/>
      <c r="AB312" s="452"/>
      <c r="AC312" s="452"/>
      <c r="AD312" s="452"/>
      <c r="AE312" s="452"/>
      <c r="AF312" s="452"/>
      <c r="AG312" s="452"/>
      <c r="AH312" s="452"/>
      <c r="AI312" s="452"/>
      <c r="AJ312" s="452"/>
      <c r="AK312" s="452"/>
      <c r="AL312" s="452"/>
      <c r="AM312" s="333"/>
    </row>
    <row r="313" spans="1:39" ht="30" outlineLevel="1">
      <c r="A313" s="558">
        <v>29</v>
      </c>
      <c r="B313" s="556" t="s">
        <v>122</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53"/>
      <c r="Z313" s="437"/>
      <c r="AA313" s="437"/>
      <c r="AB313" s="437"/>
      <c r="AC313" s="437"/>
      <c r="AD313" s="437"/>
      <c r="AE313" s="437"/>
      <c r="AF313" s="437"/>
      <c r="AG313" s="442"/>
      <c r="AH313" s="442"/>
      <c r="AI313" s="442"/>
      <c r="AJ313" s="442"/>
      <c r="AK313" s="442"/>
      <c r="AL313" s="442"/>
      <c r="AM313" s="323">
        <f>SUM(Y313:AL313)</f>
        <v>0</v>
      </c>
    </row>
    <row r="314" spans="1:39" outlineLevel="1">
      <c r="B314" s="321" t="s">
        <v>292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 t="shared" ref="Z314" si="854">Z313</f>
        <v>0</v>
      </c>
      <c r="AA314" s="438">
        <f t="shared" ref="AA314" si="855">AA313</f>
        <v>0</v>
      </c>
      <c r="AB314" s="438">
        <f t="shared" ref="AB314" si="856">AB313</f>
        <v>0</v>
      </c>
      <c r="AC314" s="438">
        <f t="shared" ref="AC314" si="857">AC313</f>
        <v>0</v>
      </c>
      <c r="AD314" s="438">
        <f t="shared" ref="AD314" si="858">AD313</f>
        <v>0</v>
      </c>
      <c r="AE314" s="438">
        <f t="shared" ref="AE314" si="859">AE313</f>
        <v>0</v>
      </c>
      <c r="AF314" s="438">
        <f t="shared" ref="AF314" si="860">AF313</f>
        <v>0</v>
      </c>
      <c r="AG314" s="438">
        <f t="shared" ref="AG314" si="861">AG313</f>
        <v>0</v>
      </c>
      <c r="AH314" s="438">
        <f t="shared" ref="AH314" si="862">AH313</f>
        <v>0</v>
      </c>
      <c r="AI314" s="438">
        <f t="shared" ref="AI314" si="863">AI313</f>
        <v>0</v>
      </c>
      <c r="AJ314" s="438">
        <f t="shared" ref="AJ314" si="864">AJ313</f>
        <v>0</v>
      </c>
      <c r="AK314" s="438">
        <f t="shared" ref="AK314" si="865">AK313</f>
        <v>0</v>
      </c>
      <c r="AL314" s="438">
        <f t="shared" ref="AL314" si="866">AL313</f>
        <v>0</v>
      </c>
      <c r="AM314" s="333"/>
    </row>
    <row r="315" spans="1:39" outlineLevel="1">
      <c r="B315" s="321"/>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439"/>
      <c r="Z315" s="452"/>
      <c r="AA315" s="452"/>
      <c r="AB315" s="452"/>
      <c r="AC315" s="452"/>
      <c r="AD315" s="452"/>
      <c r="AE315" s="452"/>
      <c r="AF315" s="452"/>
      <c r="AG315" s="452"/>
      <c r="AH315" s="452"/>
      <c r="AI315" s="452"/>
      <c r="AJ315" s="452"/>
      <c r="AK315" s="452"/>
      <c r="AL315" s="452"/>
      <c r="AM315" s="333"/>
    </row>
    <row r="316" spans="1:39" ht="30" outlineLevel="1">
      <c r="A316" s="558">
        <v>30</v>
      </c>
      <c r="B316" s="556" t="s">
        <v>123</v>
      </c>
      <c r="C316" s="318" t="s">
        <v>25</v>
      </c>
      <c r="D316" s="322"/>
      <c r="E316" s="322"/>
      <c r="F316" s="322"/>
      <c r="G316" s="322"/>
      <c r="H316" s="322"/>
      <c r="I316" s="322"/>
      <c r="J316" s="322"/>
      <c r="K316" s="322"/>
      <c r="L316" s="322"/>
      <c r="M316" s="322"/>
      <c r="N316" s="322">
        <v>12</v>
      </c>
      <c r="O316" s="322"/>
      <c r="P316" s="322"/>
      <c r="Q316" s="322"/>
      <c r="R316" s="322"/>
      <c r="S316" s="322"/>
      <c r="T316" s="322"/>
      <c r="U316" s="322"/>
      <c r="V316" s="322"/>
      <c r="W316" s="322"/>
      <c r="X316" s="322"/>
      <c r="Y316" s="453"/>
      <c r="Z316" s="437"/>
      <c r="AA316" s="437"/>
      <c r="AB316" s="437"/>
      <c r="AC316" s="437"/>
      <c r="AD316" s="437"/>
      <c r="AE316" s="437"/>
      <c r="AF316" s="437"/>
      <c r="AG316" s="442"/>
      <c r="AH316" s="442"/>
      <c r="AI316" s="442"/>
      <c r="AJ316" s="442"/>
      <c r="AK316" s="442"/>
      <c r="AL316" s="442"/>
      <c r="AM316" s="323">
        <f>SUM(Y316:AL316)</f>
        <v>0</v>
      </c>
    </row>
    <row r="317" spans="1:39" outlineLevel="1">
      <c r="B317" s="321" t="s">
        <v>292</v>
      </c>
      <c r="C317" s="318" t="s">
        <v>164</v>
      </c>
      <c r="D317" s="322"/>
      <c r="E317" s="322"/>
      <c r="F317" s="322"/>
      <c r="G317" s="322"/>
      <c r="H317" s="322"/>
      <c r="I317" s="322"/>
      <c r="J317" s="322"/>
      <c r="K317" s="322"/>
      <c r="L317" s="322"/>
      <c r="M317" s="322"/>
      <c r="N317" s="322">
        <f>N316</f>
        <v>12</v>
      </c>
      <c r="O317" s="322"/>
      <c r="P317" s="322"/>
      <c r="Q317" s="322"/>
      <c r="R317" s="322"/>
      <c r="S317" s="322"/>
      <c r="T317" s="322"/>
      <c r="U317" s="322"/>
      <c r="V317" s="322"/>
      <c r="W317" s="322"/>
      <c r="X317" s="322"/>
      <c r="Y317" s="438">
        <f>Y316</f>
        <v>0</v>
      </c>
      <c r="Z317" s="438">
        <f t="shared" ref="Z317" si="867">Z316</f>
        <v>0</v>
      </c>
      <c r="AA317" s="438">
        <f t="shared" ref="AA317" si="868">AA316</f>
        <v>0</v>
      </c>
      <c r="AB317" s="438">
        <f t="shared" ref="AB317" si="869">AB316</f>
        <v>0</v>
      </c>
      <c r="AC317" s="438">
        <f t="shared" ref="AC317" si="870">AC316</f>
        <v>0</v>
      </c>
      <c r="AD317" s="438">
        <f t="shared" ref="AD317" si="871">AD316</f>
        <v>0</v>
      </c>
      <c r="AE317" s="438">
        <f t="shared" ref="AE317" si="872">AE316</f>
        <v>0</v>
      </c>
      <c r="AF317" s="438">
        <f t="shared" ref="AF317" si="873">AF316</f>
        <v>0</v>
      </c>
      <c r="AG317" s="438">
        <f t="shared" ref="AG317" si="874">AG316</f>
        <v>0</v>
      </c>
      <c r="AH317" s="438">
        <f t="shared" ref="AH317" si="875">AH316</f>
        <v>0</v>
      </c>
      <c r="AI317" s="438">
        <f t="shared" ref="AI317" si="876">AI316</f>
        <v>0</v>
      </c>
      <c r="AJ317" s="438">
        <f t="shared" ref="AJ317" si="877">AJ316</f>
        <v>0</v>
      </c>
      <c r="AK317" s="438">
        <f t="shared" ref="AK317" si="878">AK316</f>
        <v>0</v>
      </c>
      <c r="AL317" s="438">
        <f t="shared" ref="AL317" si="879">AL316</f>
        <v>0</v>
      </c>
      <c r="AM317" s="333"/>
    </row>
    <row r="318" spans="1:39" outlineLevel="1">
      <c r="B318" s="321"/>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439"/>
      <c r="Z318" s="452"/>
      <c r="AA318" s="452"/>
      <c r="AB318" s="452"/>
      <c r="AC318" s="452"/>
      <c r="AD318" s="452"/>
      <c r="AE318" s="452"/>
      <c r="AF318" s="452"/>
      <c r="AG318" s="452"/>
      <c r="AH318" s="452"/>
      <c r="AI318" s="452"/>
      <c r="AJ318" s="452"/>
      <c r="AK318" s="452"/>
      <c r="AL318" s="452"/>
      <c r="AM318" s="333"/>
    </row>
    <row r="319" spans="1:39" ht="30" outlineLevel="1">
      <c r="A319" s="558">
        <v>31</v>
      </c>
      <c r="B319" s="556" t="s">
        <v>124</v>
      </c>
      <c r="C319" s="318" t="s">
        <v>25</v>
      </c>
      <c r="D319" s="322"/>
      <c r="E319" s="322"/>
      <c r="F319" s="322"/>
      <c r="G319" s="322"/>
      <c r="H319" s="322"/>
      <c r="I319" s="322"/>
      <c r="J319" s="322"/>
      <c r="K319" s="322"/>
      <c r="L319" s="322"/>
      <c r="M319" s="322"/>
      <c r="N319" s="322">
        <v>12</v>
      </c>
      <c r="O319" s="322"/>
      <c r="P319" s="322"/>
      <c r="Q319" s="322"/>
      <c r="R319" s="322"/>
      <c r="S319" s="322"/>
      <c r="T319" s="322"/>
      <c r="U319" s="322"/>
      <c r="V319" s="322"/>
      <c r="W319" s="322"/>
      <c r="X319" s="322"/>
      <c r="Y319" s="453"/>
      <c r="Z319" s="437"/>
      <c r="AA319" s="437"/>
      <c r="AB319" s="437"/>
      <c r="AC319" s="437"/>
      <c r="AD319" s="437"/>
      <c r="AE319" s="437"/>
      <c r="AF319" s="437"/>
      <c r="AG319" s="442"/>
      <c r="AH319" s="442"/>
      <c r="AI319" s="442"/>
      <c r="AJ319" s="442"/>
      <c r="AK319" s="442"/>
      <c r="AL319" s="442"/>
      <c r="AM319" s="323">
        <f>SUM(Y319:AL319)</f>
        <v>0</v>
      </c>
    </row>
    <row r="320" spans="1:39" outlineLevel="1">
      <c r="B320" s="321" t="s">
        <v>292</v>
      </c>
      <c r="C320" s="318" t="s">
        <v>164</v>
      </c>
      <c r="D320" s="322"/>
      <c r="E320" s="322"/>
      <c r="F320" s="322"/>
      <c r="G320" s="322"/>
      <c r="H320" s="322"/>
      <c r="I320" s="322"/>
      <c r="J320" s="322"/>
      <c r="K320" s="322"/>
      <c r="L320" s="322"/>
      <c r="M320" s="322"/>
      <c r="N320" s="322">
        <f>N319</f>
        <v>12</v>
      </c>
      <c r="O320" s="322"/>
      <c r="P320" s="322"/>
      <c r="Q320" s="322"/>
      <c r="R320" s="322"/>
      <c r="S320" s="322"/>
      <c r="T320" s="322"/>
      <c r="U320" s="322"/>
      <c r="V320" s="322"/>
      <c r="W320" s="322"/>
      <c r="X320" s="322"/>
      <c r="Y320" s="438">
        <f>Y319</f>
        <v>0</v>
      </c>
      <c r="Z320" s="438">
        <f t="shared" ref="Z320" si="880">Z319</f>
        <v>0</v>
      </c>
      <c r="AA320" s="438">
        <f t="shared" ref="AA320" si="881">AA319</f>
        <v>0</v>
      </c>
      <c r="AB320" s="438">
        <f t="shared" ref="AB320" si="882">AB319</f>
        <v>0</v>
      </c>
      <c r="AC320" s="438">
        <f t="shared" ref="AC320" si="883">AC319</f>
        <v>0</v>
      </c>
      <c r="AD320" s="438">
        <f t="shared" ref="AD320" si="884">AD319</f>
        <v>0</v>
      </c>
      <c r="AE320" s="438">
        <f t="shared" ref="AE320" si="885">AE319</f>
        <v>0</v>
      </c>
      <c r="AF320" s="438">
        <f t="shared" ref="AF320" si="886">AF319</f>
        <v>0</v>
      </c>
      <c r="AG320" s="438">
        <f t="shared" ref="AG320" si="887">AG319</f>
        <v>0</v>
      </c>
      <c r="AH320" s="438">
        <f t="shared" ref="AH320" si="888">AH319</f>
        <v>0</v>
      </c>
      <c r="AI320" s="438">
        <f t="shared" ref="AI320" si="889">AI319</f>
        <v>0</v>
      </c>
      <c r="AJ320" s="438">
        <f t="shared" ref="AJ320" si="890">AJ319</f>
        <v>0</v>
      </c>
      <c r="AK320" s="438">
        <f t="shared" ref="AK320" si="891">AK319</f>
        <v>0</v>
      </c>
      <c r="AL320" s="438">
        <f t="shared" ref="AL320" si="892">AL319</f>
        <v>0</v>
      </c>
      <c r="AM320" s="333"/>
    </row>
    <row r="321" spans="1:39" outlineLevel="1">
      <c r="B321" s="556"/>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439"/>
      <c r="Z321" s="452"/>
      <c r="AA321" s="452"/>
      <c r="AB321" s="452"/>
      <c r="AC321" s="452"/>
      <c r="AD321" s="452"/>
      <c r="AE321" s="452"/>
      <c r="AF321" s="452"/>
      <c r="AG321" s="452"/>
      <c r="AH321" s="452"/>
      <c r="AI321" s="452"/>
      <c r="AJ321" s="452"/>
      <c r="AK321" s="452"/>
      <c r="AL321" s="452"/>
      <c r="AM321" s="333"/>
    </row>
    <row r="322" spans="1:39" ht="30" outlineLevel="1">
      <c r="A322" s="558">
        <v>32</v>
      </c>
      <c r="B322" s="556" t="s">
        <v>125</v>
      </c>
      <c r="C322" s="318" t="s">
        <v>25</v>
      </c>
      <c r="D322" s="322"/>
      <c r="E322" s="322"/>
      <c r="F322" s="322"/>
      <c r="G322" s="322"/>
      <c r="H322" s="322"/>
      <c r="I322" s="322"/>
      <c r="J322" s="322"/>
      <c r="K322" s="322"/>
      <c r="L322" s="322"/>
      <c r="M322" s="322"/>
      <c r="N322" s="322">
        <v>12</v>
      </c>
      <c r="O322" s="322"/>
      <c r="P322" s="322"/>
      <c r="Q322" s="322"/>
      <c r="R322" s="322"/>
      <c r="S322" s="322"/>
      <c r="T322" s="322"/>
      <c r="U322" s="322"/>
      <c r="V322" s="322"/>
      <c r="W322" s="322"/>
      <c r="X322" s="322"/>
      <c r="Y322" s="453"/>
      <c r="Z322" s="437"/>
      <c r="AA322" s="437"/>
      <c r="AB322" s="437"/>
      <c r="AC322" s="437"/>
      <c r="AD322" s="437"/>
      <c r="AE322" s="437"/>
      <c r="AF322" s="437"/>
      <c r="AG322" s="442"/>
      <c r="AH322" s="442"/>
      <c r="AI322" s="442"/>
      <c r="AJ322" s="442"/>
      <c r="AK322" s="442"/>
      <c r="AL322" s="442"/>
      <c r="AM322" s="323">
        <f>SUM(Y322:AL322)</f>
        <v>0</v>
      </c>
    </row>
    <row r="323" spans="1:39" outlineLevel="1">
      <c r="B323" s="321" t="s">
        <v>292</v>
      </c>
      <c r="C323" s="318" t="s">
        <v>164</v>
      </c>
      <c r="D323" s="322"/>
      <c r="E323" s="322"/>
      <c r="F323" s="322"/>
      <c r="G323" s="322"/>
      <c r="H323" s="322"/>
      <c r="I323" s="322"/>
      <c r="J323" s="322"/>
      <c r="K323" s="322"/>
      <c r="L323" s="322"/>
      <c r="M323" s="322"/>
      <c r="N323" s="322">
        <f>N322</f>
        <v>12</v>
      </c>
      <c r="O323" s="322"/>
      <c r="P323" s="322"/>
      <c r="Q323" s="322"/>
      <c r="R323" s="322"/>
      <c r="S323" s="322"/>
      <c r="T323" s="322"/>
      <c r="U323" s="322"/>
      <c r="V323" s="322"/>
      <c r="W323" s="322"/>
      <c r="X323" s="322"/>
      <c r="Y323" s="438">
        <f>Y322</f>
        <v>0</v>
      </c>
      <c r="Z323" s="438">
        <f t="shared" ref="Z323" si="893">Z322</f>
        <v>0</v>
      </c>
      <c r="AA323" s="438">
        <f t="shared" ref="AA323" si="894">AA322</f>
        <v>0</v>
      </c>
      <c r="AB323" s="438">
        <f t="shared" ref="AB323" si="895">AB322</f>
        <v>0</v>
      </c>
      <c r="AC323" s="438">
        <f t="shared" ref="AC323" si="896">AC322</f>
        <v>0</v>
      </c>
      <c r="AD323" s="438">
        <f t="shared" ref="AD323" si="897">AD322</f>
        <v>0</v>
      </c>
      <c r="AE323" s="438">
        <f t="shared" ref="AE323" si="898">AE322</f>
        <v>0</v>
      </c>
      <c r="AF323" s="438">
        <f t="shared" ref="AF323" si="899">AF322</f>
        <v>0</v>
      </c>
      <c r="AG323" s="438">
        <f t="shared" ref="AG323" si="900">AG322</f>
        <v>0</v>
      </c>
      <c r="AH323" s="438">
        <f t="shared" ref="AH323" si="901">AH322</f>
        <v>0</v>
      </c>
      <c r="AI323" s="438">
        <f t="shared" ref="AI323" si="902">AI322</f>
        <v>0</v>
      </c>
      <c r="AJ323" s="438">
        <f t="shared" ref="AJ323" si="903">AJ322</f>
        <v>0</v>
      </c>
      <c r="AK323" s="438">
        <f t="shared" ref="AK323" si="904">AK322</f>
        <v>0</v>
      </c>
      <c r="AL323" s="438">
        <f t="shared" ref="AL323" si="905">AL322</f>
        <v>0</v>
      </c>
      <c r="AM323" s="333"/>
    </row>
    <row r="324" spans="1:39" outlineLevel="1">
      <c r="B324" s="556"/>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439"/>
      <c r="Z324" s="452"/>
      <c r="AA324" s="452"/>
      <c r="AB324" s="452"/>
      <c r="AC324" s="452"/>
      <c r="AD324" s="452"/>
      <c r="AE324" s="452"/>
      <c r="AF324" s="452"/>
      <c r="AG324" s="452"/>
      <c r="AH324" s="452"/>
      <c r="AI324" s="452"/>
      <c r="AJ324" s="452"/>
      <c r="AK324" s="452"/>
      <c r="AL324" s="452"/>
      <c r="AM324" s="333"/>
    </row>
    <row r="325" spans="1:39" ht="15.75" outlineLevel="1">
      <c r="B325" s="315" t="s">
        <v>514</v>
      </c>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439"/>
      <c r="Z325" s="452"/>
      <c r="AA325" s="452"/>
      <c r="AB325" s="452"/>
      <c r="AC325" s="452"/>
      <c r="AD325" s="452"/>
      <c r="AE325" s="452"/>
      <c r="AF325" s="452"/>
      <c r="AG325" s="452"/>
      <c r="AH325" s="452"/>
      <c r="AI325" s="452"/>
      <c r="AJ325" s="452"/>
      <c r="AK325" s="452"/>
      <c r="AL325" s="452"/>
      <c r="AM325" s="333"/>
    </row>
    <row r="326" spans="1:39" outlineLevel="1">
      <c r="A326" s="558">
        <v>33</v>
      </c>
      <c r="B326" s="556" t="s">
        <v>126</v>
      </c>
      <c r="C326" s="318" t="s">
        <v>25</v>
      </c>
      <c r="D326" s="322"/>
      <c r="E326" s="322"/>
      <c r="F326" s="322"/>
      <c r="G326" s="322"/>
      <c r="H326" s="322"/>
      <c r="I326" s="322"/>
      <c r="J326" s="322"/>
      <c r="K326" s="322"/>
      <c r="L326" s="322"/>
      <c r="M326" s="322"/>
      <c r="N326" s="322">
        <v>0</v>
      </c>
      <c r="O326" s="322"/>
      <c r="P326" s="322"/>
      <c r="Q326" s="322"/>
      <c r="R326" s="322"/>
      <c r="S326" s="322"/>
      <c r="T326" s="322"/>
      <c r="U326" s="322"/>
      <c r="V326" s="322"/>
      <c r="W326" s="322"/>
      <c r="X326" s="322"/>
      <c r="Y326" s="453"/>
      <c r="Z326" s="437"/>
      <c r="AA326" s="437"/>
      <c r="AB326" s="437"/>
      <c r="AC326" s="437"/>
      <c r="AD326" s="437"/>
      <c r="AE326" s="437"/>
      <c r="AF326" s="437"/>
      <c r="AG326" s="442"/>
      <c r="AH326" s="442"/>
      <c r="AI326" s="442"/>
      <c r="AJ326" s="442"/>
      <c r="AK326" s="442"/>
      <c r="AL326" s="442"/>
      <c r="AM326" s="323">
        <f>SUM(Y326:AL326)</f>
        <v>0</v>
      </c>
    </row>
    <row r="327" spans="1:39" outlineLevel="1">
      <c r="B327" s="321" t="s">
        <v>292</v>
      </c>
      <c r="C327" s="318" t="s">
        <v>164</v>
      </c>
      <c r="D327" s="322"/>
      <c r="E327" s="322"/>
      <c r="F327" s="322"/>
      <c r="G327" s="322"/>
      <c r="H327" s="322"/>
      <c r="I327" s="322"/>
      <c r="J327" s="322"/>
      <c r="K327" s="322"/>
      <c r="L327" s="322"/>
      <c r="M327" s="322"/>
      <c r="N327" s="322">
        <f>N326</f>
        <v>0</v>
      </c>
      <c r="O327" s="322"/>
      <c r="P327" s="322"/>
      <c r="Q327" s="322"/>
      <c r="R327" s="322"/>
      <c r="S327" s="322"/>
      <c r="T327" s="322"/>
      <c r="U327" s="322"/>
      <c r="V327" s="322"/>
      <c r="W327" s="322"/>
      <c r="X327" s="322"/>
      <c r="Y327" s="438">
        <f>Y326</f>
        <v>0</v>
      </c>
      <c r="Z327" s="438">
        <f t="shared" ref="Z327" si="906">Z326</f>
        <v>0</v>
      </c>
      <c r="AA327" s="438">
        <f t="shared" ref="AA327" si="907">AA326</f>
        <v>0</v>
      </c>
      <c r="AB327" s="438">
        <f t="shared" ref="AB327" si="908">AB326</f>
        <v>0</v>
      </c>
      <c r="AC327" s="438">
        <f t="shared" ref="AC327" si="909">AC326</f>
        <v>0</v>
      </c>
      <c r="AD327" s="438">
        <f t="shared" ref="AD327" si="910">AD326</f>
        <v>0</v>
      </c>
      <c r="AE327" s="438">
        <f t="shared" ref="AE327" si="911">AE326</f>
        <v>0</v>
      </c>
      <c r="AF327" s="438">
        <f t="shared" ref="AF327" si="912">AF326</f>
        <v>0</v>
      </c>
      <c r="AG327" s="438">
        <f t="shared" ref="AG327" si="913">AG326</f>
        <v>0</v>
      </c>
      <c r="AH327" s="438">
        <f t="shared" ref="AH327" si="914">AH326</f>
        <v>0</v>
      </c>
      <c r="AI327" s="438">
        <f t="shared" ref="AI327" si="915">AI326</f>
        <v>0</v>
      </c>
      <c r="AJ327" s="438">
        <f t="shared" ref="AJ327" si="916">AJ326</f>
        <v>0</v>
      </c>
      <c r="AK327" s="438">
        <f t="shared" ref="AK327" si="917">AK326</f>
        <v>0</v>
      </c>
      <c r="AL327" s="438">
        <f t="shared" ref="AL327" si="918">AL326</f>
        <v>0</v>
      </c>
      <c r="AM327" s="333"/>
    </row>
    <row r="328" spans="1:39" outlineLevel="1">
      <c r="B328" s="556"/>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439"/>
      <c r="Z328" s="452"/>
      <c r="AA328" s="452"/>
      <c r="AB328" s="452"/>
      <c r="AC328" s="452"/>
      <c r="AD328" s="452"/>
      <c r="AE328" s="452"/>
      <c r="AF328" s="452"/>
      <c r="AG328" s="452"/>
      <c r="AH328" s="452"/>
      <c r="AI328" s="452"/>
      <c r="AJ328" s="452"/>
      <c r="AK328" s="452"/>
      <c r="AL328" s="452"/>
      <c r="AM328" s="333"/>
    </row>
    <row r="329" spans="1:39" outlineLevel="1">
      <c r="A329" s="558">
        <v>34</v>
      </c>
      <c r="B329" s="556" t="s">
        <v>127</v>
      </c>
      <c r="C329" s="318" t="s">
        <v>25</v>
      </c>
      <c r="D329" s="322"/>
      <c r="E329" s="322"/>
      <c r="F329" s="322"/>
      <c r="G329" s="322"/>
      <c r="H329" s="322"/>
      <c r="I329" s="322"/>
      <c r="J329" s="322"/>
      <c r="K329" s="322"/>
      <c r="L329" s="322"/>
      <c r="M329" s="322"/>
      <c r="N329" s="322">
        <v>0</v>
      </c>
      <c r="O329" s="322"/>
      <c r="P329" s="322"/>
      <c r="Q329" s="322"/>
      <c r="R329" s="322"/>
      <c r="S329" s="322"/>
      <c r="T329" s="322"/>
      <c r="U329" s="322"/>
      <c r="V329" s="322"/>
      <c r="W329" s="322"/>
      <c r="X329" s="322"/>
      <c r="Y329" s="453"/>
      <c r="Z329" s="437"/>
      <c r="AA329" s="437"/>
      <c r="AB329" s="437"/>
      <c r="AC329" s="437"/>
      <c r="AD329" s="437"/>
      <c r="AE329" s="437"/>
      <c r="AF329" s="437"/>
      <c r="AG329" s="442"/>
      <c r="AH329" s="442"/>
      <c r="AI329" s="442"/>
      <c r="AJ329" s="442"/>
      <c r="AK329" s="442"/>
      <c r="AL329" s="442"/>
      <c r="AM329" s="323">
        <f>SUM(Y329:AL329)</f>
        <v>0</v>
      </c>
    </row>
    <row r="330" spans="1:39" outlineLevel="1">
      <c r="B330" s="321" t="s">
        <v>292</v>
      </c>
      <c r="C330" s="318" t="s">
        <v>164</v>
      </c>
      <c r="D330" s="322"/>
      <c r="E330" s="322"/>
      <c r="F330" s="322"/>
      <c r="G330" s="322"/>
      <c r="H330" s="322"/>
      <c r="I330" s="322"/>
      <c r="J330" s="322"/>
      <c r="K330" s="322"/>
      <c r="L330" s="322"/>
      <c r="M330" s="322"/>
      <c r="N330" s="322">
        <f>N329</f>
        <v>0</v>
      </c>
      <c r="O330" s="322"/>
      <c r="P330" s="322"/>
      <c r="Q330" s="322"/>
      <c r="R330" s="322"/>
      <c r="S330" s="322"/>
      <c r="T330" s="322"/>
      <c r="U330" s="322"/>
      <c r="V330" s="322"/>
      <c r="W330" s="322"/>
      <c r="X330" s="322"/>
      <c r="Y330" s="438">
        <f>Y329</f>
        <v>0</v>
      </c>
      <c r="Z330" s="438">
        <f t="shared" ref="Z330" si="919">Z329</f>
        <v>0</v>
      </c>
      <c r="AA330" s="438">
        <f t="shared" ref="AA330" si="920">AA329</f>
        <v>0</v>
      </c>
      <c r="AB330" s="438">
        <f t="shared" ref="AB330" si="921">AB329</f>
        <v>0</v>
      </c>
      <c r="AC330" s="438">
        <f t="shared" ref="AC330" si="922">AC329</f>
        <v>0</v>
      </c>
      <c r="AD330" s="438">
        <f t="shared" ref="AD330" si="923">AD329</f>
        <v>0</v>
      </c>
      <c r="AE330" s="438">
        <f t="shared" ref="AE330" si="924">AE329</f>
        <v>0</v>
      </c>
      <c r="AF330" s="438">
        <f t="shared" ref="AF330" si="925">AF329</f>
        <v>0</v>
      </c>
      <c r="AG330" s="438">
        <f t="shared" ref="AG330" si="926">AG329</f>
        <v>0</v>
      </c>
      <c r="AH330" s="438">
        <f t="shared" ref="AH330" si="927">AH329</f>
        <v>0</v>
      </c>
      <c r="AI330" s="438">
        <f t="shared" ref="AI330" si="928">AI329</f>
        <v>0</v>
      </c>
      <c r="AJ330" s="438">
        <f t="shared" ref="AJ330" si="929">AJ329</f>
        <v>0</v>
      </c>
      <c r="AK330" s="438">
        <f t="shared" ref="AK330" si="930">AK329</f>
        <v>0</v>
      </c>
      <c r="AL330" s="438">
        <f t="shared" ref="AL330" si="931">AL329</f>
        <v>0</v>
      </c>
      <c r="AM330" s="333"/>
    </row>
    <row r="331" spans="1:39" outlineLevel="1">
      <c r="B331" s="556"/>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439"/>
      <c r="Z331" s="452"/>
      <c r="AA331" s="452"/>
      <c r="AB331" s="452"/>
      <c r="AC331" s="452"/>
      <c r="AD331" s="452"/>
      <c r="AE331" s="452"/>
      <c r="AF331" s="452"/>
      <c r="AG331" s="452"/>
      <c r="AH331" s="452"/>
      <c r="AI331" s="452"/>
      <c r="AJ331" s="452"/>
      <c r="AK331" s="452"/>
      <c r="AL331" s="452"/>
      <c r="AM331" s="333"/>
    </row>
    <row r="332" spans="1:39" outlineLevel="1">
      <c r="A332" s="558">
        <v>35</v>
      </c>
      <c r="B332" s="556" t="s">
        <v>128</v>
      </c>
      <c r="C332" s="318" t="s">
        <v>25</v>
      </c>
      <c r="D332" s="322"/>
      <c r="E332" s="322"/>
      <c r="F332" s="322"/>
      <c r="G332" s="322"/>
      <c r="H332" s="322"/>
      <c r="I332" s="322"/>
      <c r="J332" s="322"/>
      <c r="K332" s="322"/>
      <c r="L332" s="322"/>
      <c r="M332" s="322"/>
      <c r="N332" s="322">
        <v>0</v>
      </c>
      <c r="O332" s="322"/>
      <c r="P332" s="322"/>
      <c r="Q332" s="322"/>
      <c r="R332" s="322"/>
      <c r="S332" s="322"/>
      <c r="T332" s="322"/>
      <c r="U332" s="322"/>
      <c r="V332" s="322"/>
      <c r="W332" s="322"/>
      <c r="X332" s="322"/>
      <c r="Y332" s="453"/>
      <c r="Z332" s="437"/>
      <c r="AA332" s="437"/>
      <c r="AB332" s="437"/>
      <c r="AC332" s="437"/>
      <c r="AD332" s="437"/>
      <c r="AE332" s="437"/>
      <c r="AF332" s="437"/>
      <c r="AG332" s="442"/>
      <c r="AH332" s="442"/>
      <c r="AI332" s="442"/>
      <c r="AJ332" s="442"/>
      <c r="AK332" s="442"/>
      <c r="AL332" s="442"/>
      <c r="AM332" s="323">
        <f>SUM(Y332:AL332)</f>
        <v>0</v>
      </c>
    </row>
    <row r="333" spans="1:39" outlineLevel="1">
      <c r="B333" s="321" t="s">
        <v>292</v>
      </c>
      <c r="C333" s="318" t="s">
        <v>164</v>
      </c>
      <c r="D333" s="322"/>
      <c r="E333" s="322"/>
      <c r="F333" s="322"/>
      <c r="G333" s="322"/>
      <c r="H333" s="322"/>
      <c r="I333" s="322"/>
      <c r="J333" s="322"/>
      <c r="K333" s="322"/>
      <c r="L333" s="322"/>
      <c r="M333" s="322"/>
      <c r="N333" s="322">
        <f>N332</f>
        <v>0</v>
      </c>
      <c r="O333" s="322"/>
      <c r="P333" s="322"/>
      <c r="Q333" s="322"/>
      <c r="R333" s="322"/>
      <c r="S333" s="322"/>
      <c r="T333" s="322"/>
      <c r="U333" s="322"/>
      <c r="V333" s="322"/>
      <c r="W333" s="322"/>
      <c r="X333" s="322"/>
      <c r="Y333" s="438">
        <f>Y332</f>
        <v>0</v>
      </c>
      <c r="Z333" s="438">
        <f t="shared" ref="Z333" si="932">Z332</f>
        <v>0</v>
      </c>
      <c r="AA333" s="438">
        <f t="shared" ref="AA333" si="933">AA332</f>
        <v>0</v>
      </c>
      <c r="AB333" s="438">
        <f t="shared" ref="AB333" si="934">AB332</f>
        <v>0</v>
      </c>
      <c r="AC333" s="438">
        <f t="shared" ref="AC333" si="935">AC332</f>
        <v>0</v>
      </c>
      <c r="AD333" s="438">
        <f t="shared" ref="AD333" si="936">AD332</f>
        <v>0</v>
      </c>
      <c r="AE333" s="438">
        <f t="shared" ref="AE333" si="937">AE332</f>
        <v>0</v>
      </c>
      <c r="AF333" s="438">
        <f t="shared" ref="AF333" si="938">AF332</f>
        <v>0</v>
      </c>
      <c r="AG333" s="438">
        <f t="shared" ref="AG333" si="939">AG332</f>
        <v>0</v>
      </c>
      <c r="AH333" s="438">
        <f t="shared" ref="AH333" si="940">AH332</f>
        <v>0</v>
      </c>
      <c r="AI333" s="438">
        <f t="shared" ref="AI333" si="941">AI332</f>
        <v>0</v>
      </c>
      <c r="AJ333" s="438">
        <f t="shared" ref="AJ333" si="942">AJ332</f>
        <v>0</v>
      </c>
      <c r="AK333" s="438">
        <f t="shared" ref="AK333" si="943">AK332</f>
        <v>0</v>
      </c>
      <c r="AL333" s="438">
        <f t="shared" ref="AL333" si="944">AL332</f>
        <v>0</v>
      </c>
      <c r="AM333" s="333"/>
    </row>
    <row r="334" spans="1:39" outlineLevel="1">
      <c r="B334" s="321"/>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52"/>
      <c r="AA334" s="452"/>
      <c r="AB334" s="452"/>
      <c r="AC334" s="452"/>
      <c r="AD334" s="452"/>
      <c r="AE334" s="452"/>
      <c r="AF334" s="452"/>
      <c r="AG334" s="452"/>
      <c r="AH334" s="452"/>
      <c r="AI334" s="452"/>
      <c r="AJ334" s="452"/>
      <c r="AK334" s="452"/>
      <c r="AL334" s="452"/>
      <c r="AM334" s="333"/>
    </row>
    <row r="335" spans="1:39" ht="15.75" outlineLevel="1">
      <c r="B335" s="315" t="s">
        <v>515</v>
      </c>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439"/>
      <c r="Z335" s="452"/>
      <c r="AA335" s="452"/>
      <c r="AB335" s="452"/>
      <c r="AC335" s="452"/>
      <c r="AD335" s="452"/>
      <c r="AE335" s="452"/>
      <c r="AF335" s="452"/>
      <c r="AG335" s="452"/>
      <c r="AH335" s="452"/>
      <c r="AI335" s="452"/>
      <c r="AJ335" s="452"/>
      <c r="AK335" s="452"/>
      <c r="AL335" s="452"/>
      <c r="AM335" s="333"/>
    </row>
    <row r="336" spans="1:39" ht="45" outlineLevel="1">
      <c r="A336" s="558">
        <v>36</v>
      </c>
      <c r="B336" s="556" t="s">
        <v>129</v>
      </c>
      <c r="C336" s="318" t="s">
        <v>25</v>
      </c>
      <c r="D336" s="322"/>
      <c r="E336" s="322"/>
      <c r="F336" s="322"/>
      <c r="G336" s="322"/>
      <c r="H336" s="322"/>
      <c r="I336" s="322"/>
      <c r="J336" s="322"/>
      <c r="K336" s="322"/>
      <c r="L336" s="322"/>
      <c r="M336" s="322"/>
      <c r="N336" s="322">
        <v>0</v>
      </c>
      <c r="O336" s="322"/>
      <c r="P336" s="322"/>
      <c r="Q336" s="322"/>
      <c r="R336" s="322"/>
      <c r="S336" s="322"/>
      <c r="T336" s="322"/>
      <c r="U336" s="322"/>
      <c r="V336" s="322"/>
      <c r="W336" s="322"/>
      <c r="X336" s="322"/>
      <c r="Y336" s="453"/>
      <c r="Z336" s="437"/>
      <c r="AA336" s="437"/>
      <c r="AB336" s="437"/>
      <c r="AC336" s="437"/>
      <c r="AD336" s="437"/>
      <c r="AE336" s="437"/>
      <c r="AF336" s="437"/>
      <c r="AG336" s="442"/>
      <c r="AH336" s="442"/>
      <c r="AI336" s="442"/>
      <c r="AJ336" s="442"/>
      <c r="AK336" s="442"/>
      <c r="AL336" s="442"/>
      <c r="AM336" s="323">
        <f>SUM(Y336:AL336)</f>
        <v>0</v>
      </c>
    </row>
    <row r="337" spans="1:39" outlineLevel="1">
      <c r="B337" s="321" t="s">
        <v>292</v>
      </c>
      <c r="C337" s="318" t="s">
        <v>164</v>
      </c>
      <c r="D337" s="322"/>
      <c r="E337" s="322"/>
      <c r="F337" s="322"/>
      <c r="G337" s="322"/>
      <c r="H337" s="322"/>
      <c r="I337" s="322"/>
      <c r="J337" s="322"/>
      <c r="K337" s="322"/>
      <c r="L337" s="322"/>
      <c r="M337" s="322"/>
      <c r="N337" s="322">
        <f>N336</f>
        <v>0</v>
      </c>
      <c r="O337" s="322"/>
      <c r="P337" s="322"/>
      <c r="Q337" s="322"/>
      <c r="R337" s="322"/>
      <c r="S337" s="322"/>
      <c r="T337" s="322"/>
      <c r="U337" s="322"/>
      <c r="V337" s="322"/>
      <c r="W337" s="322"/>
      <c r="X337" s="322"/>
      <c r="Y337" s="438">
        <f>Y336</f>
        <v>0</v>
      </c>
      <c r="Z337" s="438">
        <f t="shared" ref="Z337" si="945">Z336</f>
        <v>0</v>
      </c>
      <c r="AA337" s="438">
        <f t="shared" ref="AA337" si="946">AA336</f>
        <v>0</v>
      </c>
      <c r="AB337" s="438">
        <f t="shared" ref="AB337" si="947">AB336</f>
        <v>0</v>
      </c>
      <c r="AC337" s="438">
        <f t="shared" ref="AC337" si="948">AC336</f>
        <v>0</v>
      </c>
      <c r="AD337" s="438">
        <f t="shared" ref="AD337" si="949">AD336</f>
        <v>0</v>
      </c>
      <c r="AE337" s="438">
        <f t="shared" ref="AE337" si="950">AE336</f>
        <v>0</v>
      </c>
      <c r="AF337" s="438">
        <f t="shared" ref="AF337" si="951">AF336</f>
        <v>0</v>
      </c>
      <c r="AG337" s="438">
        <f t="shared" ref="AG337" si="952">AG336</f>
        <v>0</v>
      </c>
      <c r="AH337" s="438">
        <f t="shared" ref="AH337" si="953">AH336</f>
        <v>0</v>
      </c>
      <c r="AI337" s="438">
        <f t="shared" ref="AI337" si="954">AI336</f>
        <v>0</v>
      </c>
      <c r="AJ337" s="438">
        <f t="shared" ref="AJ337" si="955">AJ336</f>
        <v>0</v>
      </c>
      <c r="AK337" s="438">
        <f t="shared" ref="AK337" si="956">AK336</f>
        <v>0</v>
      </c>
      <c r="AL337" s="438">
        <f t="shared" ref="AL337" si="957">AL336</f>
        <v>0</v>
      </c>
      <c r="AM337" s="333"/>
    </row>
    <row r="338" spans="1:39" outlineLevel="1">
      <c r="B338" s="556"/>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439"/>
      <c r="Z338" s="452"/>
      <c r="AA338" s="452"/>
      <c r="AB338" s="452"/>
      <c r="AC338" s="452"/>
      <c r="AD338" s="452"/>
      <c r="AE338" s="452"/>
      <c r="AF338" s="452"/>
      <c r="AG338" s="452"/>
      <c r="AH338" s="452"/>
      <c r="AI338" s="452"/>
      <c r="AJ338" s="452"/>
      <c r="AK338" s="452"/>
      <c r="AL338" s="452"/>
      <c r="AM338" s="333"/>
    </row>
    <row r="339" spans="1:39" ht="30" outlineLevel="1">
      <c r="A339" s="558">
        <v>37</v>
      </c>
      <c r="B339" s="556" t="s">
        <v>130</v>
      </c>
      <c r="C339" s="318" t="s">
        <v>25</v>
      </c>
      <c r="D339" s="322"/>
      <c r="E339" s="322"/>
      <c r="F339" s="322"/>
      <c r="G339" s="322"/>
      <c r="H339" s="322"/>
      <c r="I339" s="322"/>
      <c r="J339" s="322"/>
      <c r="K339" s="322"/>
      <c r="L339" s="322"/>
      <c r="M339" s="322"/>
      <c r="N339" s="322">
        <v>0</v>
      </c>
      <c r="O339" s="322"/>
      <c r="P339" s="322"/>
      <c r="Q339" s="322"/>
      <c r="R339" s="322"/>
      <c r="S339" s="322"/>
      <c r="T339" s="322"/>
      <c r="U339" s="322"/>
      <c r="V339" s="322"/>
      <c r="W339" s="322"/>
      <c r="X339" s="322"/>
      <c r="Y339" s="453"/>
      <c r="Z339" s="437"/>
      <c r="AA339" s="437"/>
      <c r="AB339" s="437"/>
      <c r="AC339" s="437"/>
      <c r="AD339" s="437"/>
      <c r="AE339" s="437"/>
      <c r="AF339" s="437"/>
      <c r="AG339" s="442"/>
      <c r="AH339" s="442"/>
      <c r="AI339" s="442"/>
      <c r="AJ339" s="442"/>
      <c r="AK339" s="442"/>
      <c r="AL339" s="442"/>
      <c r="AM339" s="323">
        <f>SUM(Y339:AL339)</f>
        <v>0</v>
      </c>
    </row>
    <row r="340" spans="1:39" outlineLevel="1">
      <c r="B340" s="321" t="s">
        <v>292</v>
      </c>
      <c r="C340" s="318" t="s">
        <v>164</v>
      </c>
      <c r="D340" s="322"/>
      <c r="E340" s="322"/>
      <c r="F340" s="322"/>
      <c r="G340" s="322"/>
      <c r="H340" s="322"/>
      <c r="I340" s="322"/>
      <c r="J340" s="322"/>
      <c r="K340" s="322"/>
      <c r="L340" s="322"/>
      <c r="M340" s="322"/>
      <c r="N340" s="322">
        <f>N339</f>
        <v>0</v>
      </c>
      <c r="O340" s="322"/>
      <c r="P340" s="322"/>
      <c r="Q340" s="322"/>
      <c r="R340" s="322"/>
      <c r="S340" s="322"/>
      <c r="T340" s="322"/>
      <c r="U340" s="322"/>
      <c r="V340" s="322"/>
      <c r="W340" s="322"/>
      <c r="X340" s="322"/>
      <c r="Y340" s="438">
        <f>Y339</f>
        <v>0</v>
      </c>
      <c r="Z340" s="438">
        <f t="shared" ref="Z340" si="958">Z339</f>
        <v>0</v>
      </c>
      <c r="AA340" s="438">
        <f t="shared" ref="AA340" si="959">AA339</f>
        <v>0</v>
      </c>
      <c r="AB340" s="438">
        <f t="shared" ref="AB340" si="960">AB339</f>
        <v>0</v>
      </c>
      <c r="AC340" s="438">
        <f t="shared" ref="AC340" si="961">AC339</f>
        <v>0</v>
      </c>
      <c r="AD340" s="438">
        <f t="shared" ref="AD340" si="962">AD339</f>
        <v>0</v>
      </c>
      <c r="AE340" s="438">
        <f t="shared" ref="AE340" si="963">AE339</f>
        <v>0</v>
      </c>
      <c r="AF340" s="438">
        <f t="shared" ref="AF340" si="964">AF339</f>
        <v>0</v>
      </c>
      <c r="AG340" s="438">
        <f t="shared" ref="AG340" si="965">AG339</f>
        <v>0</v>
      </c>
      <c r="AH340" s="438">
        <f t="shared" ref="AH340" si="966">AH339</f>
        <v>0</v>
      </c>
      <c r="AI340" s="438">
        <f t="shared" ref="AI340" si="967">AI339</f>
        <v>0</v>
      </c>
      <c r="AJ340" s="438">
        <f t="shared" ref="AJ340" si="968">AJ339</f>
        <v>0</v>
      </c>
      <c r="AK340" s="438">
        <f t="shared" ref="AK340" si="969">AK339</f>
        <v>0</v>
      </c>
      <c r="AL340" s="438">
        <f t="shared" ref="AL340" si="970">AL339</f>
        <v>0</v>
      </c>
      <c r="AM340" s="333"/>
    </row>
    <row r="341" spans="1:39" outlineLevel="1">
      <c r="B341" s="556"/>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439"/>
      <c r="Z341" s="452"/>
      <c r="AA341" s="452"/>
      <c r="AB341" s="452"/>
      <c r="AC341" s="452"/>
      <c r="AD341" s="452"/>
      <c r="AE341" s="452"/>
      <c r="AF341" s="452"/>
      <c r="AG341" s="452"/>
      <c r="AH341" s="452"/>
      <c r="AI341" s="452"/>
      <c r="AJ341" s="452"/>
      <c r="AK341" s="452"/>
      <c r="AL341" s="452"/>
      <c r="AM341" s="333"/>
    </row>
    <row r="342" spans="1:39" outlineLevel="1">
      <c r="A342" s="558">
        <v>38</v>
      </c>
      <c r="B342" s="556" t="s">
        <v>131</v>
      </c>
      <c r="C342" s="318" t="s">
        <v>25</v>
      </c>
      <c r="D342" s="322"/>
      <c r="E342" s="322"/>
      <c r="F342" s="322"/>
      <c r="G342" s="322"/>
      <c r="H342" s="322"/>
      <c r="I342" s="322"/>
      <c r="J342" s="322"/>
      <c r="K342" s="322"/>
      <c r="L342" s="322"/>
      <c r="M342" s="322"/>
      <c r="N342" s="322">
        <v>0</v>
      </c>
      <c r="O342" s="322"/>
      <c r="P342" s="322"/>
      <c r="Q342" s="322"/>
      <c r="R342" s="322"/>
      <c r="S342" s="322"/>
      <c r="T342" s="322"/>
      <c r="U342" s="322"/>
      <c r="V342" s="322"/>
      <c r="W342" s="322"/>
      <c r="X342" s="322"/>
      <c r="Y342" s="453"/>
      <c r="Z342" s="437"/>
      <c r="AA342" s="437"/>
      <c r="AB342" s="437"/>
      <c r="AC342" s="437"/>
      <c r="AD342" s="437"/>
      <c r="AE342" s="437"/>
      <c r="AF342" s="437"/>
      <c r="AG342" s="442"/>
      <c r="AH342" s="442"/>
      <c r="AI342" s="442"/>
      <c r="AJ342" s="442"/>
      <c r="AK342" s="442"/>
      <c r="AL342" s="442"/>
      <c r="AM342" s="323">
        <f>SUM(Y342:AL342)</f>
        <v>0</v>
      </c>
    </row>
    <row r="343" spans="1:39" outlineLevel="1">
      <c r="B343" s="321" t="s">
        <v>292</v>
      </c>
      <c r="C343" s="318" t="s">
        <v>164</v>
      </c>
      <c r="D343" s="322"/>
      <c r="E343" s="322"/>
      <c r="F343" s="322"/>
      <c r="G343" s="322"/>
      <c r="H343" s="322"/>
      <c r="I343" s="322"/>
      <c r="J343" s="322"/>
      <c r="K343" s="322"/>
      <c r="L343" s="322"/>
      <c r="M343" s="322"/>
      <c r="N343" s="322">
        <f>N342</f>
        <v>0</v>
      </c>
      <c r="O343" s="322"/>
      <c r="P343" s="322"/>
      <c r="Q343" s="322"/>
      <c r="R343" s="322"/>
      <c r="S343" s="322"/>
      <c r="T343" s="322"/>
      <c r="U343" s="322"/>
      <c r="V343" s="322"/>
      <c r="W343" s="322"/>
      <c r="X343" s="322"/>
      <c r="Y343" s="438">
        <f>Y342</f>
        <v>0</v>
      </c>
      <c r="Z343" s="438">
        <f t="shared" ref="Z343" si="971">Z342</f>
        <v>0</v>
      </c>
      <c r="AA343" s="438">
        <f t="shared" ref="AA343" si="972">AA342</f>
        <v>0</v>
      </c>
      <c r="AB343" s="438">
        <f t="shared" ref="AB343" si="973">AB342</f>
        <v>0</v>
      </c>
      <c r="AC343" s="438">
        <f t="shared" ref="AC343" si="974">AC342</f>
        <v>0</v>
      </c>
      <c r="AD343" s="438">
        <f t="shared" ref="AD343" si="975">AD342</f>
        <v>0</v>
      </c>
      <c r="AE343" s="438">
        <f t="shared" ref="AE343" si="976">AE342</f>
        <v>0</v>
      </c>
      <c r="AF343" s="438">
        <f t="shared" ref="AF343" si="977">AF342</f>
        <v>0</v>
      </c>
      <c r="AG343" s="438">
        <f t="shared" ref="AG343" si="978">AG342</f>
        <v>0</v>
      </c>
      <c r="AH343" s="438">
        <f t="shared" ref="AH343" si="979">AH342</f>
        <v>0</v>
      </c>
      <c r="AI343" s="438">
        <f t="shared" ref="AI343" si="980">AI342</f>
        <v>0</v>
      </c>
      <c r="AJ343" s="438">
        <f t="shared" ref="AJ343" si="981">AJ342</f>
        <v>0</v>
      </c>
      <c r="AK343" s="438">
        <f t="shared" ref="AK343" si="982">AK342</f>
        <v>0</v>
      </c>
      <c r="AL343" s="438">
        <f t="shared" ref="AL343" si="983">AL342</f>
        <v>0</v>
      </c>
      <c r="AM343" s="333"/>
    </row>
    <row r="344" spans="1:39" outlineLevel="1">
      <c r="B344" s="556"/>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439"/>
      <c r="Z344" s="452"/>
      <c r="AA344" s="452"/>
      <c r="AB344" s="452"/>
      <c r="AC344" s="452"/>
      <c r="AD344" s="452"/>
      <c r="AE344" s="452"/>
      <c r="AF344" s="452"/>
      <c r="AG344" s="452"/>
      <c r="AH344" s="452"/>
      <c r="AI344" s="452"/>
      <c r="AJ344" s="452"/>
      <c r="AK344" s="452"/>
      <c r="AL344" s="452"/>
      <c r="AM344" s="333"/>
    </row>
    <row r="345" spans="1:39" ht="30" outlineLevel="1">
      <c r="A345" s="558">
        <v>39</v>
      </c>
      <c r="B345" s="556" t="s">
        <v>132</v>
      </c>
      <c r="C345" s="318" t="s">
        <v>25</v>
      </c>
      <c r="D345" s="322"/>
      <c r="E345" s="322"/>
      <c r="F345" s="322"/>
      <c r="G345" s="322"/>
      <c r="H345" s="322"/>
      <c r="I345" s="322"/>
      <c r="J345" s="322"/>
      <c r="K345" s="322"/>
      <c r="L345" s="322"/>
      <c r="M345" s="322"/>
      <c r="N345" s="322">
        <v>0</v>
      </c>
      <c r="O345" s="322"/>
      <c r="P345" s="322"/>
      <c r="Q345" s="322"/>
      <c r="R345" s="322"/>
      <c r="S345" s="322"/>
      <c r="T345" s="322"/>
      <c r="U345" s="322"/>
      <c r="V345" s="322"/>
      <c r="W345" s="322"/>
      <c r="X345" s="322"/>
      <c r="Y345" s="453"/>
      <c r="Z345" s="437"/>
      <c r="AA345" s="437"/>
      <c r="AB345" s="437"/>
      <c r="AC345" s="437"/>
      <c r="AD345" s="437"/>
      <c r="AE345" s="437"/>
      <c r="AF345" s="437"/>
      <c r="AG345" s="442"/>
      <c r="AH345" s="442"/>
      <c r="AI345" s="442"/>
      <c r="AJ345" s="442"/>
      <c r="AK345" s="442"/>
      <c r="AL345" s="442"/>
      <c r="AM345" s="323">
        <f>SUM(Y345:AL345)</f>
        <v>0</v>
      </c>
    </row>
    <row r="346" spans="1:39" outlineLevel="1">
      <c r="B346" s="321" t="s">
        <v>292</v>
      </c>
      <c r="C346" s="318" t="s">
        <v>164</v>
      </c>
      <c r="D346" s="322"/>
      <c r="E346" s="322"/>
      <c r="F346" s="322"/>
      <c r="G346" s="322"/>
      <c r="H346" s="322"/>
      <c r="I346" s="322"/>
      <c r="J346" s="322"/>
      <c r="K346" s="322"/>
      <c r="L346" s="322"/>
      <c r="M346" s="322"/>
      <c r="N346" s="322">
        <f>N345</f>
        <v>0</v>
      </c>
      <c r="O346" s="322"/>
      <c r="P346" s="322"/>
      <c r="Q346" s="322"/>
      <c r="R346" s="322"/>
      <c r="S346" s="322"/>
      <c r="T346" s="322"/>
      <c r="U346" s="322"/>
      <c r="V346" s="322"/>
      <c r="W346" s="322"/>
      <c r="X346" s="322"/>
      <c r="Y346" s="438">
        <f>Y345</f>
        <v>0</v>
      </c>
      <c r="Z346" s="438">
        <f t="shared" ref="Z346" si="984">Z345</f>
        <v>0</v>
      </c>
      <c r="AA346" s="438">
        <f t="shared" ref="AA346" si="985">AA345</f>
        <v>0</v>
      </c>
      <c r="AB346" s="438">
        <f t="shared" ref="AB346" si="986">AB345</f>
        <v>0</v>
      </c>
      <c r="AC346" s="438">
        <f t="shared" ref="AC346" si="987">AC345</f>
        <v>0</v>
      </c>
      <c r="AD346" s="438">
        <f t="shared" ref="AD346" si="988">AD345</f>
        <v>0</v>
      </c>
      <c r="AE346" s="438">
        <f t="shared" ref="AE346" si="989">AE345</f>
        <v>0</v>
      </c>
      <c r="AF346" s="438">
        <f t="shared" ref="AF346" si="990">AF345</f>
        <v>0</v>
      </c>
      <c r="AG346" s="438">
        <f t="shared" ref="AG346" si="991">AG345</f>
        <v>0</v>
      </c>
      <c r="AH346" s="438">
        <f t="shared" ref="AH346" si="992">AH345</f>
        <v>0</v>
      </c>
      <c r="AI346" s="438">
        <f t="shared" ref="AI346" si="993">AI345</f>
        <v>0</v>
      </c>
      <c r="AJ346" s="438">
        <f t="shared" ref="AJ346" si="994">AJ345</f>
        <v>0</v>
      </c>
      <c r="AK346" s="438">
        <f t="shared" ref="AK346" si="995">AK345</f>
        <v>0</v>
      </c>
      <c r="AL346" s="438">
        <f t="shared" ref="AL346" si="996">AL345</f>
        <v>0</v>
      </c>
      <c r="AM346" s="333"/>
    </row>
    <row r="347" spans="1:39" outlineLevel="1">
      <c r="B347" s="556"/>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439"/>
      <c r="Z347" s="452"/>
      <c r="AA347" s="452"/>
      <c r="AB347" s="452"/>
      <c r="AC347" s="452"/>
      <c r="AD347" s="452"/>
      <c r="AE347" s="452"/>
      <c r="AF347" s="452"/>
      <c r="AG347" s="452"/>
      <c r="AH347" s="452"/>
      <c r="AI347" s="452"/>
      <c r="AJ347" s="452"/>
      <c r="AK347" s="452"/>
      <c r="AL347" s="452"/>
      <c r="AM347" s="333"/>
    </row>
    <row r="348" spans="1:39" ht="30" outlineLevel="1">
      <c r="A348" s="558">
        <v>40</v>
      </c>
      <c r="B348" s="556" t="s">
        <v>133</v>
      </c>
      <c r="C348" s="318" t="s">
        <v>25</v>
      </c>
      <c r="D348" s="322"/>
      <c r="E348" s="322"/>
      <c r="F348" s="322"/>
      <c r="G348" s="322"/>
      <c r="H348" s="322"/>
      <c r="I348" s="322"/>
      <c r="J348" s="322"/>
      <c r="K348" s="322"/>
      <c r="L348" s="322"/>
      <c r="M348" s="322"/>
      <c r="N348" s="322">
        <v>0</v>
      </c>
      <c r="O348" s="322"/>
      <c r="P348" s="322"/>
      <c r="Q348" s="322"/>
      <c r="R348" s="322"/>
      <c r="S348" s="322"/>
      <c r="T348" s="322"/>
      <c r="U348" s="322"/>
      <c r="V348" s="322"/>
      <c r="W348" s="322"/>
      <c r="X348" s="322"/>
      <c r="Y348" s="453"/>
      <c r="Z348" s="437"/>
      <c r="AA348" s="437"/>
      <c r="AB348" s="437"/>
      <c r="AC348" s="437"/>
      <c r="AD348" s="437"/>
      <c r="AE348" s="437"/>
      <c r="AF348" s="437"/>
      <c r="AG348" s="442"/>
      <c r="AH348" s="442"/>
      <c r="AI348" s="442"/>
      <c r="AJ348" s="442"/>
      <c r="AK348" s="442"/>
      <c r="AL348" s="442"/>
      <c r="AM348" s="323">
        <f>SUM(Y348:AL348)</f>
        <v>0</v>
      </c>
    </row>
    <row r="349" spans="1:39" outlineLevel="1">
      <c r="B349" s="321" t="s">
        <v>292</v>
      </c>
      <c r="C349" s="318" t="s">
        <v>164</v>
      </c>
      <c r="D349" s="322"/>
      <c r="E349" s="322"/>
      <c r="F349" s="322"/>
      <c r="G349" s="322"/>
      <c r="H349" s="322"/>
      <c r="I349" s="322"/>
      <c r="J349" s="322"/>
      <c r="K349" s="322"/>
      <c r="L349" s="322"/>
      <c r="M349" s="322"/>
      <c r="N349" s="322">
        <f>N348</f>
        <v>0</v>
      </c>
      <c r="O349" s="322"/>
      <c r="P349" s="322"/>
      <c r="Q349" s="322"/>
      <c r="R349" s="322"/>
      <c r="S349" s="322"/>
      <c r="T349" s="322"/>
      <c r="U349" s="322"/>
      <c r="V349" s="322"/>
      <c r="W349" s="322"/>
      <c r="X349" s="322"/>
      <c r="Y349" s="438">
        <f>Y348</f>
        <v>0</v>
      </c>
      <c r="Z349" s="438">
        <f t="shared" ref="Z349" si="997">Z348</f>
        <v>0</v>
      </c>
      <c r="AA349" s="438">
        <f t="shared" ref="AA349" si="998">AA348</f>
        <v>0</v>
      </c>
      <c r="AB349" s="438">
        <f t="shared" ref="AB349" si="999">AB348</f>
        <v>0</v>
      </c>
      <c r="AC349" s="438">
        <f t="shared" ref="AC349" si="1000">AC348</f>
        <v>0</v>
      </c>
      <c r="AD349" s="438">
        <f t="shared" ref="AD349" si="1001">AD348</f>
        <v>0</v>
      </c>
      <c r="AE349" s="438">
        <f t="shared" ref="AE349" si="1002">AE348</f>
        <v>0</v>
      </c>
      <c r="AF349" s="438">
        <f t="shared" ref="AF349" si="1003">AF348</f>
        <v>0</v>
      </c>
      <c r="AG349" s="438">
        <f t="shared" ref="AG349" si="1004">AG348</f>
        <v>0</v>
      </c>
      <c r="AH349" s="438">
        <f t="shared" ref="AH349" si="1005">AH348</f>
        <v>0</v>
      </c>
      <c r="AI349" s="438">
        <f t="shared" ref="AI349" si="1006">AI348</f>
        <v>0</v>
      </c>
      <c r="AJ349" s="438">
        <f t="shared" ref="AJ349" si="1007">AJ348</f>
        <v>0</v>
      </c>
      <c r="AK349" s="438">
        <f t="shared" ref="AK349" si="1008">AK348</f>
        <v>0</v>
      </c>
      <c r="AL349" s="438">
        <f t="shared" ref="AL349" si="1009">AL348</f>
        <v>0</v>
      </c>
      <c r="AM349" s="333"/>
    </row>
    <row r="350" spans="1:39" outlineLevel="1">
      <c r="B350" s="556"/>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52"/>
      <c r="AA350" s="452"/>
      <c r="AB350" s="452"/>
      <c r="AC350" s="452"/>
      <c r="AD350" s="452"/>
      <c r="AE350" s="452"/>
      <c r="AF350" s="452"/>
      <c r="AG350" s="452"/>
      <c r="AH350" s="452"/>
      <c r="AI350" s="452"/>
      <c r="AJ350" s="452"/>
      <c r="AK350" s="452"/>
      <c r="AL350" s="452"/>
      <c r="AM350" s="333"/>
    </row>
    <row r="351" spans="1:39" ht="45" outlineLevel="1">
      <c r="A351" s="558">
        <v>41</v>
      </c>
      <c r="B351" s="556" t="s">
        <v>134</v>
      </c>
      <c r="C351" s="318" t="s">
        <v>25</v>
      </c>
      <c r="D351" s="322"/>
      <c r="E351" s="322"/>
      <c r="F351" s="322"/>
      <c r="G351" s="322"/>
      <c r="H351" s="322"/>
      <c r="I351" s="322"/>
      <c r="J351" s="322"/>
      <c r="K351" s="322"/>
      <c r="L351" s="322"/>
      <c r="M351" s="322"/>
      <c r="N351" s="322">
        <v>0</v>
      </c>
      <c r="O351" s="322"/>
      <c r="P351" s="322"/>
      <c r="Q351" s="322"/>
      <c r="R351" s="322"/>
      <c r="S351" s="322"/>
      <c r="T351" s="322"/>
      <c r="U351" s="322"/>
      <c r="V351" s="322"/>
      <c r="W351" s="322"/>
      <c r="X351" s="322"/>
      <c r="Y351" s="453"/>
      <c r="Z351" s="437"/>
      <c r="AA351" s="437"/>
      <c r="AB351" s="437"/>
      <c r="AC351" s="437"/>
      <c r="AD351" s="437"/>
      <c r="AE351" s="437"/>
      <c r="AF351" s="437"/>
      <c r="AG351" s="442"/>
      <c r="AH351" s="442"/>
      <c r="AI351" s="442"/>
      <c r="AJ351" s="442"/>
      <c r="AK351" s="442"/>
      <c r="AL351" s="442"/>
      <c r="AM351" s="323">
        <f>SUM(Y351:AL351)</f>
        <v>0</v>
      </c>
    </row>
    <row r="352" spans="1:39" outlineLevel="1">
      <c r="B352" s="321" t="s">
        <v>292</v>
      </c>
      <c r="C352" s="318" t="s">
        <v>164</v>
      </c>
      <c r="D352" s="322"/>
      <c r="E352" s="322"/>
      <c r="F352" s="322"/>
      <c r="G352" s="322"/>
      <c r="H352" s="322"/>
      <c r="I352" s="322"/>
      <c r="J352" s="322"/>
      <c r="K352" s="322"/>
      <c r="L352" s="322"/>
      <c r="M352" s="322"/>
      <c r="N352" s="322">
        <f>N351</f>
        <v>0</v>
      </c>
      <c r="O352" s="322"/>
      <c r="P352" s="322"/>
      <c r="Q352" s="322"/>
      <c r="R352" s="322"/>
      <c r="S352" s="322"/>
      <c r="T352" s="322"/>
      <c r="U352" s="322"/>
      <c r="V352" s="322"/>
      <c r="W352" s="322"/>
      <c r="X352" s="322"/>
      <c r="Y352" s="438">
        <f>Y351</f>
        <v>0</v>
      </c>
      <c r="Z352" s="438">
        <f t="shared" ref="Z352" si="1010">Z351</f>
        <v>0</v>
      </c>
      <c r="AA352" s="438">
        <f t="shared" ref="AA352" si="1011">AA351</f>
        <v>0</v>
      </c>
      <c r="AB352" s="438">
        <f t="shared" ref="AB352" si="1012">AB351</f>
        <v>0</v>
      </c>
      <c r="AC352" s="438">
        <f t="shared" ref="AC352" si="1013">AC351</f>
        <v>0</v>
      </c>
      <c r="AD352" s="438">
        <f t="shared" ref="AD352" si="1014">AD351</f>
        <v>0</v>
      </c>
      <c r="AE352" s="438">
        <f t="shared" ref="AE352" si="1015">AE351</f>
        <v>0</v>
      </c>
      <c r="AF352" s="438">
        <f t="shared" ref="AF352" si="1016">AF351</f>
        <v>0</v>
      </c>
      <c r="AG352" s="438">
        <f t="shared" ref="AG352" si="1017">AG351</f>
        <v>0</v>
      </c>
      <c r="AH352" s="438">
        <f t="shared" ref="AH352" si="1018">AH351</f>
        <v>0</v>
      </c>
      <c r="AI352" s="438">
        <f t="shared" ref="AI352" si="1019">AI351</f>
        <v>0</v>
      </c>
      <c r="AJ352" s="438">
        <f t="shared" ref="AJ352" si="1020">AJ351</f>
        <v>0</v>
      </c>
      <c r="AK352" s="438">
        <f t="shared" ref="AK352" si="1021">AK351</f>
        <v>0</v>
      </c>
      <c r="AL352" s="438">
        <f t="shared" ref="AL352" si="1022">AL351</f>
        <v>0</v>
      </c>
      <c r="AM352" s="333"/>
    </row>
    <row r="353" spans="1:39" outlineLevel="1">
      <c r="B353" s="556"/>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439"/>
      <c r="Z353" s="452"/>
      <c r="AA353" s="452"/>
      <c r="AB353" s="452"/>
      <c r="AC353" s="452"/>
      <c r="AD353" s="452"/>
      <c r="AE353" s="452"/>
      <c r="AF353" s="452"/>
      <c r="AG353" s="452"/>
      <c r="AH353" s="452"/>
      <c r="AI353" s="452"/>
      <c r="AJ353" s="452"/>
      <c r="AK353" s="452"/>
      <c r="AL353" s="452"/>
      <c r="AM353" s="333"/>
    </row>
    <row r="354" spans="1:39" ht="45" outlineLevel="1">
      <c r="A354" s="558">
        <v>42</v>
      </c>
      <c r="B354" s="556" t="s">
        <v>135</v>
      </c>
      <c r="C354" s="318" t="s">
        <v>25</v>
      </c>
      <c r="D354" s="322"/>
      <c r="E354" s="322"/>
      <c r="F354" s="322"/>
      <c r="G354" s="322"/>
      <c r="H354" s="322"/>
      <c r="I354" s="322"/>
      <c r="J354" s="322"/>
      <c r="K354" s="322"/>
      <c r="L354" s="322"/>
      <c r="M354" s="322"/>
      <c r="N354" s="318"/>
      <c r="O354" s="322"/>
      <c r="P354" s="322"/>
      <c r="Q354" s="322"/>
      <c r="R354" s="322"/>
      <c r="S354" s="322"/>
      <c r="T354" s="322"/>
      <c r="U354" s="322"/>
      <c r="V354" s="322"/>
      <c r="W354" s="322"/>
      <c r="X354" s="322"/>
      <c r="Y354" s="453"/>
      <c r="Z354" s="437"/>
      <c r="AA354" s="437"/>
      <c r="AB354" s="437"/>
      <c r="AC354" s="437"/>
      <c r="AD354" s="437"/>
      <c r="AE354" s="437"/>
      <c r="AF354" s="437"/>
      <c r="AG354" s="442"/>
      <c r="AH354" s="442"/>
      <c r="AI354" s="442"/>
      <c r="AJ354" s="442"/>
      <c r="AK354" s="442"/>
      <c r="AL354" s="442"/>
      <c r="AM354" s="323">
        <f>SUM(Y354:AL354)</f>
        <v>0</v>
      </c>
    </row>
    <row r="355" spans="1:39" outlineLevel="1">
      <c r="B355" s="321" t="s">
        <v>292</v>
      </c>
      <c r="C355" s="318" t="s">
        <v>164</v>
      </c>
      <c r="D355" s="322"/>
      <c r="E355" s="322"/>
      <c r="F355" s="322"/>
      <c r="G355" s="322"/>
      <c r="H355" s="322"/>
      <c r="I355" s="322"/>
      <c r="J355" s="322"/>
      <c r="K355" s="322"/>
      <c r="L355" s="322"/>
      <c r="M355" s="322"/>
      <c r="N355" s="495"/>
      <c r="O355" s="322"/>
      <c r="P355" s="322"/>
      <c r="Q355" s="322"/>
      <c r="R355" s="322"/>
      <c r="S355" s="322"/>
      <c r="T355" s="322"/>
      <c r="U355" s="322"/>
      <c r="V355" s="322"/>
      <c r="W355" s="322"/>
      <c r="X355" s="322"/>
      <c r="Y355" s="438">
        <f>Y354</f>
        <v>0</v>
      </c>
      <c r="Z355" s="438">
        <f t="shared" ref="Z355" si="1023">Z354</f>
        <v>0</v>
      </c>
      <c r="AA355" s="438">
        <f t="shared" ref="AA355" si="1024">AA354</f>
        <v>0</v>
      </c>
      <c r="AB355" s="438">
        <f t="shared" ref="AB355" si="1025">AB354</f>
        <v>0</v>
      </c>
      <c r="AC355" s="438">
        <f t="shared" ref="AC355" si="1026">AC354</f>
        <v>0</v>
      </c>
      <c r="AD355" s="438">
        <f t="shared" ref="AD355" si="1027">AD354</f>
        <v>0</v>
      </c>
      <c r="AE355" s="438">
        <f t="shared" ref="AE355" si="1028">AE354</f>
        <v>0</v>
      </c>
      <c r="AF355" s="438">
        <f t="shared" ref="AF355" si="1029">AF354</f>
        <v>0</v>
      </c>
      <c r="AG355" s="438">
        <f t="shared" ref="AG355" si="1030">AG354</f>
        <v>0</v>
      </c>
      <c r="AH355" s="438">
        <f t="shared" ref="AH355" si="1031">AH354</f>
        <v>0</v>
      </c>
      <c r="AI355" s="438">
        <f t="shared" ref="AI355" si="1032">AI354</f>
        <v>0</v>
      </c>
      <c r="AJ355" s="438">
        <f t="shared" ref="AJ355" si="1033">AJ354</f>
        <v>0</v>
      </c>
      <c r="AK355" s="438">
        <f t="shared" ref="AK355" si="1034">AK354</f>
        <v>0</v>
      </c>
      <c r="AL355" s="438">
        <f t="shared" ref="AL355" si="1035">AL354</f>
        <v>0</v>
      </c>
      <c r="AM355" s="333"/>
    </row>
    <row r="356" spans="1:39" outlineLevel="1">
      <c r="B356" s="556"/>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439"/>
      <c r="Z356" s="452"/>
      <c r="AA356" s="452"/>
      <c r="AB356" s="452"/>
      <c r="AC356" s="452"/>
      <c r="AD356" s="452"/>
      <c r="AE356" s="452"/>
      <c r="AF356" s="452"/>
      <c r="AG356" s="452"/>
      <c r="AH356" s="452"/>
      <c r="AI356" s="452"/>
      <c r="AJ356" s="452"/>
      <c r="AK356" s="452"/>
      <c r="AL356" s="452"/>
      <c r="AM356" s="333"/>
    </row>
    <row r="357" spans="1:39" ht="30" outlineLevel="1">
      <c r="A357" s="558">
        <v>43</v>
      </c>
      <c r="B357" s="556" t="s">
        <v>136</v>
      </c>
      <c r="C357" s="318" t="s">
        <v>25</v>
      </c>
      <c r="D357" s="322"/>
      <c r="E357" s="322"/>
      <c r="F357" s="322"/>
      <c r="G357" s="322"/>
      <c r="H357" s="322"/>
      <c r="I357" s="322"/>
      <c r="J357" s="322"/>
      <c r="K357" s="322"/>
      <c r="L357" s="322"/>
      <c r="M357" s="322"/>
      <c r="N357" s="322">
        <v>0</v>
      </c>
      <c r="O357" s="322"/>
      <c r="P357" s="322"/>
      <c r="Q357" s="322"/>
      <c r="R357" s="322"/>
      <c r="S357" s="322"/>
      <c r="T357" s="322"/>
      <c r="U357" s="322"/>
      <c r="V357" s="322"/>
      <c r="W357" s="322"/>
      <c r="X357" s="322"/>
      <c r="Y357" s="453"/>
      <c r="Z357" s="437"/>
      <c r="AA357" s="437"/>
      <c r="AB357" s="437"/>
      <c r="AC357" s="437"/>
      <c r="AD357" s="437"/>
      <c r="AE357" s="437"/>
      <c r="AF357" s="437"/>
      <c r="AG357" s="442"/>
      <c r="AH357" s="442"/>
      <c r="AI357" s="442"/>
      <c r="AJ357" s="442"/>
      <c r="AK357" s="442"/>
      <c r="AL357" s="442"/>
      <c r="AM357" s="323">
        <f>SUM(Y357:AL357)</f>
        <v>0</v>
      </c>
    </row>
    <row r="358" spans="1:39" outlineLevel="1">
      <c r="B358" s="321" t="s">
        <v>292</v>
      </c>
      <c r="C358" s="318" t="s">
        <v>164</v>
      </c>
      <c r="D358" s="322"/>
      <c r="E358" s="322"/>
      <c r="F358" s="322"/>
      <c r="G358" s="322"/>
      <c r="H358" s="322"/>
      <c r="I358" s="322"/>
      <c r="J358" s="322"/>
      <c r="K358" s="322"/>
      <c r="L358" s="322"/>
      <c r="M358" s="322"/>
      <c r="N358" s="322">
        <f>N357</f>
        <v>0</v>
      </c>
      <c r="O358" s="322"/>
      <c r="P358" s="322"/>
      <c r="Q358" s="322"/>
      <c r="R358" s="322"/>
      <c r="S358" s="322"/>
      <c r="T358" s="322"/>
      <c r="U358" s="322"/>
      <c r="V358" s="322"/>
      <c r="W358" s="322"/>
      <c r="X358" s="322"/>
      <c r="Y358" s="438">
        <f>Y357</f>
        <v>0</v>
      </c>
      <c r="Z358" s="438">
        <f t="shared" ref="Z358" si="1036">Z357</f>
        <v>0</v>
      </c>
      <c r="AA358" s="438">
        <f t="shared" ref="AA358" si="1037">AA357</f>
        <v>0</v>
      </c>
      <c r="AB358" s="438">
        <f t="shared" ref="AB358" si="1038">AB357</f>
        <v>0</v>
      </c>
      <c r="AC358" s="438">
        <f t="shared" ref="AC358" si="1039">AC357</f>
        <v>0</v>
      </c>
      <c r="AD358" s="438">
        <f t="shared" ref="AD358" si="1040">AD357</f>
        <v>0</v>
      </c>
      <c r="AE358" s="438">
        <f t="shared" ref="AE358" si="1041">AE357</f>
        <v>0</v>
      </c>
      <c r="AF358" s="438">
        <f t="shared" ref="AF358" si="1042">AF357</f>
        <v>0</v>
      </c>
      <c r="AG358" s="438">
        <f t="shared" ref="AG358" si="1043">AG357</f>
        <v>0</v>
      </c>
      <c r="AH358" s="438">
        <f t="shared" ref="AH358" si="1044">AH357</f>
        <v>0</v>
      </c>
      <c r="AI358" s="438">
        <f t="shared" ref="AI358" si="1045">AI357</f>
        <v>0</v>
      </c>
      <c r="AJ358" s="438">
        <f t="shared" ref="AJ358" si="1046">AJ357</f>
        <v>0</v>
      </c>
      <c r="AK358" s="438">
        <f t="shared" ref="AK358" si="1047">AK357</f>
        <v>0</v>
      </c>
      <c r="AL358" s="438">
        <f t="shared" ref="AL358" si="1048">AL357</f>
        <v>0</v>
      </c>
      <c r="AM358" s="333"/>
    </row>
    <row r="359" spans="1:39" outlineLevel="1">
      <c r="B359" s="556"/>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439"/>
      <c r="Z359" s="452"/>
      <c r="AA359" s="452"/>
      <c r="AB359" s="452"/>
      <c r="AC359" s="452"/>
      <c r="AD359" s="452"/>
      <c r="AE359" s="452"/>
      <c r="AF359" s="452"/>
      <c r="AG359" s="452"/>
      <c r="AH359" s="452"/>
      <c r="AI359" s="452"/>
      <c r="AJ359" s="452"/>
      <c r="AK359" s="452"/>
      <c r="AL359" s="452"/>
      <c r="AM359" s="333"/>
    </row>
    <row r="360" spans="1:39" ht="45" outlineLevel="1">
      <c r="A360" s="558">
        <v>44</v>
      </c>
      <c r="B360" s="556" t="s">
        <v>137</v>
      </c>
      <c r="C360" s="318" t="s">
        <v>25</v>
      </c>
      <c r="D360" s="322"/>
      <c r="E360" s="322"/>
      <c r="F360" s="322"/>
      <c r="G360" s="322"/>
      <c r="H360" s="322"/>
      <c r="I360" s="322"/>
      <c r="J360" s="322"/>
      <c r="K360" s="322"/>
      <c r="L360" s="322"/>
      <c r="M360" s="322"/>
      <c r="N360" s="322">
        <v>0</v>
      </c>
      <c r="O360" s="322"/>
      <c r="P360" s="322"/>
      <c r="Q360" s="322"/>
      <c r="R360" s="322"/>
      <c r="S360" s="322"/>
      <c r="T360" s="322"/>
      <c r="U360" s="322"/>
      <c r="V360" s="322"/>
      <c r="W360" s="322"/>
      <c r="X360" s="322"/>
      <c r="Y360" s="453"/>
      <c r="Z360" s="437"/>
      <c r="AA360" s="437"/>
      <c r="AB360" s="437"/>
      <c r="AC360" s="437"/>
      <c r="AD360" s="437"/>
      <c r="AE360" s="437"/>
      <c r="AF360" s="437"/>
      <c r="AG360" s="442"/>
      <c r="AH360" s="442"/>
      <c r="AI360" s="442"/>
      <c r="AJ360" s="442"/>
      <c r="AK360" s="442"/>
      <c r="AL360" s="442"/>
      <c r="AM360" s="323">
        <f>SUM(Y360:AL360)</f>
        <v>0</v>
      </c>
    </row>
    <row r="361" spans="1:39" outlineLevel="1">
      <c r="B361" s="321" t="s">
        <v>292</v>
      </c>
      <c r="C361" s="318" t="s">
        <v>164</v>
      </c>
      <c r="D361" s="322"/>
      <c r="E361" s="322"/>
      <c r="F361" s="322"/>
      <c r="G361" s="322"/>
      <c r="H361" s="322"/>
      <c r="I361" s="322"/>
      <c r="J361" s="322"/>
      <c r="K361" s="322"/>
      <c r="L361" s="322"/>
      <c r="M361" s="322"/>
      <c r="N361" s="322">
        <f>N360</f>
        <v>0</v>
      </c>
      <c r="O361" s="322"/>
      <c r="P361" s="322"/>
      <c r="Q361" s="322"/>
      <c r="R361" s="322"/>
      <c r="S361" s="322"/>
      <c r="T361" s="322"/>
      <c r="U361" s="322"/>
      <c r="V361" s="322"/>
      <c r="W361" s="322"/>
      <c r="X361" s="322"/>
      <c r="Y361" s="438">
        <f>Y360</f>
        <v>0</v>
      </c>
      <c r="Z361" s="438">
        <f t="shared" ref="Z361" si="1049">Z360</f>
        <v>0</v>
      </c>
      <c r="AA361" s="438">
        <f t="shared" ref="AA361" si="1050">AA360</f>
        <v>0</v>
      </c>
      <c r="AB361" s="438">
        <f t="shared" ref="AB361" si="1051">AB360</f>
        <v>0</v>
      </c>
      <c r="AC361" s="438">
        <f t="shared" ref="AC361" si="1052">AC360</f>
        <v>0</v>
      </c>
      <c r="AD361" s="438">
        <f t="shared" ref="AD361" si="1053">AD360</f>
        <v>0</v>
      </c>
      <c r="AE361" s="438">
        <f t="shared" ref="AE361" si="1054">AE360</f>
        <v>0</v>
      </c>
      <c r="AF361" s="438">
        <f t="shared" ref="AF361" si="1055">AF360</f>
        <v>0</v>
      </c>
      <c r="AG361" s="438">
        <f t="shared" ref="AG361" si="1056">AG360</f>
        <v>0</v>
      </c>
      <c r="AH361" s="438">
        <f t="shared" ref="AH361" si="1057">AH360</f>
        <v>0</v>
      </c>
      <c r="AI361" s="438">
        <f t="shared" ref="AI361" si="1058">AI360</f>
        <v>0</v>
      </c>
      <c r="AJ361" s="438">
        <f t="shared" ref="AJ361" si="1059">AJ360</f>
        <v>0</v>
      </c>
      <c r="AK361" s="438">
        <f t="shared" ref="AK361" si="1060">AK360</f>
        <v>0</v>
      </c>
      <c r="AL361" s="438">
        <f t="shared" ref="AL361" si="1061">AL360</f>
        <v>0</v>
      </c>
      <c r="AM361" s="333"/>
    </row>
    <row r="362" spans="1:39" outlineLevel="1">
      <c r="B362" s="556"/>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439"/>
      <c r="Z362" s="452"/>
      <c r="AA362" s="452"/>
      <c r="AB362" s="452"/>
      <c r="AC362" s="452"/>
      <c r="AD362" s="452"/>
      <c r="AE362" s="452"/>
      <c r="AF362" s="452"/>
      <c r="AG362" s="452"/>
      <c r="AH362" s="452"/>
      <c r="AI362" s="452"/>
      <c r="AJ362" s="452"/>
      <c r="AK362" s="452"/>
      <c r="AL362" s="452"/>
      <c r="AM362" s="333"/>
    </row>
    <row r="363" spans="1:39" ht="30" outlineLevel="1">
      <c r="A363" s="558">
        <v>45</v>
      </c>
      <c r="B363" s="556" t="s">
        <v>138</v>
      </c>
      <c r="C363" s="318" t="s">
        <v>25</v>
      </c>
      <c r="D363" s="322"/>
      <c r="E363" s="322"/>
      <c r="F363" s="322"/>
      <c r="G363" s="322"/>
      <c r="H363" s="322"/>
      <c r="I363" s="322"/>
      <c r="J363" s="322"/>
      <c r="K363" s="322"/>
      <c r="L363" s="322"/>
      <c r="M363" s="322"/>
      <c r="N363" s="322">
        <v>0</v>
      </c>
      <c r="O363" s="322"/>
      <c r="P363" s="322"/>
      <c r="Q363" s="322"/>
      <c r="R363" s="322"/>
      <c r="S363" s="322"/>
      <c r="T363" s="322"/>
      <c r="U363" s="322"/>
      <c r="V363" s="322"/>
      <c r="W363" s="322"/>
      <c r="X363" s="322"/>
      <c r="Y363" s="453"/>
      <c r="Z363" s="437"/>
      <c r="AA363" s="437"/>
      <c r="AB363" s="437"/>
      <c r="AC363" s="437"/>
      <c r="AD363" s="437"/>
      <c r="AE363" s="437"/>
      <c r="AF363" s="437"/>
      <c r="AG363" s="442"/>
      <c r="AH363" s="442"/>
      <c r="AI363" s="442"/>
      <c r="AJ363" s="442"/>
      <c r="AK363" s="442"/>
      <c r="AL363" s="442"/>
      <c r="AM363" s="323">
        <f>SUM(Y363:AL363)</f>
        <v>0</v>
      </c>
    </row>
    <row r="364" spans="1:39" outlineLevel="1">
      <c r="B364" s="321" t="s">
        <v>292</v>
      </c>
      <c r="C364" s="318" t="s">
        <v>164</v>
      </c>
      <c r="D364" s="322"/>
      <c r="E364" s="322"/>
      <c r="F364" s="322"/>
      <c r="G364" s="322"/>
      <c r="H364" s="322"/>
      <c r="I364" s="322"/>
      <c r="J364" s="322"/>
      <c r="K364" s="322"/>
      <c r="L364" s="322"/>
      <c r="M364" s="322"/>
      <c r="N364" s="322">
        <f>N363</f>
        <v>0</v>
      </c>
      <c r="O364" s="322"/>
      <c r="P364" s="322"/>
      <c r="Q364" s="322"/>
      <c r="R364" s="322"/>
      <c r="S364" s="322"/>
      <c r="T364" s="322"/>
      <c r="U364" s="322"/>
      <c r="V364" s="322"/>
      <c r="W364" s="322"/>
      <c r="X364" s="322"/>
      <c r="Y364" s="438">
        <f>Y363</f>
        <v>0</v>
      </c>
      <c r="Z364" s="438">
        <f t="shared" ref="Z364" si="1062">Z363</f>
        <v>0</v>
      </c>
      <c r="AA364" s="438">
        <f t="shared" ref="AA364" si="1063">AA363</f>
        <v>0</v>
      </c>
      <c r="AB364" s="438">
        <f t="shared" ref="AB364" si="1064">AB363</f>
        <v>0</v>
      </c>
      <c r="AC364" s="438">
        <f t="shared" ref="AC364" si="1065">AC363</f>
        <v>0</v>
      </c>
      <c r="AD364" s="438">
        <f t="shared" ref="AD364" si="1066">AD363</f>
        <v>0</v>
      </c>
      <c r="AE364" s="438">
        <f t="shared" ref="AE364" si="1067">AE363</f>
        <v>0</v>
      </c>
      <c r="AF364" s="438">
        <f t="shared" ref="AF364" si="1068">AF363</f>
        <v>0</v>
      </c>
      <c r="AG364" s="438">
        <f t="shared" ref="AG364" si="1069">AG363</f>
        <v>0</v>
      </c>
      <c r="AH364" s="438">
        <f t="shared" ref="AH364" si="1070">AH363</f>
        <v>0</v>
      </c>
      <c r="AI364" s="438">
        <f t="shared" ref="AI364" si="1071">AI363</f>
        <v>0</v>
      </c>
      <c r="AJ364" s="438">
        <f t="shared" ref="AJ364" si="1072">AJ363</f>
        <v>0</v>
      </c>
      <c r="AK364" s="438">
        <f t="shared" ref="AK364" si="1073">AK363</f>
        <v>0</v>
      </c>
      <c r="AL364" s="438">
        <f t="shared" ref="AL364" si="1074">AL363</f>
        <v>0</v>
      </c>
      <c r="AM364" s="333"/>
    </row>
    <row r="365" spans="1:39" outlineLevel="1">
      <c r="B365" s="556"/>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439"/>
      <c r="Z365" s="452"/>
      <c r="AA365" s="452"/>
      <c r="AB365" s="452"/>
      <c r="AC365" s="452"/>
      <c r="AD365" s="452"/>
      <c r="AE365" s="452"/>
      <c r="AF365" s="452"/>
      <c r="AG365" s="452"/>
      <c r="AH365" s="452"/>
      <c r="AI365" s="452"/>
      <c r="AJ365" s="452"/>
      <c r="AK365" s="452"/>
      <c r="AL365" s="452"/>
      <c r="AM365" s="333"/>
    </row>
    <row r="366" spans="1:39" ht="30" outlineLevel="1">
      <c r="A366" s="558">
        <v>46</v>
      </c>
      <c r="B366" s="556" t="s">
        <v>139</v>
      </c>
      <c r="C366" s="318" t="s">
        <v>25</v>
      </c>
      <c r="D366" s="322"/>
      <c r="E366" s="322"/>
      <c r="F366" s="322"/>
      <c r="G366" s="322"/>
      <c r="H366" s="322"/>
      <c r="I366" s="322"/>
      <c r="J366" s="322"/>
      <c r="K366" s="322"/>
      <c r="L366" s="322"/>
      <c r="M366" s="322"/>
      <c r="N366" s="322">
        <v>0</v>
      </c>
      <c r="O366" s="322"/>
      <c r="P366" s="322"/>
      <c r="Q366" s="322"/>
      <c r="R366" s="322"/>
      <c r="S366" s="322"/>
      <c r="T366" s="322"/>
      <c r="U366" s="322"/>
      <c r="V366" s="322"/>
      <c r="W366" s="322"/>
      <c r="X366" s="322"/>
      <c r="Y366" s="453"/>
      <c r="Z366" s="437"/>
      <c r="AA366" s="437"/>
      <c r="AB366" s="437"/>
      <c r="AC366" s="437"/>
      <c r="AD366" s="437"/>
      <c r="AE366" s="437"/>
      <c r="AF366" s="437"/>
      <c r="AG366" s="442"/>
      <c r="AH366" s="442"/>
      <c r="AI366" s="442"/>
      <c r="AJ366" s="442"/>
      <c r="AK366" s="442"/>
      <c r="AL366" s="442"/>
      <c r="AM366" s="323">
        <f>SUM(Y366:AL366)</f>
        <v>0</v>
      </c>
    </row>
    <row r="367" spans="1:39" outlineLevel="1">
      <c r="B367" s="321" t="s">
        <v>292</v>
      </c>
      <c r="C367" s="318" t="s">
        <v>164</v>
      </c>
      <c r="D367" s="322"/>
      <c r="E367" s="322"/>
      <c r="F367" s="322"/>
      <c r="G367" s="322"/>
      <c r="H367" s="322"/>
      <c r="I367" s="322"/>
      <c r="J367" s="322"/>
      <c r="K367" s="322"/>
      <c r="L367" s="322"/>
      <c r="M367" s="322"/>
      <c r="N367" s="322">
        <f>N366</f>
        <v>0</v>
      </c>
      <c r="O367" s="322"/>
      <c r="P367" s="322"/>
      <c r="Q367" s="322"/>
      <c r="R367" s="322"/>
      <c r="S367" s="322"/>
      <c r="T367" s="322"/>
      <c r="U367" s="322"/>
      <c r="V367" s="322"/>
      <c r="W367" s="322"/>
      <c r="X367" s="322"/>
      <c r="Y367" s="438">
        <f>Y366</f>
        <v>0</v>
      </c>
      <c r="Z367" s="438">
        <f t="shared" ref="Z367" si="1075">Z366</f>
        <v>0</v>
      </c>
      <c r="AA367" s="438">
        <f t="shared" ref="AA367" si="1076">AA366</f>
        <v>0</v>
      </c>
      <c r="AB367" s="438">
        <f t="shared" ref="AB367" si="1077">AB366</f>
        <v>0</v>
      </c>
      <c r="AC367" s="438">
        <f t="shared" ref="AC367" si="1078">AC366</f>
        <v>0</v>
      </c>
      <c r="AD367" s="438">
        <f t="shared" ref="AD367" si="1079">AD366</f>
        <v>0</v>
      </c>
      <c r="AE367" s="438">
        <f t="shared" ref="AE367" si="1080">AE366</f>
        <v>0</v>
      </c>
      <c r="AF367" s="438">
        <f t="shared" ref="AF367" si="1081">AF366</f>
        <v>0</v>
      </c>
      <c r="AG367" s="438">
        <f t="shared" ref="AG367" si="1082">AG366</f>
        <v>0</v>
      </c>
      <c r="AH367" s="438">
        <f t="shared" ref="AH367" si="1083">AH366</f>
        <v>0</v>
      </c>
      <c r="AI367" s="438">
        <f t="shared" ref="AI367" si="1084">AI366</f>
        <v>0</v>
      </c>
      <c r="AJ367" s="438">
        <f t="shared" ref="AJ367" si="1085">AJ366</f>
        <v>0</v>
      </c>
      <c r="AK367" s="438">
        <f t="shared" ref="AK367" si="1086">AK366</f>
        <v>0</v>
      </c>
      <c r="AL367" s="438">
        <f t="shared" ref="AL367" si="1087">AL366</f>
        <v>0</v>
      </c>
      <c r="AM367" s="333"/>
    </row>
    <row r="368" spans="1:39" outlineLevel="1">
      <c r="B368" s="556"/>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439"/>
      <c r="Z368" s="452"/>
      <c r="AA368" s="452"/>
      <c r="AB368" s="452"/>
      <c r="AC368" s="452"/>
      <c r="AD368" s="452"/>
      <c r="AE368" s="452"/>
      <c r="AF368" s="452"/>
      <c r="AG368" s="452"/>
      <c r="AH368" s="452"/>
      <c r="AI368" s="452"/>
      <c r="AJ368" s="452"/>
      <c r="AK368" s="452"/>
      <c r="AL368" s="452"/>
      <c r="AM368" s="333"/>
    </row>
    <row r="369" spans="1:42" ht="30" outlineLevel="1">
      <c r="A369" s="558">
        <v>47</v>
      </c>
      <c r="B369" s="556" t="s">
        <v>140</v>
      </c>
      <c r="C369" s="318" t="s">
        <v>25</v>
      </c>
      <c r="D369" s="322"/>
      <c r="E369" s="322"/>
      <c r="F369" s="322"/>
      <c r="G369" s="322"/>
      <c r="H369" s="322"/>
      <c r="I369" s="322"/>
      <c r="J369" s="322"/>
      <c r="K369" s="322"/>
      <c r="L369" s="322"/>
      <c r="M369" s="322"/>
      <c r="N369" s="322">
        <v>0</v>
      </c>
      <c r="O369" s="322"/>
      <c r="P369" s="322"/>
      <c r="Q369" s="322"/>
      <c r="R369" s="322"/>
      <c r="S369" s="322"/>
      <c r="T369" s="322"/>
      <c r="U369" s="322"/>
      <c r="V369" s="322"/>
      <c r="W369" s="322"/>
      <c r="X369" s="322"/>
      <c r="Y369" s="453"/>
      <c r="Z369" s="437"/>
      <c r="AA369" s="437"/>
      <c r="AB369" s="437"/>
      <c r="AC369" s="437"/>
      <c r="AD369" s="437"/>
      <c r="AE369" s="437"/>
      <c r="AF369" s="437"/>
      <c r="AG369" s="442"/>
      <c r="AH369" s="442"/>
      <c r="AI369" s="442"/>
      <c r="AJ369" s="442"/>
      <c r="AK369" s="442"/>
      <c r="AL369" s="442"/>
      <c r="AM369" s="323">
        <f>SUM(Y369:AL369)</f>
        <v>0</v>
      </c>
    </row>
    <row r="370" spans="1:42" outlineLevel="1">
      <c r="B370" s="321" t="s">
        <v>292</v>
      </c>
      <c r="C370" s="318" t="s">
        <v>164</v>
      </c>
      <c r="D370" s="322"/>
      <c r="E370" s="322"/>
      <c r="F370" s="322"/>
      <c r="G370" s="322"/>
      <c r="H370" s="322"/>
      <c r="I370" s="322"/>
      <c r="J370" s="322"/>
      <c r="K370" s="322"/>
      <c r="L370" s="322"/>
      <c r="M370" s="322"/>
      <c r="N370" s="322">
        <f>N369</f>
        <v>0</v>
      </c>
      <c r="O370" s="322"/>
      <c r="P370" s="322"/>
      <c r="Q370" s="322"/>
      <c r="R370" s="322"/>
      <c r="S370" s="322"/>
      <c r="T370" s="322"/>
      <c r="U370" s="322"/>
      <c r="V370" s="322"/>
      <c r="W370" s="322"/>
      <c r="X370" s="322"/>
      <c r="Y370" s="438">
        <f>Y369</f>
        <v>0</v>
      </c>
      <c r="Z370" s="438">
        <f t="shared" ref="Z370" si="1088">Z369</f>
        <v>0</v>
      </c>
      <c r="AA370" s="438">
        <f t="shared" ref="AA370" si="1089">AA369</f>
        <v>0</v>
      </c>
      <c r="AB370" s="438">
        <f t="shared" ref="AB370" si="1090">AB369</f>
        <v>0</v>
      </c>
      <c r="AC370" s="438">
        <f t="shared" ref="AC370" si="1091">AC369</f>
        <v>0</v>
      </c>
      <c r="AD370" s="438">
        <f t="shared" ref="AD370" si="1092">AD369</f>
        <v>0</v>
      </c>
      <c r="AE370" s="438">
        <f t="shared" ref="AE370" si="1093">AE369</f>
        <v>0</v>
      </c>
      <c r="AF370" s="438">
        <f t="shared" ref="AF370" si="1094">AF369</f>
        <v>0</v>
      </c>
      <c r="AG370" s="438">
        <f t="shared" ref="AG370" si="1095">AG369</f>
        <v>0</v>
      </c>
      <c r="AH370" s="438">
        <f t="shared" ref="AH370" si="1096">AH369</f>
        <v>0</v>
      </c>
      <c r="AI370" s="438">
        <f t="shared" ref="AI370" si="1097">AI369</f>
        <v>0</v>
      </c>
      <c r="AJ370" s="438">
        <f t="shared" ref="AJ370" si="1098">AJ369</f>
        <v>0</v>
      </c>
      <c r="AK370" s="438">
        <f t="shared" ref="AK370" si="1099">AK369</f>
        <v>0</v>
      </c>
      <c r="AL370" s="438">
        <f t="shared" ref="AL370" si="1100">AL369</f>
        <v>0</v>
      </c>
      <c r="AM370" s="333"/>
    </row>
    <row r="371" spans="1:42" outlineLevel="1">
      <c r="B371" s="556"/>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439"/>
      <c r="Z371" s="452"/>
      <c r="AA371" s="452"/>
      <c r="AB371" s="452"/>
      <c r="AC371" s="452"/>
      <c r="AD371" s="452"/>
      <c r="AE371" s="452"/>
      <c r="AF371" s="452"/>
      <c r="AG371" s="452"/>
      <c r="AH371" s="452"/>
      <c r="AI371" s="452"/>
      <c r="AJ371" s="452"/>
      <c r="AK371" s="452"/>
      <c r="AL371" s="452"/>
      <c r="AM371" s="333"/>
    </row>
    <row r="372" spans="1:42" ht="45" outlineLevel="1">
      <c r="A372" s="558">
        <v>48</v>
      </c>
      <c r="B372" s="556" t="s">
        <v>141</v>
      </c>
      <c r="C372" s="318" t="s">
        <v>25</v>
      </c>
      <c r="D372" s="322"/>
      <c r="E372" s="322"/>
      <c r="F372" s="322"/>
      <c r="G372" s="322"/>
      <c r="H372" s="322"/>
      <c r="I372" s="322"/>
      <c r="J372" s="322"/>
      <c r="K372" s="322"/>
      <c r="L372" s="322"/>
      <c r="M372" s="322"/>
      <c r="N372" s="322">
        <v>0</v>
      </c>
      <c r="O372" s="322"/>
      <c r="P372" s="322"/>
      <c r="Q372" s="322"/>
      <c r="R372" s="322"/>
      <c r="S372" s="322"/>
      <c r="T372" s="322"/>
      <c r="U372" s="322"/>
      <c r="V372" s="322"/>
      <c r="W372" s="322"/>
      <c r="X372" s="322"/>
      <c r="Y372" s="453"/>
      <c r="Z372" s="437"/>
      <c r="AA372" s="437"/>
      <c r="AB372" s="437"/>
      <c r="AC372" s="437"/>
      <c r="AD372" s="437"/>
      <c r="AE372" s="437"/>
      <c r="AF372" s="437"/>
      <c r="AG372" s="442"/>
      <c r="AH372" s="442"/>
      <c r="AI372" s="442"/>
      <c r="AJ372" s="442"/>
      <c r="AK372" s="442"/>
      <c r="AL372" s="442"/>
      <c r="AM372" s="323">
        <f>SUM(Y372:AL372)</f>
        <v>0</v>
      </c>
    </row>
    <row r="373" spans="1:42" outlineLevel="1">
      <c r="B373" s="321" t="s">
        <v>292</v>
      </c>
      <c r="C373" s="318" t="s">
        <v>164</v>
      </c>
      <c r="D373" s="322"/>
      <c r="E373" s="322"/>
      <c r="F373" s="322"/>
      <c r="G373" s="322"/>
      <c r="H373" s="322"/>
      <c r="I373" s="322"/>
      <c r="J373" s="322"/>
      <c r="K373" s="322"/>
      <c r="L373" s="322"/>
      <c r="M373" s="322"/>
      <c r="N373" s="322">
        <f>N372</f>
        <v>0</v>
      </c>
      <c r="O373" s="322"/>
      <c r="P373" s="322"/>
      <c r="Q373" s="322"/>
      <c r="R373" s="322"/>
      <c r="S373" s="322"/>
      <c r="T373" s="322"/>
      <c r="U373" s="322"/>
      <c r="V373" s="322"/>
      <c r="W373" s="322"/>
      <c r="X373" s="322"/>
      <c r="Y373" s="438">
        <f>Y372</f>
        <v>0</v>
      </c>
      <c r="Z373" s="438">
        <f t="shared" ref="Z373" si="1101">Z372</f>
        <v>0</v>
      </c>
      <c r="AA373" s="438">
        <f t="shared" ref="AA373" si="1102">AA372</f>
        <v>0</v>
      </c>
      <c r="AB373" s="438">
        <f t="shared" ref="AB373" si="1103">AB372</f>
        <v>0</v>
      </c>
      <c r="AC373" s="438">
        <f t="shared" ref="AC373" si="1104">AC372</f>
        <v>0</v>
      </c>
      <c r="AD373" s="438">
        <f t="shared" ref="AD373" si="1105">AD372</f>
        <v>0</v>
      </c>
      <c r="AE373" s="438">
        <f t="shared" ref="AE373" si="1106">AE372</f>
        <v>0</v>
      </c>
      <c r="AF373" s="438">
        <f t="shared" ref="AF373" si="1107">AF372</f>
        <v>0</v>
      </c>
      <c r="AG373" s="438">
        <f t="shared" ref="AG373" si="1108">AG372</f>
        <v>0</v>
      </c>
      <c r="AH373" s="438">
        <f t="shared" ref="AH373" si="1109">AH372</f>
        <v>0</v>
      </c>
      <c r="AI373" s="438">
        <f t="shared" ref="AI373" si="1110">AI372</f>
        <v>0</v>
      </c>
      <c r="AJ373" s="438">
        <f t="shared" ref="AJ373" si="1111">AJ372</f>
        <v>0</v>
      </c>
      <c r="AK373" s="438">
        <f t="shared" ref="AK373" si="1112">AK372</f>
        <v>0</v>
      </c>
      <c r="AL373" s="438">
        <f t="shared" ref="AL373" si="1113">AL372</f>
        <v>0</v>
      </c>
      <c r="AM373" s="333"/>
    </row>
    <row r="374" spans="1:42" outlineLevel="1">
      <c r="B374" s="556"/>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52"/>
      <c r="AA374" s="452"/>
      <c r="AB374" s="452"/>
      <c r="AC374" s="452"/>
      <c r="AD374" s="452"/>
      <c r="AE374" s="452"/>
      <c r="AF374" s="452"/>
      <c r="AG374" s="452"/>
      <c r="AH374" s="452"/>
      <c r="AI374" s="452"/>
      <c r="AJ374" s="452"/>
      <c r="AK374" s="452"/>
      <c r="AL374" s="452"/>
      <c r="AM374" s="333"/>
    </row>
    <row r="375" spans="1:42" ht="30" outlineLevel="1">
      <c r="A375" s="558">
        <v>49</v>
      </c>
      <c r="B375" s="556" t="s">
        <v>142</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53"/>
      <c r="Z375" s="437"/>
      <c r="AA375" s="437"/>
      <c r="AB375" s="437"/>
      <c r="AC375" s="437"/>
      <c r="AD375" s="437"/>
      <c r="AE375" s="437"/>
      <c r="AF375" s="437"/>
      <c r="AG375" s="442"/>
      <c r="AH375" s="442"/>
      <c r="AI375" s="442"/>
      <c r="AJ375" s="442"/>
      <c r="AK375" s="442"/>
      <c r="AL375" s="442"/>
      <c r="AM375" s="323">
        <f>SUM(Y375:AL375)</f>
        <v>0</v>
      </c>
    </row>
    <row r="376" spans="1:42" outlineLevel="1">
      <c r="B376" s="321" t="s">
        <v>292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 si="1114">Z375</f>
        <v>0</v>
      </c>
      <c r="AA376" s="438">
        <f t="shared" ref="AA376" si="1115">AA375</f>
        <v>0</v>
      </c>
      <c r="AB376" s="438">
        <f t="shared" ref="AB376" si="1116">AB375</f>
        <v>0</v>
      </c>
      <c r="AC376" s="438">
        <f t="shared" ref="AC376" si="1117">AC375</f>
        <v>0</v>
      </c>
      <c r="AD376" s="438">
        <f t="shared" ref="AD376" si="1118">AD375</f>
        <v>0</v>
      </c>
      <c r="AE376" s="438">
        <f t="shared" ref="AE376" si="1119">AE375</f>
        <v>0</v>
      </c>
      <c r="AF376" s="438">
        <f t="shared" ref="AF376" si="1120">AF375</f>
        <v>0</v>
      </c>
      <c r="AG376" s="438">
        <f t="shared" ref="AG376" si="1121">AG375</f>
        <v>0</v>
      </c>
      <c r="AH376" s="438">
        <f t="shared" ref="AH376" si="1122">AH375</f>
        <v>0</v>
      </c>
      <c r="AI376" s="438">
        <f t="shared" ref="AI376" si="1123">AI375</f>
        <v>0</v>
      </c>
      <c r="AJ376" s="438">
        <f t="shared" ref="AJ376" si="1124">AJ375</f>
        <v>0</v>
      </c>
      <c r="AK376" s="438">
        <f t="shared" ref="AK376" si="1125">AK375</f>
        <v>0</v>
      </c>
      <c r="AL376" s="438">
        <f t="shared" ref="AL376" si="1126">AL375</f>
        <v>0</v>
      </c>
      <c r="AM376" s="333"/>
    </row>
    <row r="377" spans="1:42" outlineLevel="1">
      <c r="B377" s="464"/>
      <c r="C377" s="332"/>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28"/>
      <c r="Z377" s="328"/>
      <c r="AA377" s="328"/>
      <c r="AB377" s="328"/>
      <c r="AC377" s="328"/>
      <c r="AD377" s="328"/>
      <c r="AE377" s="328"/>
      <c r="AF377" s="328"/>
      <c r="AG377" s="328"/>
      <c r="AH377" s="328"/>
      <c r="AI377" s="328"/>
      <c r="AJ377" s="328"/>
      <c r="AK377" s="328"/>
      <c r="AL377" s="328"/>
      <c r="AM377" s="333"/>
    </row>
    <row r="378" spans="1:42" ht="15.75">
      <c r="B378" s="354" t="s">
        <v>277</v>
      </c>
      <c r="C378" s="356"/>
      <c r="D378" s="356">
        <f>SUM(D221:D376)</f>
        <v>0</v>
      </c>
      <c r="E378" s="356"/>
      <c r="F378" s="356"/>
      <c r="G378" s="356"/>
      <c r="H378" s="356"/>
      <c r="I378" s="356"/>
      <c r="J378" s="356"/>
      <c r="K378" s="356"/>
      <c r="L378" s="356"/>
      <c r="M378" s="356"/>
      <c r="N378" s="356"/>
      <c r="O378" s="356">
        <f>SUM(O221:X376)</f>
        <v>0</v>
      </c>
      <c r="P378" s="356"/>
      <c r="Q378" s="356"/>
      <c r="R378" s="356"/>
      <c r="S378" s="356"/>
      <c r="T378" s="356"/>
      <c r="U378" s="356"/>
      <c r="V378" s="356"/>
      <c r="W378" s="356"/>
      <c r="X378" s="356"/>
      <c r="Y378" s="356">
        <f>IF(Y219="kWh",SUMPRODUCT(D221:D376,Y221:Y376))</f>
        <v>0</v>
      </c>
      <c r="Z378" s="356">
        <f>IF(Z219="kWh",SUMPRODUCT(D221:D376,Z221:Z376))</f>
        <v>0</v>
      </c>
      <c r="AA378" s="356">
        <f>IF(AA219="kw",SUMPRODUCT(N221:N376,O221:O376,AA221:AA376),SUMPRODUCT(D221:D376,AA221:AA376))</f>
        <v>0</v>
      </c>
      <c r="AB378" s="356">
        <f>IF(AB219="kw",SUMPRODUCT(N221:N376,O221:O376,AB221:AB376),SUMPRODUCT(D221:D376,AB221:AB376))</f>
        <v>0</v>
      </c>
      <c r="AC378" s="356">
        <f>IF(AC219="kw",SUMPRODUCT(N221:N376,O221:O376,AC221:AC376),SUMPRODUCT(D221:D376,AC221:AC376))</f>
        <v>0</v>
      </c>
      <c r="AD378" s="356">
        <f>IF(AD219="kw",SUMPRODUCT(N221:N376,O221:O376,AD221:AD376),SUMPRODUCT(D221:D376,AD221:AD376))</f>
        <v>0</v>
      </c>
      <c r="AE378" s="356">
        <f>IF(AE219="kw",SUMPRODUCT(N221:N376,O221:O376,AE221:AE376),SUMPRODUCT(D221:D376,AE221:AE376))</f>
        <v>0</v>
      </c>
      <c r="AF378" s="356">
        <f>IF(AF219="kw",SUMPRODUCT(N221:N376,O221:O376,AF221:AF376),SUMPRODUCT(D221:D376,AF221:AF376))</f>
        <v>0</v>
      </c>
      <c r="AG378" s="356">
        <f>IF(AG219="kw",SUMPRODUCT(N221:N376,O221:O376,AG221:AG376),SUMPRODUCT(D221:D376,AG221:AG376))</f>
        <v>0</v>
      </c>
      <c r="AH378" s="356">
        <f>IF(AH219="kw",SUMPRODUCT(N221:N376,O221:O376,AH221:AH376),SUMPRODUCT(D221:D376,AH221:AH376))</f>
        <v>0</v>
      </c>
      <c r="AI378" s="356">
        <f>IF(AI219="kw",SUMPRODUCT(N221:N376,O221:O376,AI221:AI376),SUMPRODUCT(D221:D376,AI221:AI376))</f>
        <v>0</v>
      </c>
      <c r="AJ378" s="356">
        <f>IF(AJ219="kw",SUMPRODUCT(N221:N376,O221:O376,AJ221:AJ376),SUMPRODUCT(D221:D376,AJ221:AJ376))</f>
        <v>0</v>
      </c>
      <c r="AK378" s="356">
        <f>IF(AK219="kw",SUMPRODUCT(N221:N376,O221:O376,AK221:AK376),SUMPRODUCT(D221:D376,AK221:AK376))</f>
        <v>0</v>
      </c>
      <c r="AL378" s="356">
        <f>IF(AL219="kw",SUMPRODUCT(N221:N376,O221:O376,AL221:AL376),SUMPRODUCT(D221:D376,AL221:AL376))</f>
        <v>0</v>
      </c>
      <c r="AM378" s="357"/>
    </row>
    <row r="379" spans="1:42" ht="15.75">
      <c r="B379" s="418" t="s">
        <v>278</v>
      </c>
      <c r="C379" s="419"/>
      <c r="D379" s="419"/>
      <c r="E379" s="419"/>
      <c r="F379" s="419"/>
      <c r="G379" s="419"/>
      <c r="H379" s="419"/>
      <c r="I379" s="419"/>
      <c r="J379" s="419"/>
      <c r="K379" s="419"/>
      <c r="L379" s="419"/>
      <c r="M379" s="419"/>
      <c r="N379" s="419"/>
      <c r="O379" s="419"/>
      <c r="P379" s="419"/>
      <c r="Q379" s="419"/>
      <c r="R379" s="419"/>
      <c r="S379" s="419"/>
      <c r="T379" s="419"/>
      <c r="U379" s="419"/>
      <c r="V379" s="419"/>
      <c r="W379" s="419"/>
      <c r="X379" s="419"/>
      <c r="Y379" s="419">
        <f>HLOOKUP(Y218,'2. LRAMVA Threshold'!$B$42:$Q$53,8,FALSE)</f>
        <v>0</v>
      </c>
      <c r="Z379" s="419">
        <f>HLOOKUP(Z218,'2. LRAMVA Threshold'!$B$42:$Q$53,8,FALSE)</f>
        <v>0</v>
      </c>
      <c r="AA379" s="419">
        <f>HLOOKUP(AA218,'2. LRAMVA Threshold'!$B$42:$Q$53,8,FALSE)</f>
        <v>0</v>
      </c>
      <c r="AB379" s="419">
        <f>HLOOKUP(AB218,'2. LRAMVA Threshold'!$B$42:$Q$53,8,FALSE)</f>
        <v>0</v>
      </c>
      <c r="AC379" s="419">
        <f>HLOOKUP(AC218,'2. LRAMVA Threshold'!$B$42:$Q$53,8,FALSE)</f>
        <v>0</v>
      </c>
      <c r="AD379" s="419">
        <f>HLOOKUP(AD218,'2. LRAMVA Threshold'!$B$42:$Q$53,8,FALSE)</f>
        <v>0</v>
      </c>
      <c r="AE379" s="419">
        <f>HLOOKUP(AE218,'2. LRAMVA Threshold'!$B$42:$Q$53,8,FALSE)</f>
        <v>0</v>
      </c>
      <c r="AF379" s="419">
        <f>HLOOKUP(AF218,'2. LRAMVA Threshold'!$B$42:$Q$53,8,FALSE)</f>
        <v>0</v>
      </c>
      <c r="AG379" s="419">
        <f>HLOOKUP(AG218,'2. LRAMVA Threshold'!$B$42:$Q$53,8,FALSE)</f>
        <v>0</v>
      </c>
      <c r="AH379" s="419">
        <f>HLOOKUP(AH218,'2. LRAMVA Threshold'!$B$42:$Q$53,8,FALSE)</f>
        <v>0</v>
      </c>
      <c r="AI379" s="419">
        <f>HLOOKUP(AI218,'2. LRAMVA Threshold'!$B$42:$Q$53,8,FALSE)</f>
        <v>0</v>
      </c>
      <c r="AJ379" s="419">
        <f>HLOOKUP(AJ218,'2. LRAMVA Threshold'!$B$42:$Q$53,8,FALSE)</f>
        <v>0</v>
      </c>
      <c r="AK379" s="419">
        <f>HLOOKUP(AK218,'2. LRAMVA Threshold'!$B$42:$Q$53,8,FALSE)</f>
        <v>0</v>
      </c>
      <c r="AL379" s="419">
        <f>HLOOKUP(AL218,'2. LRAMVA Threshold'!$B$42:$Q$53,8,FALSE)</f>
        <v>0</v>
      </c>
      <c r="AM379" s="420"/>
    </row>
    <row r="380" spans="1:42">
      <c r="B380" s="421"/>
      <c r="C380" s="459"/>
      <c r="D380" s="460"/>
      <c r="E380" s="460"/>
      <c r="F380" s="460"/>
      <c r="G380" s="460"/>
      <c r="H380" s="460"/>
      <c r="I380" s="460"/>
      <c r="J380" s="460"/>
      <c r="K380" s="460"/>
      <c r="L380" s="460"/>
      <c r="M380" s="460"/>
      <c r="N380" s="460"/>
      <c r="O380" s="461"/>
      <c r="P380" s="460"/>
      <c r="Q380" s="460"/>
      <c r="R380" s="460"/>
      <c r="S380" s="462"/>
      <c r="T380" s="462"/>
      <c r="U380" s="462"/>
      <c r="V380" s="462"/>
      <c r="W380" s="460"/>
      <c r="X380" s="460"/>
      <c r="Y380" s="463"/>
      <c r="Z380" s="463"/>
      <c r="AA380" s="463"/>
      <c r="AB380" s="463"/>
      <c r="AC380" s="463"/>
      <c r="AD380" s="463"/>
      <c r="AE380" s="463"/>
      <c r="AF380" s="426"/>
      <c r="AG380" s="426"/>
      <c r="AH380" s="426"/>
      <c r="AI380" s="426"/>
      <c r="AJ380" s="426"/>
      <c r="AK380" s="426"/>
      <c r="AL380" s="426"/>
      <c r="AM380" s="427"/>
    </row>
    <row r="381" spans="1:42">
      <c r="B381" s="351" t="s">
        <v>279</v>
      </c>
      <c r="C381" s="365"/>
      <c r="D381" s="365"/>
      <c r="E381" s="403"/>
      <c r="F381" s="403"/>
      <c r="G381" s="403"/>
      <c r="H381" s="403"/>
      <c r="I381" s="403"/>
      <c r="J381" s="403"/>
      <c r="K381" s="403"/>
      <c r="L381" s="403"/>
      <c r="M381" s="403"/>
      <c r="N381" s="403"/>
      <c r="O381" s="318"/>
      <c r="P381" s="367"/>
      <c r="Q381" s="367"/>
      <c r="R381" s="367"/>
      <c r="S381" s="366"/>
      <c r="T381" s="366"/>
      <c r="U381" s="366"/>
      <c r="V381" s="366"/>
      <c r="W381" s="367"/>
      <c r="X381" s="367"/>
      <c r="Y381" s="368">
        <f>HLOOKUP(Y$35,'3.  Distribution Rates'!$C$122:$P$133,8,FALSE)</f>
        <v>0</v>
      </c>
      <c r="Z381" s="368">
        <f>HLOOKUP(Z$35,'3.  Distribution Rates'!$C$122:$P$133,8,FALSE)</f>
        <v>0</v>
      </c>
      <c r="AA381" s="368">
        <f>HLOOKUP(AA$35,'3.  Distribution Rates'!$C$122:$P$133,8,FALSE)</f>
        <v>0</v>
      </c>
      <c r="AB381" s="368">
        <f>HLOOKUP(AB$35,'3.  Distribution Rates'!$C$122:$P$133,8,FALSE)</f>
        <v>0</v>
      </c>
      <c r="AC381" s="368">
        <f>HLOOKUP(AC$35,'3.  Distribution Rates'!$C$122:$P$133,8,FALSE)</f>
        <v>0</v>
      </c>
      <c r="AD381" s="368">
        <f>HLOOKUP(AD$35,'3.  Distribution Rates'!$C$122:$P$133,8,FALSE)</f>
        <v>0</v>
      </c>
      <c r="AE381" s="368">
        <f>HLOOKUP(AE$35,'3.  Distribution Rates'!$C$122:$P$133,8,FALSE)</f>
        <v>0</v>
      </c>
      <c r="AF381" s="368">
        <f>HLOOKUP(AF$35,'3.  Distribution Rates'!$C$122:$P$133,8,FALSE)</f>
        <v>0</v>
      </c>
      <c r="AG381" s="368">
        <f>HLOOKUP(AG$35,'3.  Distribution Rates'!$C$122:$P$133,8,FALSE)</f>
        <v>0</v>
      </c>
      <c r="AH381" s="368">
        <f>HLOOKUP(AH$35,'3.  Distribution Rates'!$C$122:$P$133,8,FALSE)</f>
        <v>0</v>
      </c>
      <c r="AI381" s="368">
        <f>HLOOKUP(AI$35,'3.  Distribution Rates'!$C$122:$P$133,8,FALSE)</f>
        <v>0</v>
      </c>
      <c r="AJ381" s="368">
        <f>HLOOKUP(AJ$35,'3.  Distribution Rates'!$C$122:$P$133,8,FALSE)</f>
        <v>0</v>
      </c>
      <c r="AK381" s="368">
        <f>HLOOKUP(AK$35,'3.  Distribution Rates'!$C$122:$P$133,8,FALSE)</f>
        <v>0</v>
      </c>
      <c r="AL381" s="368">
        <f>HLOOKUP(AL$35,'3.  Distribution Rates'!$C$122:$P$133,8,FALSE)</f>
        <v>0</v>
      </c>
      <c r="AM381" s="404"/>
      <c r="AN381" s="368"/>
      <c r="AO381" s="368"/>
      <c r="AP381" s="368"/>
    </row>
    <row r="382" spans="1:42">
      <c r="B382" s="351" t="s">
        <v>280</v>
      </c>
      <c r="C382" s="372"/>
      <c r="D382" s="336"/>
      <c r="E382" s="306"/>
      <c r="F382" s="306"/>
      <c r="G382" s="306"/>
      <c r="H382" s="306"/>
      <c r="I382" s="306"/>
      <c r="J382" s="306"/>
      <c r="K382" s="306"/>
      <c r="L382" s="306"/>
      <c r="M382" s="306"/>
      <c r="N382" s="306"/>
      <c r="O382" s="318"/>
      <c r="P382" s="306"/>
      <c r="Q382" s="306"/>
      <c r="R382" s="306"/>
      <c r="S382" s="336"/>
      <c r="T382" s="336"/>
      <c r="U382" s="336"/>
      <c r="V382" s="336"/>
      <c r="W382" s="306"/>
      <c r="X382" s="306"/>
      <c r="Y382" s="405">
        <f>'4.  2011-2014 LRAM'!Y139*Y381</f>
        <v>0</v>
      </c>
      <c r="Z382" s="405">
        <f>'4.  2011-2014 LRAM'!Z139*Z381</f>
        <v>0</v>
      </c>
      <c r="AA382" s="405">
        <f>'4.  2011-2014 LRAM'!AA139*AA381</f>
        <v>0</v>
      </c>
      <c r="AB382" s="405">
        <f>'4.  2011-2014 LRAM'!AB139*AB381</f>
        <v>0</v>
      </c>
      <c r="AC382" s="405">
        <f>'4.  2011-2014 LRAM'!AC139*AC381</f>
        <v>0</v>
      </c>
      <c r="AD382" s="405">
        <f>'4.  2011-2014 LRAM'!AD139*AD381</f>
        <v>0</v>
      </c>
      <c r="AE382" s="405">
        <f>'4.  2011-2014 LRAM'!AE139*AE381</f>
        <v>0</v>
      </c>
      <c r="AF382" s="405">
        <f>'4.  2011-2014 LRAM'!AF139*AF381</f>
        <v>0</v>
      </c>
      <c r="AG382" s="405">
        <f>'4.  2011-2014 LRAM'!AG139*AG381</f>
        <v>0</v>
      </c>
      <c r="AH382" s="405">
        <f>'4.  2011-2014 LRAM'!AH139*AH381</f>
        <v>0</v>
      </c>
      <c r="AI382" s="405">
        <f>'4.  2011-2014 LRAM'!AI139*AI381</f>
        <v>0</v>
      </c>
      <c r="AJ382" s="405">
        <f>'4.  2011-2014 LRAM'!AJ139*AJ381</f>
        <v>0</v>
      </c>
      <c r="AK382" s="405">
        <f>'4.  2011-2014 LRAM'!AK139*AK381</f>
        <v>0</v>
      </c>
      <c r="AL382" s="405">
        <f>'4.  2011-2014 LRAM'!AL139*AL381</f>
        <v>0</v>
      </c>
      <c r="AM382" s="404">
        <f t="shared" ref="AM382:AM387" si="1127">SUM(Y382:AL382)</f>
        <v>0</v>
      </c>
    </row>
    <row r="383" spans="1:42">
      <c r="B383" s="351" t="s">
        <v>281</v>
      </c>
      <c r="C383" s="372"/>
      <c r="D383" s="336"/>
      <c r="E383" s="306"/>
      <c r="F383" s="306"/>
      <c r="G383" s="306"/>
      <c r="H383" s="306"/>
      <c r="I383" s="306"/>
      <c r="J383" s="306"/>
      <c r="K383" s="306"/>
      <c r="L383" s="306"/>
      <c r="M383" s="306"/>
      <c r="N383" s="306"/>
      <c r="O383" s="318"/>
      <c r="P383" s="306"/>
      <c r="Q383" s="306"/>
      <c r="R383" s="306"/>
      <c r="S383" s="336"/>
      <c r="T383" s="336"/>
      <c r="U383" s="336"/>
      <c r="V383" s="336"/>
      <c r="W383" s="306"/>
      <c r="X383" s="306"/>
      <c r="Y383" s="405">
        <f>'4.  2011-2014 LRAM'!Y268*Y381</f>
        <v>0</v>
      </c>
      <c r="Z383" s="405">
        <f>'4.  2011-2014 LRAM'!Z268*Z381</f>
        <v>0</v>
      </c>
      <c r="AA383" s="405">
        <f>'4.  2011-2014 LRAM'!AA268*AA381</f>
        <v>0</v>
      </c>
      <c r="AB383" s="405">
        <f>'4.  2011-2014 LRAM'!AB268*AB381</f>
        <v>0</v>
      </c>
      <c r="AC383" s="405">
        <f>'4.  2011-2014 LRAM'!AC268*AC381</f>
        <v>0</v>
      </c>
      <c r="AD383" s="405">
        <f>'4.  2011-2014 LRAM'!AD268*AD381</f>
        <v>0</v>
      </c>
      <c r="AE383" s="405">
        <f>'4.  2011-2014 LRAM'!AE268*AE381</f>
        <v>0</v>
      </c>
      <c r="AF383" s="405">
        <f>'4.  2011-2014 LRAM'!AF268*AF381</f>
        <v>0</v>
      </c>
      <c r="AG383" s="405">
        <f>'4.  2011-2014 LRAM'!AG268*AG381</f>
        <v>0</v>
      </c>
      <c r="AH383" s="405">
        <f>'4.  2011-2014 LRAM'!AH268*AH381</f>
        <v>0</v>
      </c>
      <c r="AI383" s="405">
        <f>'4.  2011-2014 LRAM'!AI268*AI381</f>
        <v>0</v>
      </c>
      <c r="AJ383" s="405">
        <f>'4.  2011-2014 LRAM'!AJ268*AJ381</f>
        <v>0</v>
      </c>
      <c r="AK383" s="405">
        <f>'4.  2011-2014 LRAM'!AK268*AK381</f>
        <v>0</v>
      </c>
      <c r="AL383" s="405">
        <f>'4.  2011-2014 LRAM'!AL268*AL381</f>
        <v>0</v>
      </c>
      <c r="AM383" s="404">
        <f t="shared" si="1127"/>
        <v>0</v>
      </c>
    </row>
    <row r="384" spans="1:42">
      <c r="B384" s="351" t="s">
        <v>282</v>
      </c>
      <c r="C384" s="372"/>
      <c r="D384" s="336"/>
      <c r="E384" s="306"/>
      <c r="F384" s="306"/>
      <c r="G384" s="306"/>
      <c r="H384" s="306"/>
      <c r="I384" s="306"/>
      <c r="J384" s="306"/>
      <c r="K384" s="306"/>
      <c r="L384" s="306"/>
      <c r="M384" s="306"/>
      <c r="N384" s="306"/>
      <c r="O384" s="318"/>
      <c r="P384" s="306"/>
      <c r="Q384" s="306"/>
      <c r="R384" s="306"/>
      <c r="S384" s="336"/>
      <c r="T384" s="336"/>
      <c r="U384" s="336"/>
      <c r="V384" s="336"/>
      <c r="W384" s="306"/>
      <c r="X384" s="306"/>
      <c r="Y384" s="405">
        <f>'4.  2011-2014 LRAM'!Y397*Y381</f>
        <v>0</v>
      </c>
      <c r="Z384" s="405">
        <f>'4.  2011-2014 LRAM'!Z397*Z381</f>
        <v>0</v>
      </c>
      <c r="AA384" s="405">
        <f>'4.  2011-2014 LRAM'!AA397*AA381</f>
        <v>0</v>
      </c>
      <c r="AB384" s="405">
        <f>'4.  2011-2014 LRAM'!AB397*AB381</f>
        <v>0</v>
      </c>
      <c r="AC384" s="405">
        <f>'4.  2011-2014 LRAM'!AC397*AC381</f>
        <v>0</v>
      </c>
      <c r="AD384" s="405">
        <f>'4.  2011-2014 LRAM'!AD397*AD381</f>
        <v>0</v>
      </c>
      <c r="AE384" s="405">
        <f>'4.  2011-2014 LRAM'!AE397*AE381</f>
        <v>0</v>
      </c>
      <c r="AF384" s="405">
        <f>'4.  2011-2014 LRAM'!AF397*AF381</f>
        <v>0</v>
      </c>
      <c r="AG384" s="405">
        <f>'4.  2011-2014 LRAM'!AG397*AG381</f>
        <v>0</v>
      </c>
      <c r="AH384" s="405">
        <f>'4.  2011-2014 LRAM'!AH397*AH381</f>
        <v>0</v>
      </c>
      <c r="AI384" s="405">
        <f>'4.  2011-2014 LRAM'!AI397*AI381</f>
        <v>0</v>
      </c>
      <c r="AJ384" s="405">
        <f>'4.  2011-2014 LRAM'!AJ397*AJ381</f>
        <v>0</v>
      </c>
      <c r="AK384" s="405">
        <f>'4.  2011-2014 LRAM'!AK397*AK381</f>
        <v>0</v>
      </c>
      <c r="AL384" s="405">
        <f>'4.  2011-2014 LRAM'!AL397*AL381</f>
        <v>0</v>
      </c>
      <c r="AM384" s="404">
        <f t="shared" si="1127"/>
        <v>0</v>
      </c>
    </row>
    <row r="385" spans="2:39">
      <c r="B385" s="351" t="s">
        <v>283</v>
      </c>
      <c r="C385" s="372"/>
      <c r="D385" s="336"/>
      <c r="E385" s="306"/>
      <c r="F385" s="306"/>
      <c r="G385" s="306"/>
      <c r="H385" s="306"/>
      <c r="I385" s="306"/>
      <c r="J385" s="306"/>
      <c r="K385" s="306"/>
      <c r="L385" s="306"/>
      <c r="M385" s="306"/>
      <c r="N385" s="306"/>
      <c r="O385" s="318"/>
      <c r="P385" s="306"/>
      <c r="Q385" s="306"/>
      <c r="R385" s="306"/>
      <c r="S385" s="336"/>
      <c r="T385" s="336"/>
      <c r="U385" s="336"/>
      <c r="V385" s="336"/>
      <c r="W385" s="306"/>
      <c r="X385" s="306"/>
      <c r="Y385" s="405">
        <f>'4.  2011-2014 LRAM'!Y527*Y381</f>
        <v>0</v>
      </c>
      <c r="Z385" s="405">
        <f>'4.  2011-2014 LRAM'!Z527*Z381</f>
        <v>0</v>
      </c>
      <c r="AA385" s="405">
        <f>'4.  2011-2014 LRAM'!AA527*AA381</f>
        <v>0</v>
      </c>
      <c r="AB385" s="405">
        <f>'4.  2011-2014 LRAM'!AB527*AB381</f>
        <v>0</v>
      </c>
      <c r="AC385" s="405">
        <f>'4.  2011-2014 LRAM'!AC527*AC381</f>
        <v>0</v>
      </c>
      <c r="AD385" s="405">
        <f>'4.  2011-2014 LRAM'!AD527*AD381</f>
        <v>0</v>
      </c>
      <c r="AE385" s="405">
        <f>'4.  2011-2014 LRAM'!AE527*AE381</f>
        <v>0</v>
      </c>
      <c r="AF385" s="405">
        <f>'4.  2011-2014 LRAM'!AF527*AF381</f>
        <v>0</v>
      </c>
      <c r="AG385" s="405">
        <f>'4.  2011-2014 LRAM'!AG527*AG381</f>
        <v>0</v>
      </c>
      <c r="AH385" s="405">
        <f>'4.  2011-2014 LRAM'!AH527*AH381</f>
        <v>0</v>
      </c>
      <c r="AI385" s="405">
        <f>'4.  2011-2014 LRAM'!AI527*AI381</f>
        <v>0</v>
      </c>
      <c r="AJ385" s="405">
        <f>'4.  2011-2014 LRAM'!AJ527*AJ381</f>
        <v>0</v>
      </c>
      <c r="AK385" s="405">
        <f>'4.  2011-2014 LRAM'!AK527*AK381</f>
        <v>0</v>
      </c>
      <c r="AL385" s="405">
        <f>'4.  2011-2014 LRAM'!AL527*AL381</f>
        <v>0</v>
      </c>
      <c r="AM385" s="404">
        <f t="shared" si="1127"/>
        <v>0</v>
      </c>
    </row>
    <row r="386" spans="2:39">
      <c r="B386" s="351" t="s">
        <v>284</v>
      </c>
      <c r="C386" s="372"/>
      <c r="D386" s="336"/>
      <c r="E386" s="306"/>
      <c r="F386" s="306"/>
      <c r="G386" s="306"/>
      <c r="H386" s="306"/>
      <c r="I386" s="306"/>
      <c r="J386" s="306"/>
      <c r="K386" s="306"/>
      <c r="L386" s="306"/>
      <c r="M386" s="306"/>
      <c r="N386" s="306"/>
      <c r="O386" s="318"/>
      <c r="P386" s="306"/>
      <c r="Q386" s="306"/>
      <c r="R386" s="306"/>
      <c r="S386" s="336"/>
      <c r="T386" s="336"/>
      <c r="U386" s="336"/>
      <c r="V386" s="336"/>
      <c r="W386" s="306"/>
      <c r="X386" s="306"/>
      <c r="Y386" s="405">
        <f t="shared" ref="Y386:AL386" si="1128">Y208*Y381</f>
        <v>0</v>
      </c>
      <c r="Z386" s="405">
        <f t="shared" si="1128"/>
        <v>0</v>
      </c>
      <c r="AA386" s="405">
        <f t="shared" si="1128"/>
        <v>0</v>
      </c>
      <c r="AB386" s="405">
        <f t="shared" si="1128"/>
        <v>0</v>
      </c>
      <c r="AC386" s="405">
        <f t="shared" si="1128"/>
        <v>0</v>
      </c>
      <c r="AD386" s="405">
        <f t="shared" si="1128"/>
        <v>0</v>
      </c>
      <c r="AE386" s="405">
        <f t="shared" si="1128"/>
        <v>0</v>
      </c>
      <c r="AF386" s="405">
        <f t="shared" si="1128"/>
        <v>0</v>
      </c>
      <c r="AG386" s="405">
        <f t="shared" si="1128"/>
        <v>0</v>
      </c>
      <c r="AH386" s="405">
        <f t="shared" si="1128"/>
        <v>0</v>
      </c>
      <c r="AI386" s="405">
        <f t="shared" si="1128"/>
        <v>0</v>
      </c>
      <c r="AJ386" s="405">
        <f t="shared" si="1128"/>
        <v>0</v>
      </c>
      <c r="AK386" s="405">
        <f t="shared" si="1128"/>
        <v>0</v>
      </c>
      <c r="AL386" s="405">
        <f t="shared" si="1128"/>
        <v>0</v>
      </c>
      <c r="AM386" s="404">
        <f t="shared" si="1127"/>
        <v>0</v>
      </c>
    </row>
    <row r="387" spans="2:39">
      <c r="B387" s="351" t="s">
        <v>293</v>
      </c>
      <c r="C387" s="372"/>
      <c r="D387" s="336"/>
      <c r="E387" s="306"/>
      <c r="F387" s="306"/>
      <c r="G387" s="306"/>
      <c r="H387" s="306"/>
      <c r="I387" s="306"/>
      <c r="J387" s="306"/>
      <c r="K387" s="306"/>
      <c r="L387" s="306"/>
      <c r="M387" s="306"/>
      <c r="N387" s="306"/>
      <c r="O387" s="318"/>
      <c r="P387" s="306"/>
      <c r="Q387" s="306"/>
      <c r="R387" s="306"/>
      <c r="S387" s="336"/>
      <c r="T387" s="336"/>
      <c r="U387" s="336"/>
      <c r="V387" s="336"/>
      <c r="W387" s="306"/>
      <c r="X387" s="306"/>
      <c r="Y387" s="405">
        <f>Y378*Y381</f>
        <v>0</v>
      </c>
      <c r="Z387" s="405">
        <f t="shared" ref="Z387:AL387" si="1129">Z378*Z381</f>
        <v>0</v>
      </c>
      <c r="AA387" s="405">
        <f t="shared" si="1129"/>
        <v>0</v>
      </c>
      <c r="AB387" s="405">
        <f t="shared" si="1129"/>
        <v>0</v>
      </c>
      <c r="AC387" s="405">
        <f t="shared" si="1129"/>
        <v>0</v>
      </c>
      <c r="AD387" s="405">
        <f t="shared" si="1129"/>
        <v>0</v>
      </c>
      <c r="AE387" s="405">
        <f t="shared" si="1129"/>
        <v>0</v>
      </c>
      <c r="AF387" s="405">
        <f t="shared" si="1129"/>
        <v>0</v>
      </c>
      <c r="AG387" s="405">
        <f t="shared" si="1129"/>
        <v>0</v>
      </c>
      <c r="AH387" s="405">
        <f t="shared" si="1129"/>
        <v>0</v>
      </c>
      <c r="AI387" s="405">
        <f t="shared" si="1129"/>
        <v>0</v>
      </c>
      <c r="AJ387" s="405">
        <f t="shared" si="1129"/>
        <v>0</v>
      </c>
      <c r="AK387" s="405">
        <f t="shared" si="1129"/>
        <v>0</v>
      </c>
      <c r="AL387" s="405">
        <f t="shared" si="1129"/>
        <v>0</v>
      </c>
      <c r="AM387" s="404">
        <f t="shared" si="1127"/>
        <v>0</v>
      </c>
    </row>
    <row r="388" spans="2:39" ht="15.75">
      <c r="B388" s="376" t="s">
        <v>285</v>
      </c>
      <c r="C388" s="372"/>
      <c r="D388" s="363"/>
      <c r="E388" s="361"/>
      <c r="F388" s="361"/>
      <c r="G388" s="361"/>
      <c r="H388" s="361"/>
      <c r="I388" s="361"/>
      <c r="J388" s="361"/>
      <c r="K388" s="361"/>
      <c r="L388" s="361"/>
      <c r="M388" s="361"/>
      <c r="N388" s="361"/>
      <c r="O388" s="327"/>
      <c r="P388" s="361"/>
      <c r="Q388" s="361"/>
      <c r="R388" s="361"/>
      <c r="S388" s="363"/>
      <c r="T388" s="363"/>
      <c r="U388" s="363"/>
      <c r="V388" s="363"/>
      <c r="W388" s="361"/>
      <c r="X388" s="361"/>
      <c r="Y388" s="373">
        <f>SUM(Y382:Y387)</f>
        <v>0</v>
      </c>
      <c r="Z388" s="373">
        <f t="shared" ref="Z388:AE388" si="1130">SUM(Z382:Z387)</f>
        <v>0</v>
      </c>
      <c r="AA388" s="373">
        <f t="shared" si="1130"/>
        <v>0</v>
      </c>
      <c r="AB388" s="373">
        <f t="shared" si="1130"/>
        <v>0</v>
      </c>
      <c r="AC388" s="373">
        <f t="shared" si="1130"/>
        <v>0</v>
      </c>
      <c r="AD388" s="373">
        <f t="shared" si="1130"/>
        <v>0</v>
      </c>
      <c r="AE388" s="373">
        <f t="shared" si="1130"/>
        <v>0</v>
      </c>
      <c r="AF388" s="373">
        <f>SUM(AF382:AF387)</f>
        <v>0</v>
      </c>
      <c r="AG388" s="373">
        <f t="shared" ref="AG388:AL388" si="1131">SUM(AG382:AG387)</f>
        <v>0</v>
      </c>
      <c r="AH388" s="373">
        <f t="shared" si="1131"/>
        <v>0</v>
      </c>
      <c r="AI388" s="373">
        <f t="shared" si="1131"/>
        <v>0</v>
      </c>
      <c r="AJ388" s="373">
        <f t="shared" si="1131"/>
        <v>0</v>
      </c>
      <c r="AK388" s="373">
        <f t="shared" si="1131"/>
        <v>0</v>
      </c>
      <c r="AL388" s="373">
        <f t="shared" si="1131"/>
        <v>0</v>
      </c>
      <c r="AM388" s="375">
        <f>SUM(AM382:AM387)</f>
        <v>0</v>
      </c>
    </row>
    <row r="389" spans="2:39" ht="15.75">
      <c r="B389" s="376" t="s">
        <v>286</v>
      </c>
      <c r="C389" s="372"/>
      <c r="D389" s="377"/>
      <c r="E389" s="361"/>
      <c r="F389" s="361"/>
      <c r="G389" s="361"/>
      <c r="H389" s="361"/>
      <c r="I389" s="361"/>
      <c r="J389" s="361"/>
      <c r="K389" s="361"/>
      <c r="L389" s="361"/>
      <c r="M389" s="361"/>
      <c r="N389" s="361"/>
      <c r="O389" s="327"/>
      <c r="P389" s="361"/>
      <c r="Q389" s="361"/>
      <c r="R389" s="361"/>
      <c r="S389" s="363"/>
      <c r="T389" s="363"/>
      <c r="U389" s="363"/>
      <c r="V389" s="363"/>
      <c r="W389" s="361"/>
      <c r="X389" s="361"/>
      <c r="Y389" s="374">
        <f>Y379*Y381</f>
        <v>0</v>
      </c>
      <c r="Z389" s="374">
        <f t="shared" ref="Z389:AE389" si="1132">Z379*Z381</f>
        <v>0</v>
      </c>
      <c r="AA389" s="374">
        <f t="shared" si="1132"/>
        <v>0</v>
      </c>
      <c r="AB389" s="374">
        <f t="shared" si="1132"/>
        <v>0</v>
      </c>
      <c r="AC389" s="374">
        <f t="shared" si="1132"/>
        <v>0</v>
      </c>
      <c r="AD389" s="374">
        <f t="shared" si="1132"/>
        <v>0</v>
      </c>
      <c r="AE389" s="374">
        <f t="shared" si="1132"/>
        <v>0</v>
      </c>
      <c r="AF389" s="374">
        <f>AF379*AF381</f>
        <v>0</v>
      </c>
      <c r="AG389" s="374">
        <f t="shared" ref="AG389:AL389" si="1133">AG379*AG381</f>
        <v>0</v>
      </c>
      <c r="AH389" s="374">
        <f t="shared" si="1133"/>
        <v>0</v>
      </c>
      <c r="AI389" s="374">
        <f t="shared" si="1133"/>
        <v>0</v>
      </c>
      <c r="AJ389" s="374">
        <f t="shared" si="1133"/>
        <v>0</v>
      </c>
      <c r="AK389" s="374">
        <f t="shared" si="1133"/>
        <v>0</v>
      </c>
      <c r="AL389" s="374">
        <f t="shared" si="1133"/>
        <v>0</v>
      </c>
      <c r="AM389" s="375">
        <f>SUM(Y389:AL389)</f>
        <v>0</v>
      </c>
    </row>
    <row r="390" spans="2:39" ht="15.75">
      <c r="B390" s="376" t="s">
        <v>287</v>
      </c>
      <c r="C390" s="372"/>
      <c r="D390" s="377"/>
      <c r="E390" s="361"/>
      <c r="F390" s="361"/>
      <c r="G390" s="361"/>
      <c r="H390" s="361"/>
      <c r="I390" s="361"/>
      <c r="J390" s="361"/>
      <c r="K390" s="361"/>
      <c r="L390" s="361"/>
      <c r="M390" s="361"/>
      <c r="N390" s="361"/>
      <c r="O390" s="327"/>
      <c r="P390" s="361"/>
      <c r="Q390" s="361"/>
      <c r="R390" s="361"/>
      <c r="S390" s="377"/>
      <c r="T390" s="377"/>
      <c r="U390" s="377"/>
      <c r="V390" s="377"/>
      <c r="W390" s="361"/>
      <c r="X390" s="361"/>
      <c r="Y390" s="378"/>
      <c r="Z390" s="378"/>
      <c r="AA390" s="378"/>
      <c r="AB390" s="378"/>
      <c r="AC390" s="378"/>
      <c r="AD390" s="378"/>
      <c r="AE390" s="378"/>
      <c r="AF390" s="378"/>
      <c r="AG390" s="378"/>
      <c r="AH390" s="378"/>
      <c r="AI390" s="378"/>
      <c r="AJ390" s="378"/>
      <c r="AK390" s="378"/>
      <c r="AL390" s="378"/>
      <c r="AM390" s="375">
        <f>AM388-AM389</f>
        <v>0</v>
      </c>
    </row>
    <row r="391" spans="2:39">
      <c r="B391" s="351"/>
      <c r="C391" s="377"/>
      <c r="D391" s="377"/>
      <c r="E391" s="361"/>
      <c r="F391" s="361"/>
      <c r="G391" s="361"/>
      <c r="H391" s="361"/>
      <c r="I391" s="361"/>
      <c r="J391" s="361"/>
      <c r="K391" s="361"/>
      <c r="L391" s="361"/>
      <c r="M391" s="361"/>
      <c r="N391" s="361"/>
      <c r="O391" s="327"/>
      <c r="P391" s="361"/>
      <c r="Q391" s="361"/>
      <c r="R391" s="361"/>
      <c r="S391" s="377"/>
      <c r="T391" s="372"/>
      <c r="U391" s="377"/>
      <c r="V391" s="377"/>
      <c r="W391" s="361"/>
      <c r="X391" s="361"/>
      <c r="Y391" s="379"/>
      <c r="Z391" s="379"/>
      <c r="AA391" s="379"/>
      <c r="AB391" s="379"/>
      <c r="AC391" s="379"/>
      <c r="AD391" s="379"/>
      <c r="AE391" s="379"/>
      <c r="AF391" s="379"/>
      <c r="AG391" s="379"/>
      <c r="AH391" s="379"/>
      <c r="AI391" s="379"/>
      <c r="AJ391" s="379"/>
      <c r="AK391" s="379"/>
      <c r="AL391" s="379"/>
      <c r="AM391" s="375"/>
    </row>
    <row r="392" spans="2:39">
      <c r="B392" s="466" t="s">
        <v>288</v>
      </c>
      <c r="C392" s="331"/>
      <c r="D392" s="306"/>
      <c r="E392" s="306"/>
      <c r="F392" s="306"/>
      <c r="G392" s="306"/>
      <c r="H392" s="306"/>
      <c r="I392" s="306"/>
      <c r="J392" s="306"/>
      <c r="K392" s="306"/>
      <c r="L392" s="306"/>
      <c r="M392" s="306"/>
      <c r="N392" s="306"/>
      <c r="O392" s="384"/>
      <c r="P392" s="306"/>
      <c r="Q392" s="306"/>
      <c r="R392" s="306"/>
      <c r="S392" s="331"/>
      <c r="T392" s="336"/>
      <c r="U392" s="336"/>
      <c r="V392" s="306"/>
      <c r="W392" s="306"/>
      <c r="X392" s="336"/>
      <c r="Y392" s="318">
        <f>SUMPRODUCT(E221:E376,Y221:Y376)</f>
        <v>0</v>
      </c>
      <c r="Z392" s="318">
        <f>SUMPRODUCT(E221:E376,Z221:Z376)</f>
        <v>0</v>
      </c>
      <c r="AA392" s="318">
        <f t="shared" ref="AA392:AL392" si="1134">IF(AA219="kw",SUMPRODUCT($N$221:$N$376,$P$221:$P$376,AA221:AA376),SUMPRODUCT($E$221:$E$376,AA221:AA376))</f>
        <v>0</v>
      </c>
      <c r="AB392" s="318">
        <f t="shared" si="1134"/>
        <v>0</v>
      </c>
      <c r="AC392" s="318">
        <f t="shared" si="1134"/>
        <v>0</v>
      </c>
      <c r="AD392" s="318">
        <f t="shared" si="1134"/>
        <v>0</v>
      </c>
      <c r="AE392" s="318">
        <f t="shared" si="1134"/>
        <v>0</v>
      </c>
      <c r="AF392" s="318">
        <f t="shared" si="1134"/>
        <v>0</v>
      </c>
      <c r="AG392" s="318">
        <f t="shared" si="1134"/>
        <v>0</v>
      </c>
      <c r="AH392" s="318">
        <f t="shared" si="1134"/>
        <v>0</v>
      </c>
      <c r="AI392" s="318">
        <f t="shared" si="1134"/>
        <v>0</v>
      </c>
      <c r="AJ392" s="318">
        <f t="shared" si="1134"/>
        <v>0</v>
      </c>
      <c r="AK392" s="318">
        <f t="shared" si="1134"/>
        <v>0</v>
      </c>
      <c r="AL392" s="318">
        <f t="shared" si="1134"/>
        <v>0</v>
      </c>
      <c r="AM392" s="375"/>
    </row>
    <row r="393" spans="2:39">
      <c r="B393" s="466" t="s">
        <v>289</v>
      </c>
      <c r="C393" s="331"/>
      <c r="D393" s="306"/>
      <c r="E393" s="306"/>
      <c r="F393" s="306"/>
      <c r="G393" s="306"/>
      <c r="H393" s="306"/>
      <c r="I393" s="306"/>
      <c r="J393" s="306"/>
      <c r="K393" s="306"/>
      <c r="L393" s="306"/>
      <c r="M393" s="306"/>
      <c r="N393" s="306"/>
      <c r="O393" s="384"/>
      <c r="P393" s="306"/>
      <c r="Q393" s="306"/>
      <c r="R393" s="306"/>
      <c r="S393" s="331"/>
      <c r="T393" s="336"/>
      <c r="U393" s="336"/>
      <c r="V393" s="306"/>
      <c r="W393" s="306"/>
      <c r="X393" s="336"/>
      <c r="Y393" s="318">
        <f>SUMPRODUCT(F221:F376,Y221:Y376)</f>
        <v>0</v>
      </c>
      <c r="Z393" s="318">
        <f>SUMPRODUCT(F221:F376,Z221:Z376)</f>
        <v>0</v>
      </c>
      <c r="AA393" s="318">
        <f t="shared" ref="AA393:AL393" si="1135">IF(AA219="kw",SUMPRODUCT($N$221:$N$376,$Q$221:$Q$376,AA221:AA376),SUMPRODUCT($F$221:$F$376,AA221:AA376))</f>
        <v>0</v>
      </c>
      <c r="AB393" s="318">
        <f t="shared" si="1135"/>
        <v>0</v>
      </c>
      <c r="AC393" s="318">
        <f t="shared" si="1135"/>
        <v>0</v>
      </c>
      <c r="AD393" s="318">
        <f t="shared" si="1135"/>
        <v>0</v>
      </c>
      <c r="AE393" s="318">
        <f t="shared" si="1135"/>
        <v>0</v>
      </c>
      <c r="AF393" s="318">
        <f t="shared" si="1135"/>
        <v>0</v>
      </c>
      <c r="AG393" s="318">
        <f t="shared" si="1135"/>
        <v>0</v>
      </c>
      <c r="AH393" s="318">
        <f t="shared" si="1135"/>
        <v>0</v>
      </c>
      <c r="AI393" s="318">
        <f t="shared" si="1135"/>
        <v>0</v>
      </c>
      <c r="AJ393" s="318">
        <f t="shared" si="1135"/>
        <v>0</v>
      </c>
      <c r="AK393" s="318">
        <f t="shared" si="1135"/>
        <v>0</v>
      </c>
      <c r="AL393" s="318">
        <f t="shared" si="1135"/>
        <v>0</v>
      </c>
      <c r="AM393" s="364"/>
    </row>
    <row r="394" spans="2:39">
      <c r="B394" s="466" t="s">
        <v>290</v>
      </c>
      <c r="C394" s="331"/>
      <c r="D394" s="306"/>
      <c r="E394" s="306"/>
      <c r="F394" s="306"/>
      <c r="G394" s="306"/>
      <c r="H394" s="306"/>
      <c r="I394" s="306"/>
      <c r="J394" s="306"/>
      <c r="K394" s="306"/>
      <c r="L394" s="306"/>
      <c r="M394" s="306"/>
      <c r="N394" s="306"/>
      <c r="O394" s="384"/>
      <c r="P394" s="306"/>
      <c r="Q394" s="306"/>
      <c r="R394" s="306"/>
      <c r="S394" s="331"/>
      <c r="T394" s="336"/>
      <c r="U394" s="336"/>
      <c r="V394" s="306"/>
      <c r="W394" s="306"/>
      <c r="X394" s="336"/>
      <c r="Y394" s="318">
        <f>SUMPRODUCT(G221:G376,Y221:Y376)</f>
        <v>0</v>
      </c>
      <c r="Z394" s="318">
        <f>SUMPRODUCT(G221:G376,Z221:Z376)</f>
        <v>0</v>
      </c>
      <c r="AA394" s="318">
        <f t="shared" ref="AA394:AL394" si="1136">IF(AA219="kw",SUMPRODUCT($N$221:$N$376,$R$221:$R$376,AA221:AA376),SUMPRODUCT($G$221:$G$376,AA221:AA376))</f>
        <v>0</v>
      </c>
      <c r="AB394" s="318">
        <f t="shared" si="1136"/>
        <v>0</v>
      </c>
      <c r="AC394" s="318">
        <f t="shared" si="1136"/>
        <v>0</v>
      </c>
      <c r="AD394" s="318">
        <f t="shared" si="1136"/>
        <v>0</v>
      </c>
      <c r="AE394" s="318">
        <f t="shared" si="1136"/>
        <v>0</v>
      </c>
      <c r="AF394" s="318">
        <f t="shared" si="1136"/>
        <v>0</v>
      </c>
      <c r="AG394" s="318">
        <f t="shared" si="1136"/>
        <v>0</v>
      </c>
      <c r="AH394" s="318">
        <f t="shared" si="1136"/>
        <v>0</v>
      </c>
      <c r="AI394" s="318">
        <f t="shared" si="1136"/>
        <v>0</v>
      </c>
      <c r="AJ394" s="318">
        <f t="shared" si="1136"/>
        <v>0</v>
      </c>
      <c r="AK394" s="318">
        <f t="shared" si="1136"/>
        <v>0</v>
      </c>
      <c r="AL394" s="318">
        <f t="shared" si="1136"/>
        <v>0</v>
      </c>
      <c r="AM394" s="364"/>
    </row>
    <row r="395" spans="2:39">
      <c r="B395" s="467" t="s">
        <v>291</v>
      </c>
      <c r="C395" s="391"/>
      <c r="D395" s="411"/>
      <c r="E395" s="411"/>
      <c r="F395" s="411"/>
      <c r="G395" s="411"/>
      <c r="H395" s="411"/>
      <c r="I395" s="411"/>
      <c r="J395" s="411"/>
      <c r="K395" s="411"/>
      <c r="L395" s="411"/>
      <c r="M395" s="411"/>
      <c r="N395" s="411"/>
      <c r="O395" s="410"/>
      <c r="P395" s="411"/>
      <c r="Q395" s="411"/>
      <c r="R395" s="411"/>
      <c r="S395" s="391"/>
      <c r="T395" s="412"/>
      <c r="U395" s="412"/>
      <c r="V395" s="411"/>
      <c r="W395" s="411"/>
      <c r="X395" s="412"/>
      <c r="Y395" s="353">
        <f>SUMPRODUCT(H221:H376,Y221:Y376)</f>
        <v>0</v>
      </c>
      <c r="Z395" s="353">
        <f>SUMPRODUCT(H221:H376,Z221:Z376)</f>
        <v>0</v>
      </c>
      <c r="AA395" s="353">
        <f t="shared" ref="AA395:AL395" si="1137">IF(AA219="kw",SUMPRODUCT($N$221:$N$376,$S$221:$S$376,AA221:AA376),SUMPRODUCT($H$221:$H$376,AA221:AA376))</f>
        <v>0</v>
      </c>
      <c r="AB395" s="353">
        <f t="shared" si="1137"/>
        <v>0</v>
      </c>
      <c r="AC395" s="353">
        <f t="shared" si="1137"/>
        <v>0</v>
      </c>
      <c r="AD395" s="353">
        <f t="shared" si="1137"/>
        <v>0</v>
      </c>
      <c r="AE395" s="353">
        <f t="shared" si="1137"/>
        <v>0</v>
      </c>
      <c r="AF395" s="353">
        <f t="shared" si="1137"/>
        <v>0</v>
      </c>
      <c r="AG395" s="353">
        <f t="shared" si="1137"/>
        <v>0</v>
      </c>
      <c r="AH395" s="353">
        <f t="shared" si="1137"/>
        <v>0</v>
      </c>
      <c r="AI395" s="353">
        <f t="shared" si="1137"/>
        <v>0</v>
      </c>
      <c r="AJ395" s="353">
        <f t="shared" si="1137"/>
        <v>0</v>
      </c>
      <c r="AK395" s="353">
        <f t="shared" si="1137"/>
        <v>0</v>
      </c>
      <c r="AL395" s="353">
        <f t="shared" si="1137"/>
        <v>0</v>
      </c>
      <c r="AM395" s="413"/>
    </row>
    <row r="396" spans="2:39" ht="21" customHeight="1">
      <c r="B396" s="395" t="s">
        <v>226</v>
      </c>
      <c r="C396" s="414"/>
      <c r="D396" s="415"/>
      <c r="E396" s="415"/>
      <c r="F396" s="415"/>
      <c r="G396" s="415"/>
      <c r="H396" s="415"/>
      <c r="I396" s="415"/>
      <c r="J396" s="415"/>
      <c r="K396" s="415"/>
      <c r="L396" s="415"/>
      <c r="M396" s="415"/>
      <c r="N396" s="415"/>
      <c r="O396" s="415"/>
      <c r="P396" s="415"/>
      <c r="Q396" s="415"/>
      <c r="R396" s="415"/>
      <c r="S396" s="398"/>
      <c r="T396" s="399"/>
      <c r="U396" s="415"/>
      <c r="V396" s="415"/>
      <c r="W396" s="415"/>
      <c r="X396" s="415"/>
      <c r="Y396" s="436"/>
      <c r="Z396" s="436"/>
      <c r="AA396" s="436"/>
      <c r="AB396" s="436"/>
      <c r="AC396" s="436"/>
      <c r="AD396" s="436"/>
      <c r="AE396" s="436"/>
      <c r="AF396" s="436"/>
      <c r="AG396" s="436"/>
      <c r="AH396" s="436"/>
      <c r="AI396" s="436"/>
      <c r="AJ396" s="436"/>
      <c r="AK396" s="436"/>
      <c r="AL396" s="436"/>
      <c r="AM396" s="416"/>
    </row>
    <row r="399" spans="2:39" ht="15.75">
      <c r="B399" s="307" t="s">
        <v>294</v>
      </c>
      <c r="C399" s="308"/>
      <c r="D399" s="627" t="s">
        <v>588</v>
      </c>
      <c r="E399" s="280"/>
      <c r="F399" s="629" t="s">
        <v>599</v>
      </c>
      <c r="G399" s="280"/>
      <c r="H399" s="280"/>
      <c r="I399" s="280"/>
      <c r="J399" s="280"/>
      <c r="K399" s="280"/>
      <c r="L399" s="280"/>
      <c r="M399" s="280"/>
      <c r="N399" s="280"/>
      <c r="O399" s="308"/>
      <c r="P399" s="280"/>
      <c r="Q399" s="280"/>
      <c r="R399" s="280"/>
      <c r="S399" s="280"/>
      <c r="T399" s="280"/>
      <c r="U399" s="280"/>
      <c r="V399" s="280"/>
      <c r="W399" s="280"/>
      <c r="X399" s="280"/>
      <c r="Y399" s="297"/>
      <c r="Z399" s="294"/>
      <c r="AA399" s="294"/>
      <c r="AB399" s="294"/>
      <c r="AC399" s="294"/>
      <c r="AD399" s="294"/>
      <c r="AE399" s="294"/>
      <c r="AF399" s="294"/>
      <c r="AG399" s="294"/>
      <c r="AH399" s="294"/>
      <c r="AI399" s="294"/>
      <c r="AJ399" s="294"/>
      <c r="AK399" s="294"/>
      <c r="AL399" s="294"/>
      <c r="AM399" s="309"/>
    </row>
    <row r="400" spans="2:39" ht="33.75" customHeight="1">
      <c r="B400" s="937" t="s">
        <v>213</v>
      </c>
      <c r="C400" s="939" t="s">
        <v>33</v>
      </c>
      <c r="D400" s="311" t="s">
        <v>426</v>
      </c>
      <c r="E400" s="941" t="s">
        <v>211</v>
      </c>
      <c r="F400" s="942"/>
      <c r="G400" s="942"/>
      <c r="H400" s="942"/>
      <c r="I400" s="942"/>
      <c r="J400" s="942"/>
      <c r="K400" s="942"/>
      <c r="L400" s="942"/>
      <c r="M400" s="943"/>
      <c r="N400" s="944" t="s">
        <v>215</v>
      </c>
      <c r="O400" s="311" t="s">
        <v>427</v>
      </c>
      <c r="P400" s="941" t="s">
        <v>214</v>
      </c>
      <c r="Q400" s="942"/>
      <c r="R400" s="942"/>
      <c r="S400" s="942"/>
      <c r="T400" s="942"/>
      <c r="U400" s="942"/>
      <c r="V400" s="942"/>
      <c r="W400" s="942"/>
      <c r="X400" s="943"/>
      <c r="Y400" s="934" t="s">
        <v>246</v>
      </c>
      <c r="Z400" s="935"/>
      <c r="AA400" s="935"/>
      <c r="AB400" s="935"/>
      <c r="AC400" s="935"/>
      <c r="AD400" s="935"/>
      <c r="AE400" s="935"/>
      <c r="AF400" s="935"/>
      <c r="AG400" s="935"/>
      <c r="AH400" s="935"/>
      <c r="AI400" s="935"/>
      <c r="AJ400" s="935"/>
      <c r="AK400" s="935"/>
      <c r="AL400" s="935"/>
      <c r="AM400" s="936"/>
    </row>
    <row r="401" spans="1:39" ht="61.5" customHeight="1">
      <c r="B401" s="938"/>
      <c r="C401" s="940"/>
      <c r="D401" s="312">
        <v>2017</v>
      </c>
      <c r="E401" s="312">
        <v>2018</v>
      </c>
      <c r="F401" s="312">
        <v>2019</v>
      </c>
      <c r="G401" s="312">
        <v>2020</v>
      </c>
      <c r="H401" s="312">
        <v>2021</v>
      </c>
      <c r="I401" s="312">
        <v>2022</v>
      </c>
      <c r="J401" s="312">
        <v>2023</v>
      </c>
      <c r="K401" s="312">
        <v>2024</v>
      </c>
      <c r="L401" s="312">
        <v>2025</v>
      </c>
      <c r="M401" s="312">
        <v>2026</v>
      </c>
      <c r="N401" s="945"/>
      <c r="O401" s="312">
        <v>2017</v>
      </c>
      <c r="P401" s="312">
        <v>2018</v>
      </c>
      <c r="Q401" s="312">
        <v>2019</v>
      </c>
      <c r="R401" s="312">
        <v>2020</v>
      </c>
      <c r="S401" s="312">
        <v>2021</v>
      </c>
      <c r="T401" s="312">
        <v>2022</v>
      </c>
      <c r="U401" s="312">
        <v>2023</v>
      </c>
      <c r="V401" s="312">
        <v>2024</v>
      </c>
      <c r="W401" s="312">
        <v>2025</v>
      </c>
      <c r="X401" s="312">
        <v>2026</v>
      </c>
      <c r="Y401" s="312" t="str">
        <f>'1.  LRAMVA Summary'!D51</f>
        <v>Residential</v>
      </c>
      <c r="Z401" s="312" t="str">
        <f>'1.  LRAMVA Summary'!E51</f>
        <v>GS&lt;50 kW</v>
      </c>
      <c r="AA401" s="312" t="str">
        <f>'1.  LRAMVA Summary'!F51</f>
        <v>General Service 50 to 4,999 kW</v>
      </c>
      <c r="AB401" s="312" t="str">
        <f>'1.  LRAMVA Summary'!G51</f>
        <v>Large Use</v>
      </c>
      <c r="AC401" s="312" t="str">
        <f>'1.  LRAMVA Summary'!H51</f>
        <v>Large Use</v>
      </c>
      <c r="AD401" s="312" t="str">
        <f>'1.  LRAMVA Summary'!I51</f>
        <v>Street Lighting</v>
      </c>
      <c r="AE401" s="312" t="str">
        <f>'1.  LRAMVA Summary'!J51</f>
        <v/>
      </c>
      <c r="AF401" s="312" t="str">
        <f>'1.  LRAMVA Summary'!K51</f>
        <v/>
      </c>
      <c r="AG401" s="312" t="str">
        <f>'1.  LRAMVA Summary'!L51</f>
        <v/>
      </c>
      <c r="AH401" s="312" t="str">
        <f>'1.  LRAMVA Summary'!M51</f>
        <v/>
      </c>
      <c r="AI401" s="312" t="str">
        <f>'1.  LRAMVA Summary'!N51</f>
        <v/>
      </c>
      <c r="AJ401" s="312" t="str">
        <f>'1.  LRAMVA Summary'!O51</f>
        <v/>
      </c>
      <c r="AK401" s="312" t="str">
        <f>'1.  LRAMVA Summary'!P51</f>
        <v/>
      </c>
      <c r="AL401" s="312" t="str">
        <f>'1.  LRAMVA Summary'!Q51</f>
        <v/>
      </c>
      <c r="AM401" s="314" t="str">
        <f>'1.  LRAMVA Summary'!R51</f>
        <v>Total</v>
      </c>
    </row>
    <row r="402" spans="1:39" ht="15.75" customHeight="1">
      <c r="A402" s="568"/>
      <c r="B402" s="560" t="s">
        <v>517</v>
      </c>
      <c r="C402" s="316"/>
      <c r="D402" s="316"/>
      <c r="E402" s="316"/>
      <c r="F402" s="316"/>
      <c r="G402" s="316"/>
      <c r="H402" s="316"/>
      <c r="I402" s="316"/>
      <c r="J402" s="316"/>
      <c r="K402" s="316"/>
      <c r="L402" s="316"/>
      <c r="M402" s="316"/>
      <c r="N402" s="317"/>
      <c r="O402" s="316"/>
      <c r="P402" s="316"/>
      <c r="Q402" s="316"/>
      <c r="R402" s="316"/>
      <c r="S402" s="316"/>
      <c r="T402" s="316"/>
      <c r="U402" s="316"/>
      <c r="V402" s="316"/>
      <c r="W402" s="316"/>
      <c r="X402" s="316"/>
      <c r="Y402" s="318" t="str">
        <f>'1.  LRAMVA Summary'!D52</f>
        <v>kWh</v>
      </c>
      <c r="Z402" s="318" t="str">
        <f>'1.  LRAMVA Summary'!E52</f>
        <v>kWh</v>
      </c>
      <c r="AA402" s="318" t="str">
        <f>'1.  LRAMVA Summary'!F52</f>
        <v>kW</v>
      </c>
      <c r="AB402" s="318" t="str">
        <f>'1.  LRAMVA Summary'!G52</f>
        <v>kW</v>
      </c>
      <c r="AC402" s="318" t="str">
        <f>'1.  LRAMVA Summary'!H52</f>
        <v>kW</v>
      </c>
      <c r="AD402" s="318" t="str">
        <f>'1.  LRAMVA Summary'!I52</f>
        <v>kW</v>
      </c>
      <c r="AE402" s="318" t="str">
        <f>'1.  LRAMVA Summary'!J52</f>
        <v/>
      </c>
      <c r="AF402" s="318" t="str">
        <f>'1.  LRAMVA Summary'!K52</f>
        <v/>
      </c>
      <c r="AG402" s="318" t="str">
        <f>'1.  LRAMVA Summary'!L52</f>
        <v/>
      </c>
      <c r="AH402" s="318" t="str">
        <f>'1.  LRAMVA Summary'!M52</f>
        <v/>
      </c>
      <c r="AI402" s="318" t="str">
        <f>'1.  LRAMVA Summary'!N52</f>
        <v/>
      </c>
      <c r="AJ402" s="318" t="str">
        <f>'1.  LRAMVA Summary'!O52</f>
        <v/>
      </c>
      <c r="AK402" s="318" t="str">
        <f>'1.  LRAMVA Summary'!P52</f>
        <v/>
      </c>
      <c r="AL402" s="318" t="str">
        <f>'1.  LRAMVA Summary'!Q52</f>
        <v/>
      </c>
      <c r="AM402" s="319"/>
    </row>
    <row r="403" spans="1:39" ht="15.75" hidden="1" outlineLevel="1">
      <c r="A403" s="568"/>
      <c r="B403" s="540" t="s">
        <v>510</v>
      </c>
      <c r="C403" s="316"/>
      <c r="D403" s="316"/>
      <c r="E403" s="316"/>
      <c r="F403" s="316"/>
      <c r="G403" s="316"/>
      <c r="H403" s="316"/>
      <c r="I403" s="316"/>
      <c r="J403" s="316"/>
      <c r="K403" s="316"/>
      <c r="L403" s="316"/>
      <c r="M403" s="316"/>
      <c r="N403" s="317"/>
      <c r="O403" s="316"/>
      <c r="P403" s="316"/>
      <c r="Q403" s="316"/>
      <c r="R403" s="316"/>
      <c r="S403" s="316"/>
      <c r="T403" s="316"/>
      <c r="U403" s="316"/>
      <c r="V403" s="316"/>
      <c r="W403" s="316"/>
      <c r="X403" s="316"/>
      <c r="Y403" s="318"/>
      <c r="Z403" s="318"/>
      <c r="AA403" s="318"/>
      <c r="AB403" s="318"/>
      <c r="AC403" s="318"/>
      <c r="AD403" s="318"/>
      <c r="AE403" s="318"/>
      <c r="AF403" s="318"/>
      <c r="AG403" s="318"/>
      <c r="AH403" s="318"/>
      <c r="AI403" s="318"/>
      <c r="AJ403" s="318"/>
      <c r="AK403" s="318"/>
      <c r="AL403" s="318"/>
      <c r="AM403" s="319"/>
    </row>
    <row r="404" spans="1:39" hidden="1" outlineLevel="1">
      <c r="A404" s="568">
        <v>1</v>
      </c>
      <c r="B404" s="455" t="s">
        <v>95</v>
      </c>
      <c r="C404" s="318" t="s">
        <v>25</v>
      </c>
      <c r="D404" s="322"/>
      <c r="E404" s="322"/>
      <c r="F404" s="322"/>
      <c r="G404" s="322"/>
      <c r="H404" s="322"/>
      <c r="I404" s="322"/>
      <c r="J404" s="322"/>
      <c r="K404" s="322"/>
      <c r="L404" s="322"/>
      <c r="M404" s="322"/>
      <c r="N404" s="318"/>
      <c r="O404" s="322"/>
      <c r="P404" s="322"/>
      <c r="Q404" s="322"/>
      <c r="R404" s="322"/>
      <c r="S404" s="322"/>
      <c r="T404" s="322"/>
      <c r="U404" s="322"/>
      <c r="V404" s="322"/>
      <c r="W404" s="322"/>
      <c r="X404" s="322"/>
      <c r="Y404" s="437"/>
      <c r="Z404" s="437"/>
      <c r="AA404" s="437"/>
      <c r="AB404" s="437"/>
      <c r="AC404" s="437"/>
      <c r="AD404" s="437"/>
      <c r="AE404" s="437"/>
      <c r="AF404" s="437"/>
      <c r="AG404" s="437"/>
      <c r="AH404" s="437"/>
      <c r="AI404" s="437"/>
      <c r="AJ404" s="437"/>
      <c r="AK404" s="437"/>
      <c r="AL404" s="437"/>
      <c r="AM404" s="323">
        <f>SUM(Y404:AL404)</f>
        <v>0</v>
      </c>
    </row>
    <row r="405" spans="1:39" hidden="1" outlineLevel="1">
      <c r="A405" s="568"/>
      <c r="B405" s="458" t="s">
        <v>311</v>
      </c>
      <c r="C405" s="318" t="s">
        <v>164</v>
      </c>
      <c r="D405" s="322"/>
      <c r="E405" s="322"/>
      <c r="F405" s="322"/>
      <c r="G405" s="322"/>
      <c r="H405" s="322"/>
      <c r="I405" s="322"/>
      <c r="J405" s="322"/>
      <c r="K405" s="322"/>
      <c r="L405" s="322"/>
      <c r="M405" s="322"/>
      <c r="N405" s="495"/>
      <c r="O405" s="322"/>
      <c r="P405" s="322"/>
      <c r="Q405" s="322"/>
      <c r="R405" s="322"/>
      <c r="S405" s="322"/>
      <c r="T405" s="322"/>
      <c r="U405" s="322"/>
      <c r="V405" s="322"/>
      <c r="W405" s="322"/>
      <c r="X405" s="322"/>
      <c r="Y405" s="438">
        <f>Y404</f>
        <v>0</v>
      </c>
      <c r="Z405" s="438">
        <f t="shared" ref="Z405" si="1138">Z404</f>
        <v>0</v>
      </c>
      <c r="AA405" s="438">
        <f t="shared" ref="AA405" si="1139">AA404</f>
        <v>0</v>
      </c>
      <c r="AB405" s="438">
        <f t="shared" ref="AB405" si="1140">AB404</f>
        <v>0</v>
      </c>
      <c r="AC405" s="438">
        <f t="shared" ref="AC405" si="1141">AC404</f>
        <v>0</v>
      </c>
      <c r="AD405" s="438">
        <f t="shared" ref="AD405" si="1142">AD404</f>
        <v>0</v>
      </c>
      <c r="AE405" s="438">
        <f t="shared" ref="AE405" si="1143">AE404</f>
        <v>0</v>
      </c>
      <c r="AF405" s="438">
        <f t="shared" ref="AF405" si="1144">AF404</f>
        <v>0</v>
      </c>
      <c r="AG405" s="438">
        <f t="shared" ref="AG405" si="1145">AG404</f>
        <v>0</v>
      </c>
      <c r="AH405" s="438">
        <f t="shared" ref="AH405" si="1146">AH404</f>
        <v>0</v>
      </c>
      <c r="AI405" s="438">
        <f t="shared" ref="AI405" si="1147">AI404</f>
        <v>0</v>
      </c>
      <c r="AJ405" s="438">
        <f t="shared" ref="AJ405" si="1148">AJ404</f>
        <v>0</v>
      </c>
      <c r="AK405" s="438">
        <f t="shared" ref="AK405" si="1149">AK404</f>
        <v>0</v>
      </c>
      <c r="AL405" s="438">
        <f t="shared" ref="AL405" si="1150">AL404</f>
        <v>0</v>
      </c>
      <c r="AM405" s="324"/>
    </row>
    <row r="406" spans="1:39" ht="15.75" hidden="1" outlineLevel="1">
      <c r="A406" s="568"/>
      <c r="B406" s="561"/>
      <c r="C406" s="326"/>
      <c r="D406" s="326"/>
      <c r="E406" s="326"/>
      <c r="F406" s="326"/>
      <c r="G406" s="326"/>
      <c r="H406" s="326"/>
      <c r="I406" s="326"/>
      <c r="J406" s="326"/>
      <c r="K406" s="326"/>
      <c r="L406" s="326"/>
      <c r="M406" s="326"/>
      <c r="N406" s="327"/>
      <c r="O406" s="326"/>
      <c r="P406" s="326"/>
      <c r="Q406" s="326"/>
      <c r="R406" s="326"/>
      <c r="S406" s="326"/>
      <c r="T406" s="326"/>
      <c r="U406" s="326"/>
      <c r="V406" s="326"/>
      <c r="W406" s="326"/>
      <c r="X406" s="326"/>
      <c r="Y406" s="439"/>
      <c r="Z406" s="440"/>
      <c r="AA406" s="440"/>
      <c r="AB406" s="440"/>
      <c r="AC406" s="440"/>
      <c r="AD406" s="440"/>
      <c r="AE406" s="440"/>
      <c r="AF406" s="440"/>
      <c r="AG406" s="440"/>
      <c r="AH406" s="440"/>
      <c r="AI406" s="440"/>
      <c r="AJ406" s="440"/>
      <c r="AK406" s="440"/>
      <c r="AL406" s="440"/>
      <c r="AM406" s="329"/>
    </row>
    <row r="407" spans="1:39" hidden="1" outlineLevel="1">
      <c r="A407" s="568">
        <v>2</v>
      </c>
      <c r="B407" s="455" t="s">
        <v>96</v>
      </c>
      <c r="C407" s="318" t="s">
        <v>25</v>
      </c>
      <c r="D407" s="322"/>
      <c r="E407" s="322"/>
      <c r="F407" s="322"/>
      <c r="G407" s="322"/>
      <c r="H407" s="322"/>
      <c r="I407" s="322"/>
      <c r="J407" s="322"/>
      <c r="K407" s="322"/>
      <c r="L407" s="322"/>
      <c r="M407" s="322"/>
      <c r="N407" s="318"/>
      <c r="O407" s="322"/>
      <c r="P407" s="322"/>
      <c r="Q407" s="322"/>
      <c r="R407" s="322"/>
      <c r="S407" s="322"/>
      <c r="T407" s="322"/>
      <c r="U407" s="322"/>
      <c r="V407" s="322"/>
      <c r="W407" s="322"/>
      <c r="X407" s="322"/>
      <c r="Y407" s="437"/>
      <c r="Z407" s="437"/>
      <c r="AA407" s="437"/>
      <c r="AB407" s="437"/>
      <c r="AC407" s="437"/>
      <c r="AD407" s="437"/>
      <c r="AE407" s="437"/>
      <c r="AF407" s="437"/>
      <c r="AG407" s="437"/>
      <c r="AH407" s="437"/>
      <c r="AI407" s="437"/>
      <c r="AJ407" s="437"/>
      <c r="AK407" s="437"/>
      <c r="AL407" s="437"/>
      <c r="AM407" s="323">
        <f>SUM(Y407:AL407)</f>
        <v>0</v>
      </c>
    </row>
    <row r="408" spans="1:39" hidden="1" outlineLevel="1">
      <c r="A408" s="568"/>
      <c r="B408" s="458" t="s">
        <v>311</v>
      </c>
      <c r="C408" s="318" t="s">
        <v>164</v>
      </c>
      <c r="D408" s="322"/>
      <c r="E408" s="322"/>
      <c r="F408" s="322"/>
      <c r="G408" s="322"/>
      <c r="H408" s="322"/>
      <c r="I408" s="322"/>
      <c r="J408" s="322"/>
      <c r="K408" s="322"/>
      <c r="L408" s="322"/>
      <c r="M408" s="322"/>
      <c r="N408" s="495"/>
      <c r="O408" s="322"/>
      <c r="P408" s="322"/>
      <c r="Q408" s="322"/>
      <c r="R408" s="322"/>
      <c r="S408" s="322"/>
      <c r="T408" s="322"/>
      <c r="U408" s="322"/>
      <c r="V408" s="322"/>
      <c r="W408" s="322"/>
      <c r="X408" s="322"/>
      <c r="Y408" s="438">
        <f>Y407</f>
        <v>0</v>
      </c>
      <c r="Z408" s="438">
        <f t="shared" ref="Z408" si="1151">Z407</f>
        <v>0</v>
      </c>
      <c r="AA408" s="438">
        <f t="shared" ref="AA408" si="1152">AA407</f>
        <v>0</v>
      </c>
      <c r="AB408" s="438">
        <f t="shared" ref="AB408" si="1153">AB407</f>
        <v>0</v>
      </c>
      <c r="AC408" s="438">
        <f t="shared" ref="AC408" si="1154">AC407</f>
        <v>0</v>
      </c>
      <c r="AD408" s="438">
        <f t="shared" ref="AD408" si="1155">AD407</f>
        <v>0</v>
      </c>
      <c r="AE408" s="438">
        <f t="shared" ref="AE408" si="1156">AE407</f>
        <v>0</v>
      </c>
      <c r="AF408" s="438">
        <f t="shared" ref="AF408" si="1157">AF407</f>
        <v>0</v>
      </c>
      <c r="AG408" s="438">
        <f t="shared" ref="AG408" si="1158">AG407</f>
        <v>0</v>
      </c>
      <c r="AH408" s="438">
        <f t="shared" ref="AH408" si="1159">AH407</f>
        <v>0</v>
      </c>
      <c r="AI408" s="438">
        <f t="shared" ref="AI408" si="1160">AI407</f>
        <v>0</v>
      </c>
      <c r="AJ408" s="438">
        <f t="shared" ref="AJ408" si="1161">AJ407</f>
        <v>0</v>
      </c>
      <c r="AK408" s="438">
        <f t="shared" ref="AK408" si="1162">AK407</f>
        <v>0</v>
      </c>
      <c r="AL408" s="438">
        <f t="shared" ref="AL408" si="1163">AL407</f>
        <v>0</v>
      </c>
      <c r="AM408" s="324"/>
    </row>
    <row r="409" spans="1:39" ht="15.75" hidden="1" outlineLevel="1">
      <c r="A409" s="568"/>
      <c r="B409" s="561"/>
      <c r="C409" s="326"/>
      <c r="D409" s="331"/>
      <c r="E409" s="331"/>
      <c r="F409" s="331"/>
      <c r="G409" s="331"/>
      <c r="H409" s="331"/>
      <c r="I409" s="331"/>
      <c r="J409" s="331"/>
      <c r="K409" s="331"/>
      <c r="L409" s="331"/>
      <c r="M409" s="331"/>
      <c r="N409" s="327"/>
      <c r="O409" s="331"/>
      <c r="P409" s="331"/>
      <c r="Q409" s="331"/>
      <c r="R409" s="331"/>
      <c r="S409" s="331"/>
      <c r="T409" s="331"/>
      <c r="U409" s="331"/>
      <c r="V409" s="331"/>
      <c r="W409" s="331"/>
      <c r="X409" s="331"/>
      <c r="Y409" s="439"/>
      <c r="Z409" s="440"/>
      <c r="AA409" s="440"/>
      <c r="AB409" s="440"/>
      <c r="AC409" s="440"/>
      <c r="AD409" s="440"/>
      <c r="AE409" s="440"/>
      <c r="AF409" s="440"/>
      <c r="AG409" s="440"/>
      <c r="AH409" s="440"/>
      <c r="AI409" s="440"/>
      <c r="AJ409" s="440"/>
      <c r="AK409" s="440"/>
      <c r="AL409" s="440"/>
      <c r="AM409" s="329"/>
    </row>
    <row r="410" spans="1:39" hidden="1" outlineLevel="1">
      <c r="A410" s="568">
        <v>3</v>
      </c>
      <c r="B410" s="455" t="s">
        <v>97</v>
      </c>
      <c r="C410" s="318" t="s">
        <v>25</v>
      </c>
      <c r="D410" s="322"/>
      <c r="E410" s="322"/>
      <c r="F410" s="322"/>
      <c r="G410" s="322"/>
      <c r="H410" s="322"/>
      <c r="I410" s="322"/>
      <c r="J410" s="322"/>
      <c r="K410" s="322"/>
      <c r="L410" s="322"/>
      <c r="M410" s="322"/>
      <c r="N410" s="318"/>
      <c r="O410" s="322"/>
      <c r="P410" s="322"/>
      <c r="Q410" s="322"/>
      <c r="R410" s="322"/>
      <c r="S410" s="322"/>
      <c r="T410" s="322"/>
      <c r="U410" s="322"/>
      <c r="V410" s="322"/>
      <c r="W410" s="322"/>
      <c r="X410" s="322"/>
      <c r="Y410" s="437"/>
      <c r="Z410" s="437"/>
      <c r="AA410" s="437"/>
      <c r="AB410" s="437"/>
      <c r="AC410" s="437"/>
      <c r="AD410" s="437"/>
      <c r="AE410" s="437"/>
      <c r="AF410" s="437"/>
      <c r="AG410" s="437"/>
      <c r="AH410" s="437"/>
      <c r="AI410" s="437"/>
      <c r="AJ410" s="437"/>
      <c r="AK410" s="437"/>
      <c r="AL410" s="437"/>
      <c r="AM410" s="323">
        <f>SUM(Y410:AL410)</f>
        <v>0</v>
      </c>
    </row>
    <row r="411" spans="1:39" hidden="1" outlineLevel="1">
      <c r="A411" s="568"/>
      <c r="B411" s="458" t="s">
        <v>311</v>
      </c>
      <c r="C411" s="318" t="s">
        <v>164</v>
      </c>
      <c r="D411" s="322"/>
      <c r="E411" s="322"/>
      <c r="F411" s="322"/>
      <c r="G411" s="322"/>
      <c r="H411" s="322"/>
      <c r="I411" s="322"/>
      <c r="J411" s="322"/>
      <c r="K411" s="322"/>
      <c r="L411" s="322"/>
      <c r="M411" s="322"/>
      <c r="N411" s="495"/>
      <c r="O411" s="322"/>
      <c r="P411" s="322"/>
      <c r="Q411" s="322"/>
      <c r="R411" s="322"/>
      <c r="S411" s="322"/>
      <c r="T411" s="322"/>
      <c r="U411" s="322"/>
      <c r="V411" s="322"/>
      <c r="W411" s="322"/>
      <c r="X411" s="322"/>
      <c r="Y411" s="438">
        <f>Y410</f>
        <v>0</v>
      </c>
      <c r="Z411" s="438">
        <f t="shared" ref="Z411" si="1164">Z410</f>
        <v>0</v>
      </c>
      <c r="AA411" s="438">
        <f t="shared" ref="AA411" si="1165">AA410</f>
        <v>0</v>
      </c>
      <c r="AB411" s="438">
        <f t="shared" ref="AB411" si="1166">AB410</f>
        <v>0</v>
      </c>
      <c r="AC411" s="438">
        <f t="shared" ref="AC411" si="1167">AC410</f>
        <v>0</v>
      </c>
      <c r="AD411" s="438">
        <f t="shared" ref="AD411" si="1168">AD410</f>
        <v>0</v>
      </c>
      <c r="AE411" s="438">
        <f t="shared" ref="AE411" si="1169">AE410</f>
        <v>0</v>
      </c>
      <c r="AF411" s="438">
        <f t="shared" ref="AF411" si="1170">AF410</f>
        <v>0</v>
      </c>
      <c r="AG411" s="438">
        <f t="shared" ref="AG411" si="1171">AG410</f>
        <v>0</v>
      </c>
      <c r="AH411" s="438">
        <f t="shared" ref="AH411" si="1172">AH410</f>
        <v>0</v>
      </c>
      <c r="AI411" s="438">
        <f t="shared" ref="AI411" si="1173">AI410</f>
        <v>0</v>
      </c>
      <c r="AJ411" s="438">
        <f t="shared" ref="AJ411" si="1174">AJ410</f>
        <v>0</v>
      </c>
      <c r="AK411" s="438">
        <f t="shared" ref="AK411" si="1175">AK410</f>
        <v>0</v>
      </c>
      <c r="AL411" s="438">
        <f t="shared" ref="AL411" si="1176">AL410</f>
        <v>0</v>
      </c>
      <c r="AM411" s="324"/>
    </row>
    <row r="412" spans="1:39" hidden="1" outlineLevel="1">
      <c r="A412" s="568"/>
      <c r="B412" s="458"/>
      <c r="C412" s="332"/>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439"/>
      <c r="Z412" s="439"/>
      <c r="AA412" s="439"/>
      <c r="AB412" s="439"/>
      <c r="AC412" s="439"/>
      <c r="AD412" s="439"/>
      <c r="AE412" s="439"/>
      <c r="AF412" s="439"/>
      <c r="AG412" s="439"/>
      <c r="AH412" s="439"/>
      <c r="AI412" s="439"/>
      <c r="AJ412" s="439"/>
      <c r="AK412" s="439"/>
      <c r="AL412" s="439"/>
      <c r="AM412" s="333"/>
    </row>
    <row r="413" spans="1:39" hidden="1" outlineLevel="1">
      <c r="A413" s="568">
        <v>4</v>
      </c>
      <c r="B413" s="455" t="s">
        <v>98</v>
      </c>
      <c r="C413" s="318" t="s">
        <v>25</v>
      </c>
      <c r="D413" s="322"/>
      <c r="E413" s="322"/>
      <c r="F413" s="322"/>
      <c r="G413" s="322"/>
      <c r="H413" s="322"/>
      <c r="I413" s="322"/>
      <c r="J413" s="322"/>
      <c r="K413" s="322"/>
      <c r="L413" s="322"/>
      <c r="M413" s="322"/>
      <c r="N413" s="318"/>
      <c r="O413" s="322"/>
      <c r="P413" s="322"/>
      <c r="Q413" s="322"/>
      <c r="R413" s="322"/>
      <c r="S413" s="322"/>
      <c r="T413" s="322"/>
      <c r="U413" s="322"/>
      <c r="V413" s="322"/>
      <c r="W413" s="322"/>
      <c r="X413" s="322"/>
      <c r="Y413" s="437"/>
      <c r="Z413" s="437"/>
      <c r="AA413" s="437"/>
      <c r="AB413" s="437"/>
      <c r="AC413" s="437"/>
      <c r="AD413" s="437"/>
      <c r="AE413" s="437"/>
      <c r="AF413" s="437"/>
      <c r="AG413" s="437"/>
      <c r="AH413" s="437"/>
      <c r="AI413" s="437"/>
      <c r="AJ413" s="437"/>
      <c r="AK413" s="437"/>
      <c r="AL413" s="437"/>
      <c r="AM413" s="323">
        <f>SUM(Y413:AL413)</f>
        <v>0</v>
      </c>
    </row>
    <row r="414" spans="1:39" hidden="1" outlineLevel="1">
      <c r="A414" s="568"/>
      <c r="B414" s="458" t="s">
        <v>311</v>
      </c>
      <c r="C414" s="318" t="s">
        <v>164</v>
      </c>
      <c r="D414" s="322"/>
      <c r="E414" s="322"/>
      <c r="F414" s="322"/>
      <c r="G414" s="322"/>
      <c r="H414" s="322"/>
      <c r="I414" s="322"/>
      <c r="J414" s="322"/>
      <c r="K414" s="322"/>
      <c r="L414" s="322"/>
      <c r="M414" s="322"/>
      <c r="N414" s="495"/>
      <c r="O414" s="322"/>
      <c r="P414" s="322"/>
      <c r="Q414" s="322"/>
      <c r="R414" s="322"/>
      <c r="S414" s="322"/>
      <c r="T414" s="322"/>
      <c r="U414" s="322"/>
      <c r="V414" s="322"/>
      <c r="W414" s="322"/>
      <c r="X414" s="322"/>
      <c r="Y414" s="438">
        <f>Y413</f>
        <v>0</v>
      </c>
      <c r="Z414" s="438">
        <f t="shared" ref="Z414" si="1177">Z413</f>
        <v>0</v>
      </c>
      <c r="AA414" s="438">
        <f t="shared" ref="AA414" si="1178">AA413</f>
        <v>0</v>
      </c>
      <c r="AB414" s="438">
        <f t="shared" ref="AB414" si="1179">AB413</f>
        <v>0</v>
      </c>
      <c r="AC414" s="438">
        <f t="shared" ref="AC414" si="1180">AC413</f>
        <v>0</v>
      </c>
      <c r="AD414" s="438">
        <f t="shared" ref="AD414" si="1181">AD413</f>
        <v>0</v>
      </c>
      <c r="AE414" s="438">
        <f t="shared" ref="AE414" si="1182">AE413</f>
        <v>0</v>
      </c>
      <c r="AF414" s="438">
        <f t="shared" ref="AF414" si="1183">AF413</f>
        <v>0</v>
      </c>
      <c r="AG414" s="438">
        <f t="shared" ref="AG414" si="1184">AG413</f>
        <v>0</v>
      </c>
      <c r="AH414" s="438">
        <f t="shared" ref="AH414" si="1185">AH413</f>
        <v>0</v>
      </c>
      <c r="AI414" s="438">
        <f t="shared" ref="AI414" si="1186">AI413</f>
        <v>0</v>
      </c>
      <c r="AJ414" s="438">
        <f t="shared" ref="AJ414" si="1187">AJ413</f>
        <v>0</v>
      </c>
      <c r="AK414" s="438">
        <f t="shared" ref="AK414" si="1188">AK413</f>
        <v>0</v>
      </c>
      <c r="AL414" s="438">
        <f t="shared" ref="AL414" si="1189">AL413</f>
        <v>0</v>
      </c>
      <c r="AM414" s="324"/>
    </row>
    <row r="415" spans="1:39" hidden="1" outlineLevel="1">
      <c r="A415" s="568"/>
      <c r="B415" s="458"/>
      <c r="C415" s="332"/>
      <c r="D415" s="331"/>
      <c r="E415" s="331"/>
      <c r="F415" s="331"/>
      <c r="G415" s="331"/>
      <c r="H415" s="331"/>
      <c r="I415" s="331"/>
      <c r="J415" s="331"/>
      <c r="K415" s="331"/>
      <c r="L415" s="331"/>
      <c r="M415" s="331"/>
      <c r="N415" s="318"/>
      <c r="O415" s="331"/>
      <c r="P415" s="331"/>
      <c r="Q415" s="331"/>
      <c r="R415" s="331"/>
      <c r="S415" s="331"/>
      <c r="T415" s="331"/>
      <c r="U415" s="331"/>
      <c r="V415" s="331"/>
      <c r="W415" s="331"/>
      <c r="X415" s="331"/>
      <c r="Y415" s="439"/>
      <c r="Z415" s="439"/>
      <c r="AA415" s="439"/>
      <c r="AB415" s="439"/>
      <c r="AC415" s="439"/>
      <c r="AD415" s="439"/>
      <c r="AE415" s="439"/>
      <c r="AF415" s="439"/>
      <c r="AG415" s="439"/>
      <c r="AH415" s="439"/>
      <c r="AI415" s="439"/>
      <c r="AJ415" s="439"/>
      <c r="AK415" s="439"/>
      <c r="AL415" s="439"/>
      <c r="AM415" s="333"/>
    </row>
    <row r="416" spans="1:39" ht="30" hidden="1" outlineLevel="1">
      <c r="A416" s="568">
        <v>5</v>
      </c>
      <c r="B416" s="455" t="s">
        <v>99</v>
      </c>
      <c r="C416" s="318" t="s">
        <v>25</v>
      </c>
      <c r="D416" s="322"/>
      <c r="E416" s="322"/>
      <c r="F416" s="322"/>
      <c r="G416" s="322"/>
      <c r="H416" s="322"/>
      <c r="I416" s="322"/>
      <c r="J416" s="322"/>
      <c r="K416" s="322"/>
      <c r="L416" s="322"/>
      <c r="M416" s="322"/>
      <c r="N416" s="318"/>
      <c r="O416" s="322"/>
      <c r="P416" s="322"/>
      <c r="Q416" s="322"/>
      <c r="R416" s="322"/>
      <c r="S416" s="322"/>
      <c r="T416" s="322"/>
      <c r="U416" s="322"/>
      <c r="V416" s="322"/>
      <c r="W416" s="322"/>
      <c r="X416" s="322"/>
      <c r="Y416" s="437"/>
      <c r="Z416" s="437"/>
      <c r="AA416" s="437"/>
      <c r="AB416" s="437"/>
      <c r="AC416" s="437"/>
      <c r="AD416" s="437"/>
      <c r="AE416" s="437"/>
      <c r="AF416" s="437"/>
      <c r="AG416" s="437"/>
      <c r="AH416" s="437"/>
      <c r="AI416" s="437"/>
      <c r="AJ416" s="437"/>
      <c r="AK416" s="437"/>
      <c r="AL416" s="437"/>
      <c r="AM416" s="323">
        <f>SUM(Y416:AL416)</f>
        <v>0</v>
      </c>
    </row>
    <row r="417" spans="1:39" hidden="1" outlineLevel="1">
      <c r="A417" s="568"/>
      <c r="B417" s="458" t="s">
        <v>311</v>
      </c>
      <c r="C417" s="318" t="s">
        <v>164</v>
      </c>
      <c r="D417" s="322"/>
      <c r="E417" s="322"/>
      <c r="F417" s="322"/>
      <c r="G417" s="322"/>
      <c r="H417" s="322"/>
      <c r="I417" s="322"/>
      <c r="J417" s="322"/>
      <c r="K417" s="322"/>
      <c r="L417" s="322"/>
      <c r="M417" s="322"/>
      <c r="N417" s="495"/>
      <c r="O417" s="322"/>
      <c r="P417" s="322"/>
      <c r="Q417" s="322"/>
      <c r="R417" s="322"/>
      <c r="S417" s="322"/>
      <c r="T417" s="322"/>
      <c r="U417" s="322"/>
      <c r="V417" s="322"/>
      <c r="W417" s="322"/>
      <c r="X417" s="322"/>
      <c r="Y417" s="438">
        <f>Y416</f>
        <v>0</v>
      </c>
      <c r="Z417" s="438">
        <f t="shared" ref="Z417" si="1190">Z416</f>
        <v>0</v>
      </c>
      <c r="AA417" s="438">
        <f t="shared" ref="AA417" si="1191">AA416</f>
        <v>0</v>
      </c>
      <c r="AB417" s="438">
        <f t="shared" ref="AB417" si="1192">AB416</f>
        <v>0</v>
      </c>
      <c r="AC417" s="438">
        <f t="shared" ref="AC417" si="1193">AC416</f>
        <v>0</v>
      </c>
      <c r="AD417" s="438">
        <f t="shared" ref="AD417" si="1194">AD416</f>
        <v>0</v>
      </c>
      <c r="AE417" s="438">
        <f t="shared" ref="AE417" si="1195">AE416</f>
        <v>0</v>
      </c>
      <c r="AF417" s="438">
        <f t="shared" ref="AF417" si="1196">AF416</f>
        <v>0</v>
      </c>
      <c r="AG417" s="438">
        <f t="shared" ref="AG417" si="1197">AG416</f>
        <v>0</v>
      </c>
      <c r="AH417" s="438">
        <f t="shared" ref="AH417" si="1198">AH416</f>
        <v>0</v>
      </c>
      <c r="AI417" s="438">
        <f t="shared" ref="AI417" si="1199">AI416</f>
        <v>0</v>
      </c>
      <c r="AJ417" s="438">
        <f t="shared" ref="AJ417" si="1200">AJ416</f>
        <v>0</v>
      </c>
      <c r="AK417" s="438">
        <f t="shared" ref="AK417" si="1201">AK416</f>
        <v>0</v>
      </c>
      <c r="AL417" s="438">
        <f t="shared" ref="AL417" si="1202">AL416</f>
        <v>0</v>
      </c>
      <c r="AM417" s="324"/>
    </row>
    <row r="418" spans="1:39" hidden="1" outlineLevel="1">
      <c r="A418" s="568"/>
      <c r="B418" s="45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449"/>
      <c r="Z418" s="450"/>
      <c r="AA418" s="450"/>
      <c r="AB418" s="450"/>
      <c r="AC418" s="450"/>
      <c r="AD418" s="450"/>
      <c r="AE418" s="450"/>
      <c r="AF418" s="450"/>
      <c r="AG418" s="450"/>
      <c r="AH418" s="450"/>
      <c r="AI418" s="450"/>
      <c r="AJ418" s="450"/>
      <c r="AK418" s="450"/>
      <c r="AL418" s="450"/>
      <c r="AM418" s="324"/>
    </row>
    <row r="419" spans="1:39" ht="15.75" hidden="1" outlineLevel="1">
      <c r="A419" s="568"/>
      <c r="B419" s="550" t="s">
        <v>511</v>
      </c>
      <c r="C419" s="316"/>
      <c r="D419" s="316"/>
      <c r="E419" s="316"/>
      <c r="F419" s="316"/>
      <c r="G419" s="316"/>
      <c r="H419" s="316"/>
      <c r="I419" s="316"/>
      <c r="J419" s="316"/>
      <c r="K419" s="316"/>
      <c r="L419" s="316"/>
      <c r="M419" s="316"/>
      <c r="N419" s="317"/>
      <c r="O419" s="316"/>
      <c r="P419" s="316"/>
      <c r="Q419" s="316"/>
      <c r="R419" s="316"/>
      <c r="S419" s="316"/>
      <c r="T419" s="316"/>
      <c r="U419" s="316"/>
      <c r="V419" s="316"/>
      <c r="W419" s="316"/>
      <c r="X419" s="316"/>
      <c r="Y419" s="441"/>
      <c r="Z419" s="441"/>
      <c r="AA419" s="441"/>
      <c r="AB419" s="441"/>
      <c r="AC419" s="441"/>
      <c r="AD419" s="441"/>
      <c r="AE419" s="441"/>
      <c r="AF419" s="441"/>
      <c r="AG419" s="441"/>
      <c r="AH419" s="441"/>
      <c r="AI419" s="441"/>
      <c r="AJ419" s="441"/>
      <c r="AK419" s="441"/>
      <c r="AL419" s="441"/>
      <c r="AM419" s="319"/>
    </row>
    <row r="420" spans="1:39" hidden="1" outlineLevel="1">
      <c r="A420" s="568">
        <v>6</v>
      </c>
      <c r="B420" s="455" t="s">
        <v>100</v>
      </c>
      <c r="C420" s="318" t="s">
        <v>25</v>
      </c>
      <c r="D420" s="322"/>
      <c r="E420" s="322"/>
      <c r="F420" s="322"/>
      <c r="G420" s="322"/>
      <c r="H420" s="322"/>
      <c r="I420" s="322"/>
      <c r="J420" s="322"/>
      <c r="K420" s="322"/>
      <c r="L420" s="322"/>
      <c r="M420" s="322"/>
      <c r="N420" s="322">
        <v>12</v>
      </c>
      <c r="O420" s="322"/>
      <c r="P420" s="322"/>
      <c r="Q420" s="322"/>
      <c r="R420" s="322"/>
      <c r="S420" s="322"/>
      <c r="T420" s="322"/>
      <c r="U420" s="322"/>
      <c r="V420" s="322"/>
      <c r="W420" s="322"/>
      <c r="X420" s="322"/>
      <c r="Y420" s="442"/>
      <c r="Z420" s="437"/>
      <c r="AA420" s="437"/>
      <c r="AB420" s="437"/>
      <c r="AC420" s="437"/>
      <c r="AD420" s="437"/>
      <c r="AE420" s="437"/>
      <c r="AF420" s="442"/>
      <c r="AG420" s="442"/>
      <c r="AH420" s="442"/>
      <c r="AI420" s="442"/>
      <c r="AJ420" s="442"/>
      <c r="AK420" s="442"/>
      <c r="AL420" s="442"/>
      <c r="AM420" s="323">
        <f>SUM(Y420:AL420)</f>
        <v>0</v>
      </c>
    </row>
    <row r="421" spans="1:39" hidden="1" outlineLevel="1">
      <c r="A421" s="568"/>
      <c r="B421" s="458" t="s">
        <v>311</v>
      </c>
      <c r="C421" s="318" t="s">
        <v>164</v>
      </c>
      <c r="D421" s="322"/>
      <c r="E421" s="322"/>
      <c r="F421" s="322"/>
      <c r="G421" s="322"/>
      <c r="H421" s="322"/>
      <c r="I421" s="322"/>
      <c r="J421" s="322"/>
      <c r="K421" s="322"/>
      <c r="L421" s="322"/>
      <c r="M421" s="322"/>
      <c r="N421" s="322">
        <f>N420</f>
        <v>12</v>
      </c>
      <c r="O421" s="322"/>
      <c r="P421" s="322"/>
      <c r="Q421" s="322"/>
      <c r="R421" s="322"/>
      <c r="S421" s="322"/>
      <c r="T421" s="322"/>
      <c r="U421" s="322"/>
      <c r="V421" s="322"/>
      <c r="W421" s="322"/>
      <c r="X421" s="322"/>
      <c r="Y421" s="438">
        <f>Y420</f>
        <v>0</v>
      </c>
      <c r="Z421" s="438">
        <f t="shared" ref="Z421" si="1203">Z420</f>
        <v>0</v>
      </c>
      <c r="AA421" s="438">
        <f t="shared" ref="AA421" si="1204">AA420</f>
        <v>0</v>
      </c>
      <c r="AB421" s="438">
        <f t="shared" ref="AB421" si="1205">AB420</f>
        <v>0</v>
      </c>
      <c r="AC421" s="438">
        <f t="shared" ref="AC421" si="1206">AC420</f>
        <v>0</v>
      </c>
      <c r="AD421" s="438">
        <f t="shared" ref="AD421" si="1207">AD420</f>
        <v>0</v>
      </c>
      <c r="AE421" s="438">
        <f t="shared" ref="AE421" si="1208">AE420</f>
        <v>0</v>
      </c>
      <c r="AF421" s="438">
        <f t="shared" ref="AF421" si="1209">AF420</f>
        <v>0</v>
      </c>
      <c r="AG421" s="438">
        <f t="shared" ref="AG421" si="1210">AG420</f>
        <v>0</v>
      </c>
      <c r="AH421" s="438">
        <f t="shared" ref="AH421" si="1211">AH420</f>
        <v>0</v>
      </c>
      <c r="AI421" s="438">
        <f t="shared" ref="AI421" si="1212">AI420</f>
        <v>0</v>
      </c>
      <c r="AJ421" s="438">
        <f t="shared" ref="AJ421" si="1213">AJ420</f>
        <v>0</v>
      </c>
      <c r="AK421" s="438">
        <f t="shared" ref="AK421" si="1214">AK420</f>
        <v>0</v>
      </c>
      <c r="AL421" s="438">
        <f t="shared" ref="AL421" si="1215">AL420</f>
        <v>0</v>
      </c>
      <c r="AM421" s="338"/>
    </row>
    <row r="422" spans="1:39" hidden="1" outlineLevel="1">
      <c r="A422" s="568"/>
      <c r="B422" s="562"/>
      <c r="C422" s="339"/>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443"/>
      <c r="Z422" s="443"/>
      <c r="AA422" s="443"/>
      <c r="AB422" s="443"/>
      <c r="AC422" s="443"/>
      <c r="AD422" s="443"/>
      <c r="AE422" s="443"/>
      <c r="AF422" s="443"/>
      <c r="AG422" s="443"/>
      <c r="AH422" s="443"/>
      <c r="AI422" s="443"/>
      <c r="AJ422" s="443"/>
      <c r="AK422" s="443"/>
      <c r="AL422" s="443"/>
      <c r="AM422" s="340"/>
    </row>
    <row r="423" spans="1:39" ht="30" hidden="1" outlineLevel="1">
      <c r="A423" s="568">
        <v>7</v>
      </c>
      <c r="B423" s="455" t="s">
        <v>101</v>
      </c>
      <c r="C423" s="318" t="s">
        <v>25</v>
      </c>
      <c r="D423" s="322"/>
      <c r="E423" s="322"/>
      <c r="F423" s="322"/>
      <c r="G423" s="322"/>
      <c r="H423" s="322"/>
      <c r="I423" s="322"/>
      <c r="J423" s="322"/>
      <c r="K423" s="322"/>
      <c r="L423" s="322"/>
      <c r="M423" s="322"/>
      <c r="N423" s="322">
        <v>12</v>
      </c>
      <c r="O423" s="322"/>
      <c r="P423" s="322"/>
      <c r="Q423" s="322"/>
      <c r="R423" s="322"/>
      <c r="S423" s="322"/>
      <c r="T423" s="322"/>
      <c r="U423" s="322"/>
      <c r="V423" s="322"/>
      <c r="W423" s="322"/>
      <c r="X423" s="322"/>
      <c r="Y423" s="442"/>
      <c r="Z423" s="437"/>
      <c r="AA423" s="437"/>
      <c r="AB423" s="437"/>
      <c r="AC423" s="437"/>
      <c r="AD423" s="437"/>
      <c r="AE423" s="437"/>
      <c r="AF423" s="442"/>
      <c r="AG423" s="442"/>
      <c r="AH423" s="442"/>
      <c r="AI423" s="442"/>
      <c r="AJ423" s="442"/>
      <c r="AK423" s="442"/>
      <c r="AL423" s="442"/>
      <c r="AM423" s="323">
        <f>SUM(Y423:AL423)</f>
        <v>0</v>
      </c>
    </row>
    <row r="424" spans="1:39" hidden="1" outlineLevel="1">
      <c r="A424" s="568"/>
      <c r="B424" s="458" t="s">
        <v>311</v>
      </c>
      <c r="C424" s="318" t="s">
        <v>164</v>
      </c>
      <c r="D424" s="322"/>
      <c r="E424" s="322"/>
      <c r="F424" s="322"/>
      <c r="G424" s="322"/>
      <c r="H424" s="322"/>
      <c r="I424" s="322"/>
      <c r="J424" s="322"/>
      <c r="K424" s="322"/>
      <c r="L424" s="322"/>
      <c r="M424" s="322"/>
      <c r="N424" s="322">
        <f>N423</f>
        <v>12</v>
      </c>
      <c r="O424" s="322"/>
      <c r="P424" s="322"/>
      <c r="Q424" s="322"/>
      <c r="R424" s="322"/>
      <c r="S424" s="322"/>
      <c r="T424" s="322"/>
      <c r="U424" s="322"/>
      <c r="V424" s="322"/>
      <c r="W424" s="322"/>
      <c r="X424" s="322"/>
      <c r="Y424" s="438">
        <f>Y423</f>
        <v>0</v>
      </c>
      <c r="Z424" s="438">
        <f t="shared" ref="Z424" si="1216">Z423</f>
        <v>0</v>
      </c>
      <c r="AA424" s="438">
        <f t="shared" ref="AA424" si="1217">AA423</f>
        <v>0</v>
      </c>
      <c r="AB424" s="438">
        <f t="shared" ref="AB424" si="1218">AB423</f>
        <v>0</v>
      </c>
      <c r="AC424" s="438">
        <f t="shared" ref="AC424" si="1219">AC423</f>
        <v>0</v>
      </c>
      <c r="AD424" s="438">
        <f t="shared" ref="AD424" si="1220">AD423</f>
        <v>0</v>
      </c>
      <c r="AE424" s="438">
        <f t="shared" ref="AE424" si="1221">AE423</f>
        <v>0</v>
      </c>
      <c r="AF424" s="438">
        <f t="shared" ref="AF424" si="1222">AF423</f>
        <v>0</v>
      </c>
      <c r="AG424" s="438">
        <f t="shared" ref="AG424" si="1223">AG423</f>
        <v>0</v>
      </c>
      <c r="AH424" s="438">
        <f t="shared" ref="AH424" si="1224">AH423</f>
        <v>0</v>
      </c>
      <c r="AI424" s="438">
        <f t="shared" ref="AI424" si="1225">AI423</f>
        <v>0</v>
      </c>
      <c r="AJ424" s="438">
        <f t="shared" ref="AJ424" si="1226">AJ423</f>
        <v>0</v>
      </c>
      <c r="AK424" s="438">
        <f t="shared" ref="AK424" si="1227">AK423</f>
        <v>0</v>
      </c>
      <c r="AL424" s="438">
        <f t="shared" ref="AL424" si="1228">AL423</f>
        <v>0</v>
      </c>
      <c r="AM424" s="338"/>
    </row>
    <row r="425" spans="1:39" hidden="1" outlineLevel="1">
      <c r="A425" s="568"/>
      <c r="B425" s="563"/>
      <c r="C425" s="339"/>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443"/>
      <c r="Z425" s="444"/>
      <c r="AA425" s="443"/>
      <c r="AB425" s="443"/>
      <c r="AC425" s="443"/>
      <c r="AD425" s="443"/>
      <c r="AE425" s="443"/>
      <c r="AF425" s="443"/>
      <c r="AG425" s="443"/>
      <c r="AH425" s="443"/>
      <c r="AI425" s="443"/>
      <c r="AJ425" s="443"/>
      <c r="AK425" s="443"/>
      <c r="AL425" s="443"/>
      <c r="AM425" s="340"/>
    </row>
    <row r="426" spans="1:39" ht="30" hidden="1" outlineLevel="1">
      <c r="A426" s="568">
        <v>8</v>
      </c>
      <c r="B426" s="455" t="s">
        <v>102</v>
      </c>
      <c r="C426" s="318" t="s">
        <v>25</v>
      </c>
      <c r="D426" s="322"/>
      <c r="E426" s="322"/>
      <c r="F426" s="322"/>
      <c r="G426" s="322"/>
      <c r="H426" s="322"/>
      <c r="I426" s="322"/>
      <c r="J426" s="322"/>
      <c r="K426" s="322"/>
      <c r="L426" s="322"/>
      <c r="M426" s="322"/>
      <c r="N426" s="322">
        <v>12</v>
      </c>
      <c r="O426" s="322"/>
      <c r="P426" s="322"/>
      <c r="Q426" s="322"/>
      <c r="R426" s="322"/>
      <c r="S426" s="322"/>
      <c r="T426" s="322"/>
      <c r="U426" s="322"/>
      <c r="V426" s="322"/>
      <c r="W426" s="322"/>
      <c r="X426" s="322"/>
      <c r="Y426" s="442"/>
      <c r="Z426" s="437"/>
      <c r="AA426" s="437"/>
      <c r="AB426" s="437"/>
      <c r="AC426" s="437"/>
      <c r="AD426" s="437"/>
      <c r="AE426" s="437"/>
      <c r="AF426" s="442"/>
      <c r="AG426" s="442"/>
      <c r="AH426" s="442"/>
      <c r="AI426" s="442"/>
      <c r="AJ426" s="442"/>
      <c r="AK426" s="442"/>
      <c r="AL426" s="442"/>
      <c r="AM426" s="323">
        <f>SUM(Y426:AL426)</f>
        <v>0</v>
      </c>
    </row>
    <row r="427" spans="1:39" hidden="1" outlineLevel="1">
      <c r="A427" s="568"/>
      <c r="B427" s="458" t="s">
        <v>311</v>
      </c>
      <c r="C427" s="318" t="s">
        <v>164</v>
      </c>
      <c r="D427" s="322"/>
      <c r="E427" s="322"/>
      <c r="F427" s="322"/>
      <c r="G427" s="322"/>
      <c r="H427" s="322"/>
      <c r="I427" s="322"/>
      <c r="J427" s="322"/>
      <c r="K427" s="322"/>
      <c r="L427" s="322"/>
      <c r="M427" s="322"/>
      <c r="N427" s="322">
        <f>N426</f>
        <v>12</v>
      </c>
      <c r="O427" s="322"/>
      <c r="P427" s="322"/>
      <c r="Q427" s="322"/>
      <c r="R427" s="322"/>
      <c r="S427" s="322"/>
      <c r="T427" s="322"/>
      <c r="U427" s="322"/>
      <c r="V427" s="322"/>
      <c r="W427" s="322"/>
      <c r="X427" s="322"/>
      <c r="Y427" s="438">
        <f>Y426</f>
        <v>0</v>
      </c>
      <c r="Z427" s="438">
        <f t="shared" ref="Z427" si="1229">Z426</f>
        <v>0</v>
      </c>
      <c r="AA427" s="438">
        <f t="shared" ref="AA427" si="1230">AA426</f>
        <v>0</v>
      </c>
      <c r="AB427" s="438">
        <f t="shared" ref="AB427" si="1231">AB426</f>
        <v>0</v>
      </c>
      <c r="AC427" s="438">
        <f t="shared" ref="AC427" si="1232">AC426</f>
        <v>0</v>
      </c>
      <c r="AD427" s="438">
        <f t="shared" ref="AD427" si="1233">AD426</f>
        <v>0</v>
      </c>
      <c r="AE427" s="438">
        <f t="shared" ref="AE427" si="1234">AE426</f>
        <v>0</v>
      </c>
      <c r="AF427" s="438">
        <f t="shared" ref="AF427" si="1235">AF426</f>
        <v>0</v>
      </c>
      <c r="AG427" s="438">
        <f t="shared" ref="AG427" si="1236">AG426</f>
        <v>0</v>
      </c>
      <c r="AH427" s="438">
        <f t="shared" ref="AH427" si="1237">AH426</f>
        <v>0</v>
      </c>
      <c r="AI427" s="438">
        <f t="shared" ref="AI427" si="1238">AI426</f>
        <v>0</v>
      </c>
      <c r="AJ427" s="438">
        <f t="shared" ref="AJ427" si="1239">AJ426</f>
        <v>0</v>
      </c>
      <c r="AK427" s="438">
        <f t="shared" ref="AK427" si="1240">AK426</f>
        <v>0</v>
      </c>
      <c r="AL427" s="438">
        <f t="shared" ref="AL427" si="1241">AL426</f>
        <v>0</v>
      </c>
      <c r="AM427" s="338"/>
    </row>
    <row r="428" spans="1:39" hidden="1" outlineLevel="1">
      <c r="A428" s="568"/>
      <c r="B428" s="563"/>
      <c r="C428" s="339"/>
      <c r="D428" s="343"/>
      <c r="E428" s="343"/>
      <c r="F428" s="343"/>
      <c r="G428" s="343"/>
      <c r="H428" s="343"/>
      <c r="I428" s="343"/>
      <c r="J428" s="343"/>
      <c r="K428" s="343"/>
      <c r="L428" s="343"/>
      <c r="M428" s="343"/>
      <c r="N428" s="318"/>
      <c r="O428" s="343"/>
      <c r="P428" s="343"/>
      <c r="Q428" s="343"/>
      <c r="R428" s="343"/>
      <c r="S428" s="343"/>
      <c r="T428" s="343"/>
      <c r="U428" s="343"/>
      <c r="V428" s="343"/>
      <c r="W428" s="343"/>
      <c r="X428" s="343"/>
      <c r="Y428" s="443"/>
      <c r="Z428" s="444"/>
      <c r="AA428" s="443"/>
      <c r="AB428" s="443"/>
      <c r="AC428" s="443"/>
      <c r="AD428" s="443"/>
      <c r="AE428" s="443"/>
      <c r="AF428" s="443"/>
      <c r="AG428" s="443"/>
      <c r="AH428" s="443"/>
      <c r="AI428" s="443"/>
      <c r="AJ428" s="443"/>
      <c r="AK428" s="443"/>
      <c r="AL428" s="443"/>
      <c r="AM428" s="340"/>
    </row>
    <row r="429" spans="1:39" ht="30" hidden="1" outlineLevel="1">
      <c r="A429" s="568">
        <v>9</v>
      </c>
      <c r="B429" s="455" t="s">
        <v>103</v>
      </c>
      <c r="C429" s="318" t="s">
        <v>25</v>
      </c>
      <c r="D429" s="322"/>
      <c r="E429" s="322"/>
      <c r="F429" s="322"/>
      <c r="G429" s="322"/>
      <c r="H429" s="322"/>
      <c r="I429" s="322"/>
      <c r="J429" s="322"/>
      <c r="K429" s="322"/>
      <c r="L429" s="322"/>
      <c r="M429" s="322"/>
      <c r="N429" s="322">
        <v>12</v>
      </c>
      <c r="O429" s="322"/>
      <c r="P429" s="322"/>
      <c r="Q429" s="322"/>
      <c r="R429" s="322"/>
      <c r="S429" s="322"/>
      <c r="T429" s="322"/>
      <c r="U429" s="322"/>
      <c r="V429" s="322"/>
      <c r="W429" s="322"/>
      <c r="X429" s="322"/>
      <c r="Y429" s="442"/>
      <c r="Z429" s="437"/>
      <c r="AA429" s="437"/>
      <c r="AB429" s="437"/>
      <c r="AC429" s="437"/>
      <c r="AD429" s="437"/>
      <c r="AE429" s="437"/>
      <c r="AF429" s="442"/>
      <c r="AG429" s="442"/>
      <c r="AH429" s="442"/>
      <c r="AI429" s="442"/>
      <c r="AJ429" s="442"/>
      <c r="AK429" s="442"/>
      <c r="AL429" s="442"/>
      <c r="AM429" s="323">
        <f>SUM(Y429:AL429)</f>
        <v>0</v>
      </c>
    </row>
    <row r="430" spans="1:39" hidden="1" outlineLevel="1">
      <c r="A430" s="568"/>
      <c r="B430" s="458" t="s">
        <v>311</v>
      </c>
      <c r="C430" s="318" t="s">
        <v>164</v>
      </c>
      <c r="D430" s="322"/>
      <c r="E430" s="322"/>
      <c r="F430" s="322"/>
      <c r="G430" s="322"/>
      <c r="H430" s="322"/>
      <c r="I430" s="322"/>
      <c r="J430" s="322"/>
      <c r="K430" s="322"/>
      <c r="L430" s="322"/>
      <c r="M430" s="322"/>
      <c r="N430" s="322">
        <f>N429</f>
        <v>12</v>
      </c>
      <c r="O430" s="322"/>
      <c r="P430" s="322"/>
      <c r="Q430" s="322"/>
      <c r="R430" s="322"/>
      <c r="S430" s="322"/>
      <c r="T430" s="322"/>
      <c r="U430" s="322"/>
      <c r="V430" s="322"/>
      <c r="W430" s="322"/>
      <c r="X430" s="322"/>
      <c r="Y430" s="438">
        <f>Y429</f>
        <v>0</v>
      </c>
      <c r="Z430" s="438">
        <f t="shared" ref="Z430" si="1242">Z429</f>
        <v>0</v>
      </c>
      <c r="AA430" s="438">
        <f t="shared" ref="AA430" si="1243">AA429</f>
        <v>0</v>
      </c>
      <c r="AB430" s="438">
        <f t="shared" ref="AB430" si="1244">AB429</f>
        <v>0</v>
      </c>
      <c r="AC430" s="438">
        <f t="shared" ref="AC430" si="1245">AC429</f>
        <v>0</v>
      </c>
      <c r="AD430" s="438">
        <f t="shared" ref="AD430" si="1246">AD429</f>
        <v>0</v>
      </c>
      <c r="AE430" s="438">
        <f t="shared" ref="AE430" si="1247">AE429</f>
        <v>0</v>
      </c>
      <c r="AF430" s="438">
        <f t="shared" ref="AF430" si="1248">AF429</f>
        <v>0</v>
      </c>
      <c r="AG430" s="438">
        <f t="shared" ref="AG430" si="1249">AG429</f>
        <v>0</v>
      </c>
      <c r="AH430" s="438">
        <f t="shared" ref="AH430" si="1250">AH429</f>
        <v>0</v>
      </c>
      <c r="AI430" s="438">
        <f t="shared" ref="AI430" si="1251">AI429</f>
        <v>0</v>
      </c>
      <c r="AJ430" s="438">
        <f t="shared" ref="AJ430" si="1252">AJ429</f>
        <v>0</v>
      </c>
      <c r="AK430" s="438">
        <f t="shared" ref="AK430" si="1253">AK429</f>
        <v>0</v>
      </c>
      <c r="AL430" s="438">
        <f t="shared" ref="AL430" si="1254">AL429</f>
        <v>0</v>
      </c>
      <c r="AM430" s="338"/>
    </row>
    <row r="431" spans="1:39" hidden="1" outlineLevel="1">
      <c r="A431" s="568"/>
      <c r="B431" s="563"/>
      <c r="C431" s="339"/>
      <c r="D431" s="343"/>
      <c r="E431" s="343"/>
      <c r="F431" s="343"/>
      <c r="G431" s="343"/>
      <c r="H431" s="343"/>
      <c r="I431" s="343"/>
      <c r="J431" s="343"/>
      <c r="K431" s="343"/>
      <c r="L431" s="343"/>
      <c r="M431" s="343"/>
      <c r="N431" s="318"/>
      <c r="O431" s="343"/>
      <c r="P431" s="343"/>
      <c r="Q431" s="343"/>
      <c r="R431" s="343"/>
      <c r="S431" s="343"/>
      <c r="T431" s="343"/>
      <c r="U431" s="343"/>
      <c r="V431" s="343"/>
      <c r="W431" s="343"/>
      <c r="X431" s="343"/>
      <c r="Y431" s="443"/>
      <c r="Z431" s="443"/>
      <c r="AA431" s="443"/>
      <c r="AB431" s="443"/>
      <c r="AC431" s="443"/>
      <c r="AD431" s="443"/>
      <c r="AE431" s="443"/>
      <c r="AF431" s="443"/>
      <c r="AG431" s="443"/>
      <c r="AH431" s="443"/>
      <c r="AI431" s="443"/>
      <c r="AJ431" s="443"/>
      <c r="AK431" s="443"/>
      <c r="AL431" s="443"/>
      <c r="AM431" s="340"/>
    </row>
    <row r="432" spans="1:39" ht="30" hidden="1" outlineLevel="1">
      <c r="A432" s="568">
        <v>10</v>
      </c>
      <c r="B432" s="455" t="s">
        <v>104</v>
      </c>
      <c r="C432" s="318" t="s">
        <v>25</v>
      </c>
      <c r="D432" s="322"/>
      <c r="E432" s="322"/>
      <c r="F432" s="322"/>
      <c r="G432" s="322"/>
      <c r="H432" s="322"/>
      <c r="I432" s="322"/>
      <c r="J432" s="322"/>
      <c r="K432" s="322"/>
      <c r="L432" s="322"/>
      <c r="M432" s="322"/>
      <c r="N432" s="322">
        <v>3</v>
      </c>
      <c r="O432" s="322"/>
      <c r="P432" s="322"/>
      <c r="Q432" s="322"/>
      <c r="R432" s="322"/>
      <c r="S432" s="322"/>
      <c r="T432" s="322"/>
      <c r="U432" s="322"/>
      <c r="V432" s="322"/>
      <c r="W432" s="322"/>
      <c r="X432" s="322"/>
      <c r="Y432" s="442"/>
      <c r="Z432" s="437"/>
      <c r="AA432" s="437"/>
      <c r="AB432" s="437"/>
      <c r="AC432" s="437"/>
      <c r="AD432" s="437"/>
      <c r="AE432" s="437"/>
      <c r="AF432" s="442"/>
      <c r="AG432" s="442"/>
      <c r="AH432" s="442"/>
      <c r="AI432" s="442"/>
      <c r="AJ432" s="442"/>
      <c r="AK432" s="442"/>
      <c r="AL432" s="442"/>
      <c r="AM432" s="323">
        <f>SUM(Y432:AL432)</f>
        <v>0</v>
      </c>
    </row>
    <row r="433" spans="1:39" hidden="1" outlineLevel="1">
      <c r="A433" s="568"/>
      <c r="B433" s="458" t="s">
        <v>311</v>
      </c>
      <c r="C433" s="318" t="s">
        <v>164</v>
      </c>
      <c r="D433" s="322"/>
      <c r="E433" s="322"/>
      <c r="F433" s="322"/>
      <c r="G433" s="322"/>
      <c r="H433" s="322"/>
      <c r="I433" s="322"/>
      <c r="J433" s="322"/>
      <c r="K433" s="322"/>
      <c r="L433" s="322"/>
      <c r="M433" s="322"/>
      <c r="N433" s="322">
        <f>N432</f>
        <v>3</v>
      </c>
      <c r="O433" s="322"/>
      <c r="P433" s="322"/>
      <c r="Q433" s="322"/>
      <c r="R433" s="322"/>
      <c r="S433" s="322"/>
      <c r="T433" s="322"/>
      <c r="U433" s="322"/>
      <c r="V433" s="322"/>
      <c r="W433" s="322"/>
      <c r="X433" s="322"/>
      <c r="Y433" s="438">
        <f>Y432</f>
        <v>0</v>
      </c>
      <c r="Z433" s="438">
        <f t="shared" ref="Z433" si="1255">Z432</f>
        <v>0</v>
      </c>
      <c r="AA433" s="438">
        <f t="shared" ref="AA433" si="1256">AA432</f>
        <v>0</v>
      </c>
      <c r="AB433" s="438">
        <f t="shared" ref="AB433" si="1257">AB432</f>
        <v>0</v>
      </c>
      <c r="AC433" s="438">
        <f t="shared" ref="AC433" si="1258">AC432</f>
        <v>0</v>
      </c>
      <c r="AD433" s="438">
        <f t="shared" ref="AD433" si="1259">AD432</f>
        <v>0</v>
      </c>
      <c r="AE433" s="438">
        <f t="shared" ref="AE433" si="1260">AE432</f>
        <v>0</v>
      </c>
      <c r="AF433" s="438">
        <f t="shared" ref="AF433" si="1261">AF432</f>
        <v>0</v>
      </c>
      <c r="AG433" s="438">
        <f t="shared" ref="AG433" si="1262">AG432</f>
        <v>0</v>
      </c>
      <c r="AH433" s="438">
        <f t="shared" ref="AH433" si="1263">AH432</f>
        <v>0</v>
      </c>
      <c r="AI433" s="438">
        <f t="shared" ref="AI433" si="1264">AI432</f>
        <v>0</v>
      </c>
      <c r="AJ433" s="438">
        <f t="shared" ref="AJ433" si="1265">AJ432</f>
        <v>0</v>
      </c>
      <c r="AK433" s="438">
        <f t="shared" ref="AK433" si="1266">AK432</f>
        <v>0</v>
      </c>
      <c r="AL433" s="438">
        <f t="shared" ref="AL433" si="1267">AL432</f>
        <v>0</v>
      </c>
      <c r="AM433" s="338"/>
    </row>
    <row r="434" spans="1:39" hidden="1" outlineLevel="1">
      <c r="A434" s="568"/>
      <c r="B434" s="563"/>
      <c r="C434" s="339"/>
      <c r="D434" s="343"/>
      <c r="E434" s="343"/>
      <c r="F434" s="343"/>
      <c r="G434" s="343"/>
      <c r="H434" s="343"/>
      <c r="I434" s="343"/>
      <c r="J434" s="343"/>
      <c r="K434" s="343"/>
      <c r="L434" s="343"/>
      <c r="M434" s="343"/>
      <c r="N434" s="318"/>
      <c r="O434" s="343"/>
      <c r="P434" s="343"/>
      <c r="Q434" s="343"/>
      <c r="R434" s="343"/>
      <c r="S434" s="343"/>
      <c r="T434" s="343"/>
      <c r="U434" s="343"/>
      <c r="V434" s="343"/>
      <c r="W434" s="343"/>
      <c r="X434" s="343"/>
      <c r="Y434" s="443"/>
      <c r="Z434" s="444"/>
      <c r="AA434" s="443"/>
      <c r="AB434" s="443"/>
      <c r="AC434" s="443"/>
      <c r="AD434" s="443"/>
      <c r="AE434" s="443"/>
      <c r="AF434" s="443"/>
      <c r="AG434" s="443"/>
      <c r="AH434" s="443"/>
      <c r="AI434" s="443"/>
      <c r="AJ434" s="443"/>
      <c r="AK434" s="443"/>
      <c r="AL434" s="443"/>
      <c r="AM434" s="340"/>
    </row>
    <row r="435" spans="1:39" ht="15.75" hidden="1" outlineLevel="1">
      <c r="A435" s="568"/>
      <c r="B435" s="540" t="s">
        <v>10</v>
      </c>
      <c r="C435" s="316"/>
      <c r="D435" s="316"/>
      <c r="E435" s="316"/>
      <c r="F435" s="316"/>
      <c r="G435" s="316"/>
      <c r="H435" s="316"/>
      <c r="I435" s="316"/>
      <c r="J435" s="316"/>
      <c r="K435" s="316"/>
      <c r="L435" s="316"/>
      <c r="M435" s="316"/>
      <c r="N435" s="317"/>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30" hidden="1" outlineLevel="1">
      <c r="A436" s="568">
        <v>11</v>
      </c>
      <c r="B436" s="455" t="s">
        <v>105</v>
      </c>
      <c r="C436" s="318" t="s">
        <v>25</v>
      </c>
      <c r="D436" s="322"/>
      <c r="E436" s="322"/>
      <c r="F436" s="322"/>
      <c r="G436" s="322"/>
      <c r="H436" s="322"/>
      <c r="I436" s="322"/>
      <c r="J436" s="322"/>
      <c r="K436" s="322"/>
      <c r="L436" s="322"/>
      <c r="M436" s="322"/>
      <c r="N436" s="322">
        <v>12</v>
      </c>
      <c r="O436" s="322"/>
      <c r="P436" s="322"/>
      <c r="Q436" s="322"/>
      <c r="R436" s="322"/>
      <c r="S436" s="322"/>
      <c r="T436" s="322"/>
      <c r="U436" s="322"/>
      <c r="V436" s="322"/>
      <c r="W436" s="322"/>
      <c r="X436" s="322"/>
      <c r="Y436" s="453"/>
      <c r="Z436" s="437"/>
      <c r="AA436" s="437"/>
      <c r="AB436" s="437"/>
      <c r="AC436" s="437"/>
      <c r="AD436" s="437"/>
      <c r="AE436" s="437"/>
      <c r="AF436" s="442"/>
      <c r="AG436" s="442"/>
      <c r="AH436" s="442"/>
      <c r="AI436" s="442"/>
      <c r="AJ436" s="442"/>
      <c r="AK436" s="442"/>
      <c r="AL436" s="442"/>
      <c r="AM436" s="323">
        <f>SUM(Y436:AL436)</f>
        <v>0</v>
      </c>
    </row>
    <row r="437" spans="1:39" hidden="1" outlineLevel="1">
      <c r="A437" s="568"/>
      <c r="B437" s="458" t="s">
        <v>311</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 t="shared" ref="Z437" si="1268">Z436</f>
        <v>0</v>
      </c>
      <c r="AA437" s="438">
        <f t="shared" ref="AA437" si="1269">AA436</f>
        <v>0</v>
      </c>
      <c r="AB437" s="438">
        <f t="shared" ref="AB437" si="1270">AB436</f>
        <v>0</v>
      </c>
      <c r="AC437" s="438">
        <f t="shared" ref="AC437" si="1271">AC436</f>
        <v>0</v>
      </c>
      <c r="AD437" s="438">
        <f t="shared" ref="AD437" si="1272">AD436</f>
        <v>0</v>
      </c>
      <c r="AE437" s="438">
        <f t="shared" ref="AE437" si="1273">AE436</f>
        <v>0</v>
      </c>
      <c r="AF437" s="438">
        <f t="shared" ref="AF437" si="1274">AF436</f>
        <v>0</v>
      </c>
      <c r="AG437" s="438">
        <f t="shared" ref="AG437" si="1275">AG436</f>
        <v>0</v>
      </c>
      <c r="AH437" s="438">
        <f t="shared" ref="AH437" si="1276">AH436</f>
        <v>0</v>
      </c>
      <c r="AI437" s="438">
        <f t="shared" ref="AI437" si="1277">AI436</f>
        <v>0</v>
      </c>
      <c r="AJ437" s="438">
        <f t="shared" ref="AJ437" si="1278">AJ436</f>
        <v>0</v>
      </c>
      <c r="AK437" s="438">
        <f t="shared" ref="AK437" si="1279">AK436</f>
        <v>0</v>
      </c>
      <c r="AL437" s="438">
        <f t="shared" ref="AL437" si="1280">AL436</f>
        <v>0</v>
      </c>
      <c r="AM437" s="324"/>
    </row>
    <row r="438" spans="1:39" hidden="1" outlineLevel="1">
      <c r="A438" s="568"/>
      <c r="B438" s="564"/>
      <c r="C438" s="332"/>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39"/>
      <c r="Z438" s="448"/>
      <c r="AA438" s="448"/>
      <c r="AB438" s="448"/>
      <c r="AC438" s="448"/>
      <c r="AD438" s="448"/>
      <c r="AE438" s="448"/>
      <c r="AF438" s="448"/>
      <c r="AG438" s="448"/>
      <c r="AH438" s="448"/>
      <c r="AI438" s="448"/>
      <c r="AJ438" s="448"/>
      <c r="AK438" s="448"/>
      <c r="AL438" s="448"/>
      <c r="AM438" s="333"/>
    </row>
    <row r="439" spans="1:39" ht="45" hidden="1" outlineLevel="1">
      <c r="A439" s="568">
        <v>12</v>
      </c>
      <c r="B439" s="455" t="s">
        <v>106</v>
      </c>
      <c r="C439" s="318" t="s">
        <v>25</v>
      </c>
      <c r="D439" s="322"/>
      <c r="E439" s="322"/>
      <c r="F439" s="322"/>
      <c r="G439" s="322"/>
      <c r="H439" s="322"/>
      <c r="I439" s="322"/>
      <c r="J439" s="322"/>
      <c r="K439" s="322"/>
      <c r="L439" s="322"/>
      <c r="M439" s="322"/>
      <c r="N439" s="322">
        <v>12</v>
      </c>
      <c r="O439" s="322"/>
      <c r="P439" s="322"/>
      <c r="Q439" s="322"/>
      <c r="R439" s="322"/>
      <c r="S439" s="322"/>
      <c r="T439" s="322"/>
      <c r="U439" s="322"/>
      <c r="V439" s="322"/>
      <c r="W439" s="322"/>
      <c r="X439" s="322"/>
      <c r="Y439" s="437"/>
      <c r="Z439" s="437"/>
      <c r="AA439" s="437"/>
      <c r="AB439" s="437"/>
      <c r="AC439" s="437"/>
      <c r="AD439" s="437"/>
      <c r="AE439" s="437"/>
      <c r="AF439" s="442"/>
      <c r="AG439" s="442"/>
      <c r="AH439" s="442"/>
      <c r="AI439" s="442"/>
      <c r="AJ439" s="442"/>
      <c r="AK439" s="442"/>
      <c r="AL439" s="442"/>
      <c r="AM439" s="323">
        <f>SUM(Y439:AL439)</f>
        <v>0</v>
      </c>
    </row>
    <row r="440" spans="1:39" hidden="1" outlineLevel="1">
      <c r="A440" s="568"/>
      <c r="B440" s="458" t="s">
        <v>311</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 t="shared" ref="Z440" si="1281">Z439</f>
        <v>0</v>
      </c>
      <c r="AA440" s="438">
        <f t="shared" ref="AA440" si="1282">AA439</f>
        <v>0</v>
      </c>
      <c r="AB440" s="438">
        <f t="shared" ref="AB440" si="1283">AB439</f>
        <v>0</v>
      </c>
      <c r="AC440" s="438">
        <f t="shared" ref="AC440" si="1284">AC439</f>
        <v>0</v>
      </c>
      <c r="AD440" s="438">
        <f t="shared" ref="AD440" si="1285">AD439</f>
        <v>0</v>
      </c>
      <c r="AE440" s="438">
        <f t="shared" ref="AE440" si="1286">AE439</f>
        <v>0</v>
      </c>
      <c r="AF440" s="438">
        <f t="shared" ref="AF440" si="1287">AF439</f>
        <v>0</v>
      </c>
      <c r="AG440" s="438">
        <f t="shared" ref="AG440" si="1288">AG439</f>
        <v>0</v>
      </c>
      <c r="AH440" s="438">
        <f t="shared" ref="AH440" si="1289">AH439</f>
        <v>0</v>
      </c>
      <c r="AI440" s="438">
        <f t="shared" ref="AI440" si="1290">AI439</f>
        <v>0</v>
      </c>
      <c r="AJ440" s="438">
        <f t="shared" ref="AJ440" si="1291">AJ439</f>
        <v>0</v>
      </c>
      <c r="AK440" s="438">
        <f t="shared" ref="AK440" si="1292">AK439</f>
        <v>0</v>
      </c>
      <c r="AL440" s="438">
        <f t="shared" ref="AL440" si="1293">AL439</f>
        <v>0</v>
      </c>
      <c r="AM440" s="324"/>
    </row>
    <row r="441" spans="1:39" hidden="1" outlineLevel="1">
      <c r="A441" s="568"/>
      <c r="B441" s="564"/>
      <c r="C441" s="332"/>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9"/>
      <c r="Z441" s="449"/>
      <c r="AA441" s="439"/>
      <c r="AB441" s="439"/>
      <c r="AC441" s="439"/>
      <c r="AD441" s="439"/>
      <c r="AE441" s="439"/>
      <c r="AF441" s="439"/>
      <c r="AG441" s="439"/>
      <c r="AH441" s="439"/>
      <c r="AI441" s="439"/>
      <c r="AJ441" s="439"/>
      <c r="AK441" s="439"/>
      <c r="AL441" s="439"/>
      <c r="AM441" s="333"/>
    </row>
    <row r="442" spans="1:39" ht="30" hidden="1" outlineLevel="1">
      <c r="A442" s="568">
        <v>13</v>
      </c>
      <c r="B442" s="455" t="s">
        <v>107</v>
      </c>
      <c r="C442" s="318" t="s">
        <v>25</v>
      </c>
      <c r="D442" s="322"/>
      <c r="E442" s="322"/>
      <c r="F442" s="322"/>
      <c r="G442" s="322"/>
      <c r="H442" s="322"/>
      <c r="I442" s="322"/>
      <c r="J442" s="322"/>
      <c r="K442" s="322"/>
      <c r="L442" s="322"/>
      <c r="M442" s="322"/>
      <c r="N442" s="322">
        <v>12</v>
      </c>
      <c r="O442" s="322"/>
      <c r="P442" s="322"/>
      <c r="Q442" s="322"/>
      <c r="R442" s="322"/>
      <c r="S442" s="322"/>
      <c r="T442" s="322"/>
      <c r="U442" s="322"/>
      <c r="V442" s="322"/>
      <c r="W442" s="322"/>
      <c r="X442" s="322"/>
      <c r="Y442" s="437"/>
      <c r="Z442" s="437"/>
      <c r="AA442" s="437"/>
      <c r="AB442" s="437"/>
      <c r="AC442" s="437"/>
      <c r="AD442" s="437"/>
      <c r="AE442" s="437"/>
      <c r="AF442" s="442"/>
      <c r="AG442" s="442"/>
      <c r="AH442" s="442"/>
      <c r="AI442" s="442"/>
      <c r="AJ442" s="442"/>
      <c r="AK442" s="442"/>
      <c r="AL442" s="442"/>
      <c r="AM442" s="323">
        <f>SUM(Y442:AL442)</f>
        <v>0</v>
      </c>
    </row>
    <row r="443" spans="1:39" hidden="1" outlineLevel="1">
      <c r="A443" s="568"/>
      <c r="B443" s="458" t="s">
        <v>311</v>
      </c>
      <c r="C443" s="318" t="s">
        <v>164</v>
      </c>
      <c r="D443" s="322"/>
      <c r="E443" s="322"/>
      <c r="F443" s="322"/>
      <c r="G443" s="322"/>
      <c r="H443" s="322"/>
      <c r="I443" s="322"/>
      <c r="J443" s="322"/>
      <c r="K443" s="322"/>
      <c r="L443" s="322"/>
      <c r="M443" s="322"/>
      <c r="N443" s="322">
        <f>N442</f>
        <v>12</v>
      </c>
      <c r="O443" s="322"/>
      <c r="P443" s="322"/>
      <c r="Q443" s="322"/>
      <c r="R443" s="322"/>
      <c r="S443" s="322"/>
      <c r="T443" s="322"/>
      <c r="U443" s="322"/>
      <c r="V443" s="322"/>
      <c r="W443" s="322"/>
      <c r="X443" s="322"/>
      <c r="Y443" s="438">
        <f>Y442</f>
        <v>0</v>
      </c>
      <c r="Z443" s="438">
        <f t="shared" ref="Z443" si="1294">Z442</f>
        <v>0</v>
      </c>
      <c r="AA443" s="438">
        <f t="shared" ref="AA443" si="1295">AA442</f>
        <v>0</v>
      </c>
      <c r="AB443" s="438">
        <f t="shared" ref="AB443" si="1296">AB442</f>
        <v>0</v>
      </c>
      <c r="AC443" s="438">
        <f t="shared" ref="AC443" si="1297">AC442</f>
        <v>0</v>
      </c>
      <c r="AD443" s="438">
        <f t="shared" ref="AD443" si="1298">AD442</f>
        <v>0</v>
      </c>
      <c r="AE443" s="438">
        <f t="shared" ref="AE443" si="1299">AE442</f>
        <v>0</v>
      </c>
      <c r="AF443" s="438">
        <f t="shared" ref="AF443" si="1300">AF442</f>
        <v>0</v>
      </c>
      <c r="AG443" s="438">
        <f t="shared" ref="AG443" si="1301">AG442</f>
        <v>0</v>
      </c>
      <c r="AH443" s="438">
        <f t="shared" ref="AH443" si="1302">AH442</f>
        <v>0</v>
      </c>
      <c r="AI443" s="438">
        <f t="shared" ref="AI443" si="1303">AI442</f>
        <v>0</v>
      </c>
      <c r="AJ443" s="438">
        <f t="shared" ref="AJ443" si="1304">AJ442</f>
        <v>0</v>
      </c>
      <c r="AK443" s="438">
        <f t="shared" ref="AK443" si="1305">AK442</f>
        <v>0</v>
      </c>
      <c r="AL443" s="438">
        <f t="shared" ref="AL443" si="1306">AL442</f>
        <v>0</v>
      </c>
      <c r="AM443" s="333"/>
    </row>
    <row r="444" spans="1:39" hidden="1" outlineLevel="1">
      <c r="A444" s="568"/>
      <c r="B444" s="564"/>
      <c r="C444" s="332"/>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439"/>
      <c r="Z444" s="439"/>
      <c r="AA444" s="439"/>
      <c r="AB444" s="439"/>
      <c r="AC444" s="439"/>
      <c r="AD444" s="439"/>
      <c r="AE444" s="439"/>
      <c r="AF444" s="439"/>
      <c r="AG444" s="439"/>
      <c r="AH444" s="439"/>
      <c r="AI444" s="439"/>
      <c r="AJ444" s="439"/>
      <c r="AK444" s="439"/>
      <c r="AL444" s="439"/>
      <c r="AM444" s="333"/>
    </row>
    <row r="445" spans="1:39" ht="15.75" hidden="1" outlineLevel="1">
      <c r="A445" s="568"/>
      <c r="B445" s="540" t="s">
        <v>108</v>
      </c>
      <c r="C445" s="316"/>
      <c r="D445" s="317"/>
      <c r="E445" s="317"/>
      <c r="F445" s="317"/>
      <c r="G445" s="317"/>
      <c r="H445" s="317"/>
      <c r="I445" s="317"/>
      <c r="J445" s="317"/>
      <c r="K445" s="317"/>
      <c r="L445" s="317"/>
      <c r="M445" s="317"/>
      <c r="N445" s="317"/>
      <c r="O445" s="317"/>
      <c r="P445" s="316"/>
      <c r="Q445" s="316"/>
      <c r="R445" s="316"/>
      <c r="S445" s="316"/>
      <c r="T445" s="316"/>
      <c r="U445" s="316"/>
      <c r="V445" s="316"/>
      <c r="W445" s="316"/>
      <c r="X445" s="316"/>
      <c r="Y445" s="441"/>
      <c r="Z445" s="441"/>
      <c r="AA445" s="441"/>
      <c r="AB445" s="441"/>
      <c r="AC445" s="441"/>
      <c r="AD445" s="441"/>
      <c r="AE445" s="441"/>
      <c r="AF445" s="441"/>
      <c r="AG445" s="441"/>
      <c r="AH445" s="441"/>
      <c r="AI445" s="441"/>
      <c r="AJ445" s="441"/>
      <c r="AK445" s="441"/>
      <c r="AL445" s="441"/>
      <c r="AM445" s="319"/>
    </row>
    <row r="446" spans="1:39" hidden="1" outlineLevel="1">
      <c r="A446" s="568">
        <v>14</v>
      </c>
      <c r="B446" s="564" t="s">
        <v>109</v>
      </c>
      <c r="C446" s="318" t="s">
        <v>25</v>
      </c>
      <c r="D446" s="322"/>
      <c r="E446" s="322"/>
      <c r="F446" s="322"/>
      <c r="G446" s="322"/>
      <c r="H446" s="322"/>
      <c r="I446" s="322"/>
      <c r="J446" s="322"/>
      <c r="K446" s="322"/>
      <c r="L446" s="322"/>
      <c r="M446" s="322"/>
      <c r="N446" s="322">
        <v>12</v>
      </c>
      <c r="O446" s="322"/>
      <c r="P446" s="322"/>
      <c r="Q446" s="322"/>
      <c r="R446" s="322"/>
      <c r="S446" s="322"/>
      <c r="T446" s="322"/>
      <c r="U446" s="322"/>
      <c r="V446" s="322"/>
      <c r="W446" s="322"/>
      <c r="X446" s="322"/>
      <c r="Y446" s="437"/>
      <c r="Z446" s="437"/>
      <c r="AA446" s="437"/>
      <c r="AB446" s="437"/>
      <c r="AC446" s="437"/>
      <c r="AD446" s="437"/>
      <c r="AE446" s="437"/>
      <c r="AF446" s="437"/>
      <c r="AG446" s="437"/>
      <c r="AH446" s="437"/>
      <c r="AI446" s="437"/>
      <c r="AJ446" s="437"/>
      <c r="AK446" s="437"/>
      <c r="AL446" s="437"/>
      <c r="AM446" s="323">
        <f>SUM(Y446:AL446)</f>
        <v>0</v>
      </c>
    </row>
    <row r="447" spans="1:39" hidden="1" outlineLevel="1">
      <c r="A447" s="568"/>
      <c r="B447" s="458" t="s">
        <v>311</v>
      </c>
      <c r="C447" s="318" t="s">
        <v>164</v>
      </c>
      <c r="D447" s="322"/>
      <c r="E447" s="322"/>
      <c r="F447" s="322"/>
      <c r="G447" s="322"/>
      <c r="H447" s="322"/>
      <c r="I447" s="322"/>
      <c r="J447" s="322"/>
      <c r="K447" s="322"/>
      <c r="L447" s="322"/>
      <c r="M447" s="322"/>
      <c r="N447" s="322">
        <f>N446</f>
        <v>12</v>
      </c>
      <c r="O447" s="322"/>
      <c r="P447" s="322"/>
      <c r="Q447" s="322"/>
      <c r="R447" s="322"/>
      <c r="S447" s="322"/>
      <c r="T447" s="322"/>
      <c r="U447" s="322"/>
      <c r="V447" s="322"/>
      <c r="W447" s="322"/>
      <c r="X447" s="322"/>
      <c r="Y447" s="438">
        <f>Y446</f>
        <v>0</v>
      </c>
      <c r="Z447" s="438">
        <f t="shared" ref="Z447" si="1307">Z446</f>
        <v>0</v>
      </c>
      <c r="AA447" s="438">
        <f t="shared" ref="AA447" si="1308">AA446</f>
        <v>0</v>
      </c>
      <c r="AB447" s="438">
        <f t="shared" ref="AB447" si="1309">AB446</f>
        <v>0</v>
      </c>
      <c r="AC447" s="438">
        <f t="shared" ref="AC447" si="1310">AC446</f>
        <v>0</v>
      </c>
      <c r="AD447" s="438">
        <f t="shared" ref="AD447" si="1311">AD446</f>
        <v>0</v>
      </c>
      <c r="AE447" s="438">
        <f t="shared" ref="AE447" si="1312">AE446</f>
        <v>0</v>
      </c>
      <c r="AF447" s="438">
        <f t="shared" ref="AF447" si="1313">AF446</f>
        <v>0</v>
      </c>
      <c r="AG447" s="438">
        <f t="shared" ref="AG447" si="1314">AG446</f>
        <v>0</v>
      </c>
      <c r="AH447" s="438">
        <f t="shared" ref="AH447" si="1315">AH446</f>
        <v>0</v>
      </c>
      <c r="AI447" s="438">
        <f t="shared" ref="AI447" si="1316">AI446</f>
        <v>0</v>
      </c>
      <c r="AJ447" s="438">
        <f t="shared" ref="AJ447" si="1317">AJ446</f>
        <v>0</v>
      </c>
      <c r="AK447" s="438">
        <f t="shared" ref="AK447" si="1318">AK446</f>
        <v>0</v>
      </c>
      <c r="AL447" s="438">
        <f t="shared" ref="AL447" si="1319">AL446</f>
        <v>0</v>
      </c>
      <c r="AM447" s="324"/>
    </row>
    <row r="448" spans="1:39" hidden="1" outlineLevel="1">
      <c r="A448" s="568"/>
      <c r="B448" s="564"/>
      <c r="C448" s="332"/>
      <c r="D448" s="318"/>
      <c r="E448" s="318"/>
      <c r="F448" s="318"/>
      <c r="G448" s="318"/>
      <c r="H448" s="318"/>
      <c r="I448" s="318"/>
      <c r="J448" s="318"/>
      <c r="K448" s="318"/>
      <c r="L448" s="318"/>
      <c r="M448" s="318"/>
      <c r="N448" s="495"/>
      <c r="O448" s="318"/>
      <c r="P448" s="318"/>
      <c r="Q448" s="318"/>
      <c r="R448" s="318"/>
      <c r="S448" s="318"/>
      <c r="T448" s="318"/>
      <c r="U448" s="318"/>
      <c r="V448" s="318"/>
      <c r="W448" s="318"/>
      <c r="X448" s="318"/>
      <c r="Y448" s="439"/>
      <c r="Z448" s="439"/>
      <c r="AA448" s="439"/>
      <c r="AB448" s="439"/>
      <c r="AC448" s="439"/>
      <c r="AD448" s="439"/>
      <c r="AE448" s="439"/>
      <c r="AF448" s="439"/>
      <c r="AG448" s="439"/>
      <c r="AH448" s="439"/>
      <c r="AI448" s="439"/>
      <c r="AJ448" s="439"/>
      <c r="AK448" s="439"/>
      <c r="AL448" s="439"/>
      <c r="AM448" s="333"/>
    </row>
    <row r="449" spans="1:39" s="336" customFormat="1" ht="15.75" hidden="1" outlineLevel="1">
      <c r="A449" s="568"/>
      <c r="B449" s="540" t="s">
        <v>503</v>
      </c>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439"/>
      <c r="Z449" s="439"/>
      <c r="AA449" s="439"/>
      <c r="AB449" s="439"/>
      <c r="AC449" s="439"/>
      <c r="AD449" s="439"/>
      <c r="AE449" s="443"/>
      <c r="AF449" s="443"/>
      <c r="AG449" s="443"/>
      <c r="AH449" s="443"/>
      <c r="AI449" s="443"/>
      <c r="AJ449" s="443"/>
      <c r="AK449" s="443"/>
      <c r="AL449" s="443"/>
      <c r="AM449" s="553"/>
    </row>
    <row r="450" spans="1:39" hidden="1" outlineLevel="1">
      <c r="A450" s="568">
        <v>15</v>
      </c>
      <c r="B450" s="458" t="s">
        <v>508</v>
      </c>
      <c r="C450" s="318" t="s">
        <v>25</v>
      </c>
      <c r="D450" s="322"/>
      <c r="E450" s="322"/>
      <c r="F450" s="322"/>
      <c r="G450" s="322"/>
      <c r="H450" s="322"/>
      <c r="I450" s="322"/>
      <c r="J450" s="322"/>
      <c r="K450" s="322"/>
      <c r="L450" s="322"/>
      <c r="M450" s="322"/>
      <c r="N450" s="322">
        <v>0</v>
      </c>
      <c r="O450" s="322"/>
      <c r="P450" s="322"/>
      <c r="Q450" s="322"/>
      <c r="R450" s="322"/>
      <c r="S450" s="322"/>
      <c r="T450" s="322"/>
      <c r="U450" s="322"/>
      <c r="V450" s="322"/>
      <c r="W450" s="322"/>
      <c r="X450" s="322"/>
      <c r="Y450" s="437"/>
      <c r="Z450" s="437"/>
      <c r="AA450" s="437"/>
      <c r="AB450" s="437"/>
      <c r="AC450" s="437"/>
      <c r="AD450" s="437"/>
      <c r="AE450" s="437"/>
      <c r="AF450" s="437"/>
      <c r="AG450" s="437"/>
      <c r="AH450" s="437"/>
      <c r="AI450" s="437"/>
      <c r="AJ450" s="437"/>
      <c r="AK450" s="437"/>
      <c r="AL450" s="437"/>
      <c r="AM450" s="323">
        <f>SUM(Y450:AL450)</f>
        <v>0</v>
      </c>
    </row>
    <row r="451" spans="1:39" hidden="1" outlineLevel="1">
      <c r="A451" s="568"/>
      <c r="B451" s="458" t="s">
        <v>311</v>
      </c>
      <c r="C451" s="318" t="s">
        <v>164</v>
      </c>
      <c r="D451" s="322"/>
      <c r="E451" s="322"/>
      <c r="F451" s="322"/>
      <c r="G451" s="322"/>
      <c r="H451" s="322"/>
      <c r="I451" s="322"/>
      <c r="J451" s="322"/>
      <c r="K451" s="322"/>
      <c r="L451" s="322"/>
      <c r="M451" s="322"/>
      <c r="N451" s="322">
        <f>N450</f>
        <v>0</v>
      </c>
      <c r="O451" s="322"/>
      <c r="P451" s="322"/>
      <c r="Q451" s="322"/>
      <c r="R451" s="322"/>
      <c r="S451" s="322"/>
      <c r="T451" s="322"/>
      <c r="U451" s="322"/>
      <c r="V451" s="322"/>
      <c r="W451" s="322"/>
      <c r="X451" s="322"/>
      <c r="Y451" s="438">
        <f>Y450</f>
        <v>0</v>
      </c>
      <c r="Z451" s="438">
        <f t="shared" ref="Z451:AL451" si="1320">Z450</f>
        <v>0</v>
      </c>
      <c r="AA451" s="438">
        <f t="shared" si="1320"/>
        <v>0</v>
      </c>
      <c r="AB451" s="438">
        <f t="shared" si="1320"/>
        <v>0</v>
      </c>
      <c r="AC451" s="438">
        <f t="shared" si="1320"/>
        <v>0</v>
      </c>
      <c r="AD451" s="438">
        <f t="shared" si="1320"/>
        <v>0</v>
      </c>
      <c r="AE451" s="438">
        <f t="shared" si="1320"/>
        <v>0</v>
      </c>
      <c r="AF451" s="438">
        <f t="shared" si="1320"/>
        <v>0</v>
      </c>
      <c r="AG451" s="438">
        <f t="shared" si="1320"/>
        <v>0</v>
      </c>
      <c r="AH451" s="438">
        <f t="shared" si="1320"/>
        <v>0</v>
      </c>
      <c r="AI451" s="438">
        <f t="shared" si="1320"/>
        <v>0</v>
      </c>
      <c r="AJ451" s="438">
        <f t="shared" si="1320"/>
        <v>0</v>
      </c>
      <c r="AK451" s="438">
        <f t="shared" si="1320"/>
        <v>0</v>
      </c>
      <c r="AL451" s="438">
        <f t="shared" si="1320"/>
        <v>0</v>
      </c>
      <c r="AM451" s="324"/>
    </row>
    <row r="452" spans="1:39" hidden="1" outlineLevel="1">
      <c r="A452" s="568"/>
      <c r="B452" s="564"/>
      <c r="C452" s="332"/>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439"/>
      <c r="Z452" s="439"/>
      <c r="AA452" s="439"/>
      <c r="AB452" s="439"/>
      <c r="AC452" s="439"/>
      <c r="AD452" s="439"/>
      <c r="AE452" s="439"/>
      <c r="AF452" s="439"/>
      <c r="AG452" s="439"/>
      <c r="AH452" s="439"/>
      <c r="AI452" s="439"/>
      <c r="AJ452" s="439"/>
      <c r="AK452" s="439"/>
      <c r="AL452" s="439"/>
      <c r="AM452" s="333"/>
    </row>
    <row r="453" spans="1:39" s="310" customFormat="1" hidden="1" outlineLevel="1">
      <c r="A453" s="568">
        <v>16</v>
      </c>
      <c r="B453" s="565" t="s">
        <v>504</v>
      </c>
      <c r="C453" s="318" t="s">
        <v>25</v>
      </c>
      <c r="D453" s="322"/>
      <c r="E453" s="322"/>
      <c r="F453" s="322"/>
      <c r="G453" s="322"/>
      <c r="H453" s="322"/>
      <c r="I453" s="322"/>
      <c r="J453" s="322"/>
      <c r="K453" s="322"/>
      <c r="L453" s="322"/>
      <c r="M453" s="322"/>
      <c r="N453" s="322">
        <v>0</v>
      </c>
      <c r="O453" s="322"/>
      <c r="P453" s="322"/>
      <c r="Q453" s="322"/>
      <c r="R453" s="322"/>
      <c r="S453" s="322"/>
      <c r="T453" s="322"/>
      <c r="U453" s="322"/>
      <c r="V453" s="322"/>
      <c r="W453" s="322"/>
      <c r="X453" s="322"/>
      <c r="Y453" s="437"/>
      <c r="Z453" s="437"/>
      <c r="AA453" s="437"/>
      <c r="AB453" s="437"/>
      <c r="AC453" s="437"/>
      <c r="AD453" s="437"/>
      <c r="AE453" s="437"/>
      <c r="AF453" s="437"/>
      <c r="AG453" s="437"/>
      <c r="AH453" s="437"/>
      <c r="AI453" s="437"/>
      <c r="AJ453" s="437"/>
      <c r="AK453" s="437"/>
      <c r="AL453" s="437"/>
      <c r="AM453" s="323">
        <f>SUM(Y453:AL453)</f>
        <v>0</v>
      </c>
    </row>
    <row r="454" spans="1:39" s="310" customFormat="1" hidden="1" outlineLevel="1">
      <c r="A454" s="568"/>
      <c r="B454" s="565" t="s">
        <v>311</v>
      </c>
      <c r="C454" s="318" t="s">
        <v>164</v>
      </c>
      <c r="D454" s="322"/>
      <c r="E454" s="322"/>
      <c r="F454" s="322"/>
      <c r="G454" s="322"/>
      <c r="H454" s="322"/>
      <c r="I454" s="322"/>
      <c r="J454" s="322"/>
      <c r="K454" s="322"/>
      <c r="L454" s="322"/>
      <c r="M454" s="322"/>
      <c r="N454" s="322">
        <f>N453</f>
        <v>0</v>
      </c>
      <c r="O454" s="322"/>
      <c r="P454" s="322"/>
      <c r="Q454" s="322"/>
      <c r="R454" s="322"/>
      <c r="S454" s="322"/>
      <c r="T454" s="322"/>
      <c r="U454" s="322"/>
      <c r="V454" s="322"/>
      <c r="W454" s="322"/>
      <c r="X454" s="322"/>
      <c r="Y454" s="438">
        <f>Y453</f>
        <v>0</v>
      </c>
      <c r="Z454" s="438">
        <f t="shared" ref="Z454:AL454" si="1321">Z453</f>
        <v>0</v>
      </c>
      <c r="AA454" s="438">
        <f t="shared" si="1321"/>
        <v>0</v>
      </c>
      <c r="AB454" s="438">
        <f t="shared" si="1321"/>
        <v>0</v>
      </c>
      <c r="AC454" s="438">
        <f t="shared" si="1321"/>
        <v>0</v>
      </c>
      <c r="AD454" s="438">
        <f t="shared" si="1321"/>
        <v>0</v>
      </c>
      <c r="AE454" s="438">
        <f t="shared" si="1321"/>
        <v>0</v>
      </c>
      <c r="AF454" s="438">
        <f t="shared" si="1321"/>
        <v>0</v>
      </c>
      <c r="AG454" s="438">
        <f t="shared" si="1321"/>
        <v>0</v>
      </c>
      <c r="AH454" s="438">
        <f t="shared" si="1321"/>
        <v>0</v>
      </c>
      <c r="AI454" s="438">
        <f t="shared" si="1321"/>
        <v>0</v>
      </c>
      <c r="AJ454" s="438">
        <f t="shared" si="1321"/>
        <v>0</v>
      </c>
      <c r="AK454" s="438">
        <f t="shared" si="1321"/>
        <v>0</v>
      </c>
      <c r="AL454" s="438">
        <f t="shared" si="1321"/>
        <v>0</v>
      </c>
      <c r="AM454" s="324"/>
    </row>
    <row r="455" spans="1:39" s="310" customFormat="1" hidden="1" outlineLevel="1">
      <c r="A455" s="568"/>
      <c r="B455" s="565"/>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439"/>
      <c r="Z455" s="439"/>
      <c r="AA455" s="439"/>
      <c r="AB455" s="439"/>
      <c r="AC455" s="439"/>
      <c r="AD455" s="439"/>
      <c r="AE455" s="443"/>
      <c r="AF455" s="443"/>
      <c r="AG455" s="443"/>
      <c r="AH455" s="443"/>
      <c r="AI455" s="443"/>
      <c r="AJ455" s="443"/>
      <c r="AK455" s="443"/>
      <c r="AL455" s="443"/>
      <c r="AM455" s="340"/>
    </row>
    <row r="456" spans="1:39" ht="15.75" hidden="1" outlineLevel="1">
      <c r="A456" s="568"/>
      <c r="B456" s="566" t="s">
        <v>509</v>
      </c>
      <c r="C456" s="347"/>
      <c r="D456" s="317"/>
      <c r="E456" s="316"/>
      <c r="F456" s="316"/>
      <c r="G456" s="316"/>
      <c r="H456" s="316"/>
      <c r="I456" s="316"/>
      <c r="J456" s="316"/>
      <c r="K456" s="316"/>
      <c r="L456" s="316"/>
      <c r="M456" s="316"/>
      <c r="N456" s="317"/>
      <c r="O456" s="316"/>
      <c r="P456" s="316"/>
      <c r="Q456" s="316"/>
      <c r="R456" s="316"/>
      <c r="S456" s="316"/>
      <c r="T456" s="316"/>
      <c r="U456" s="316"/>
      <c r="V456" s="316"/>
      <c r="W456" s="316"/>
      <c r="X456" s="316"/>
      <c r="Y456" s="441"/>
      <c r="Z456" s="441"/>
      <c r="AA456" s="441"/>
      <c r="AB456" s="441"/>
      <c r="AC456" s="441"/>
      <c r="AD456" s="441"/>
      <c r="AE456" s="441"/>
      <c r="AF456" s="441"/>
      <c r="AG456" s="441"/>
      <c r="AH456" s="441"/>
      <c r="AI456" s="441"/>
      <c r="AJ456" s="441"/>
      <c r="AK456" s="441"/>
      <c r="AL456" s="441"/>
      <c r="AM456" s="319"/>
    </row>
    <row r="457" spans="1:39" hidden="1" outlineLevel="1">
      <c r="A457" s="568">
        <v>17</v>
      </c>
      <c r="B457" s="455" t="s">
        <v>113</v>
      </c>
      <c r="C457" s="318" t="s">
        <v>25</v>
      </c>
      <c r="D457" s="322"/>
      <c r="E457" s="322"/>
      <c r="F457" s="322"/>
      <c r="G457" s="322"/>
      <c r="H457" s="322"/>
      <c r="I457" s="322"/>
      <c r="J457" s="322"/>
      <c r="K457" s="322"/>
      <c r="L457" s="322"/>
      <c r="M457" s="322"/>
      <c r="N457" s="322">
        <v>0</v>
      </c>
      <c r="O457" s="322"/>
      <c r="P457" s="322"/>
      <c r="Q457" s="322"/>
      <c r="R457" s="322"/>
      <c r="S457" s="322"/>
      <c r="T457" s="322"/>
      <c r="U457" s="322"/>
      <c r="V457" s="322"/>
      <c r="W457" s="322"/>
      <c r="X457" s="322"/>
      <c r="Y457" s="453"/>
      <c r="Z457" s="437"/>
      <c r="AA457" s="437"/>
      <c r="AB457" s="437"/>
      <c r="AC457" s="437"/>
      <c r="AD457" s="437"/>
      <c r="AE457" s="437"/>
      <c r="AF457" s="442"/>
      <c r="AG457" s="442"/>
      <c r="AH457" s="442"/>
      <c r="AI457" s="442"/>
      <c r="AJ457" s="442"/>
      <c r="AK457" s="442"/>
      <c r="AL457" s="442"/>
      <c r="AM457" s="323">
        <f>SUM(Y457:AL457)</f>
        <v>0</v>
      </c>
    </row>
    <row r="458" spans="1:39" hidden="1" outlineLevel="1">
      <c r="A458" s="568"/>
      <c r="B458" s="458" t="s">
        <v>311</v>
      </c>
      <c r="C458" s="318" t="s">
        <v>164</v>
      </c>
      <c r="D458" s="322"/>
      <c r="E458" s="322"/>
      <c r="F458" s="322"/>
      <c r="G458" s="322"/>
      <c r="H458" s="322"/>
      <c r="I458" s="322"/>
      <c r="J458" s="322"/>
      <c r="K458" s="322"/>
      <c r="L458" s="322"/>
      <c r="M458" s="322"/>
      <c r="N458" s="322">
        <f>N457</f>
        <v>0</v>
      </c>
      <c r="O458" s="322"/>
      <c r="P458" s="322"/>
      <c r="Q458" s="322"/>
      <c r="R458" s="322"/>
      <c r="S458" s="322"/>
      <c r="T458" s="322"/>
      <c r="U458" s="322"/>
      <c r="V458" s="322"/>
      <c r="W458" s="322"/>
      <c r="X458" s="322"/>
      <c r="Y458" s="438">
        <f>Y457</f>
        <v>0</v>
      </c>
      <c r="Z458" s="438">
        <f t="shared" ref="Z458:AL458" si="1322">Z457</f>
        <v>0</v>
      </c>
      <c r="AA458" s="438">
        <f t="shared" si="1322"/>
        <v>0</v>
      </c>
      <c r="AB458" s="438">
        <f t="shared" si="1322"/>
        <v>0</v>
      </c>
      <c r="AC458" s="438">
        <f t="shared" si="1322"/>
        <v>0</v>
      </c>
      <c r="AD458" s="438">
        <f t="shared" si="1322"/>
        <v>0</v>
      </c>
      <c r="AE458" s="438">
        <f t="shared" si="1322"/>
        <v>0</v>
      </c>
      <c r="AF458" s="438">
        <f t="shared" si="1322"/>
        <v>0</v>
      </c>
      <c r="AG458" s="438">
        <f t="shared" si="1322"/>
        <v>0</v>
      </c>
      <c r="AH458" s="438">
        <f t="shared" si="1322"/>
        <v>0</v>
      </c>
      <c r="AI458" s="438">
        <f t="shared" si="1322"/>
        <v>0</v>
      </c>
      <c r="AJ458" s="438">
        <f t="shared" si="1322"/>
        <v>0</v>
      </c>
      <c r="AK458" s="438">
        <f t="shared" si="1322"/>
        <v>0</v>
      </c>
      <c r="AL458" s="438">
        <f t="shared" si="1322"/>
        <v>0</v>
      </c>
      <c r="AM458" s="333"/>
    </row>
    <row r="459" spans="1:39" hidden="1" outlineLevel="1">
      <c r="A459" s="568"/>
      <c r="B459" s="45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9"/>
      <c r="Z459" s="452"/>
      <c r="AA459" s="452"/>
      <c r="AB459" s="452"/>
      <c r="AC459" s="452"/>
      <c r="AD459" s="452"/>
      <c r="AE459" s="452"/>
      <c r="AF459" s="452"/>
      <c r="AG459" s="452"/>
      <c r="AH459" s="452"/>
      <c r="AI459" s="452"/>
      <c r="AJ459" s="452"/>
      <c r="AK459" s="452"/>
      <c r="AL459" s="452"/>
      <c r="AM459" s="333"/>
    </row>
    <row r="460" spans="1:39" hidden="1" outlineLevel="1">
      <c r="A460" s="568">
        <v>18</v>
      </c>
      <c r="B460" s="455" t="s">
        <v>110</v>
      </c>
      <c r="C460" s="318" t="s">
        <v>25</v>
      </c>
      <c r="D460" s="322"/>
      <c r="E460" s="322"/>
      <c r="F460" s="322"/>
      <c r="G460" s="322"/>
      <c r="H460" s="322"/>
      <c r="I460" s="322"/>
      <c r="J460" s="322"/>
      <c r="K460" s="322"/>
      <c r="L460" s="322"/>
      <c r="M460" s="322"/>
      <c r="N460" s="322">
        <v>0</v>
      </c>
      <c r="O460" s="322"/>
      <c r="P460" s="322"/>
      <c r="Q460" s="322"/>
      <c r="R460" s="322"/>
      <c r="S460" s="322"/>
      <c r="T460" s="322"/>
      <c r="U460" s="322"/>
      <c r="V460" s="322"/>
      <c r="W460" s="322"/>
      <c r="X460" s="322"/>
      <c r="Y460" s="453"/>
      <c r="Z460" s="437"/>
      <c r="AA460" s="437"/>
      <c r="AB460" s="437"/>
      <c r="AC460" s="437"/>
      <c r="AD460" s="437"/>
      <c r="AE460" s="437"/>
      <c r="AF460" s="442"/>
      <c r="AG460" s="442"/>
      <c r="AH460" s="442"/>
      <c r="AI460" s="442"/>
      <c r="AJ460" s="442"/>
      <c r="AK460" s="442"/>
      <c r="AL460" s="442"/>
      <c r="AM460" s="323">
        <f>SUM(Y460:AL460)</f>
        <v>0</v>
      </c>
    </row>
    <row r="461" spans="1:39" hidden="1" outlineLevel="1">
      <c r="A461" s="568"/>
      <c r="B461" s="458" t="s">
        <v>311</v>
      </c>
      <c r="C461" s="318" t="s">
        <v>164</v>
      </c>
      <c r="D461" s="322"/>
      <c r="E461" s="322"/>
      <c r="F461" s="322"/>
      <c r="G461" s="322"/>
      <c r="H461" s="322"/>
      <c r="I461" s="322"/>
      <c r="J461" s="322"/>
      <c r="K461" s="322"/>
      <c r="L461" s="322"/>
      <c r="M461" s="322"/>
      <c r="N461" s="322">
        <f>N460</f>
        <v>0</v>
      </c>
      <c r="O461" s="322"/>
      <c r="P461" s="322"/>
      <c r="Q461" s="322"/>
      <c r="R461" s="322"/>
      <c r="S461" s="322"/>
      <c r="T461" s="322"/>
      <c r="U461" s="322"/>
      <c r="V461" s="322"/>
      <c r="W461" s="322"/>
      <c r="X461" s="322"/>
      <c r="Y461" s="438">
        <f>Y460</f>
        <v>0</v>
      </c>
      <c r="Z461" s="438">
        <f t="shared" ref="Z461:AL461" si="1323">Z460</f>
        <v>0</v>
      </c>
      <c r="AA461" s="438">
        <f t="shared" si="1323"/>
        <v>0</v>
      </c>
      <c r="AB461" s="438">
        <f t="shared" si="1323"/>
        <v>0</v>
      </c>
      <c r="AC461" s="438">
        <f t="shared" si="1323"/>
        <v>0</v>
      </c>
      <c r="AD461" s="438">
        <f t="shared" si="1323"/>
        <v>0</v>
      </c>
      <c r="AE461" s="438">
        <f t="shared" si="1323"/>
        <v>0</v>
      </c>
      <c r="AF461" s="438">
        <f t="shared" si="1323"/>
        <v>0</v>
      </c>
      <c r="AG461" s="438">
        <f t="shared" si="1323"/>
        <v>0</v>
      </c>
      <c r="AH461" s="438">
        <f t="shared" si="1323"/>
        <v>0</v>
      </c>
      <c r="AI461" s="438">
        <f t="shared" si="1323"/>
        <v>0</v>
      </c>
      <c r="AJ461" s="438">
        <f t="shared" si="1323"/>
        <v>0</v>
      </c>
      <c r="AK461" s="438">
        <f t="shared" si="1323"/>
        <v>0</v>
      </c>
      <c r="AL461" s="438">
        <f t="shared" si="1323"/>
        <v>0</v>
      </c>
      <c r="AM461" s="333"/>
    </row>
    <row r="462" spans="1:39" hidden="1" outlineLevel="1">
      <c r="A462" s="568"/>
      <c r="B462" s="457"/>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450"/>
      <c r="Z462" s="451"/>
      <c r="AA462" s="451"/>
      <c r="AB462" s="451"/>
      <c r="AC462" s="451"/>
      <c r="AD462" s="451"/>
      <c r="AE462" s="451"/>
      <c r="AF462" s="451"/>
      <c r="AG462" s="451"/>
      <c r="AH462" s="451"/>
      <c r="AI462" s="451"/>
      <c r="AJ462" s="451"/>
      <c r="AK462" s="451"/>
      <c r="AL462" s="451"/>
      <c r="AM462" s="324"/>
    </row>
    <row r="463" spans="1:39" hidden="1" outlineLevel="1">
      <c r="A463" s="568">
        <v>19</v>
      </c>
      <c r="B463" s="455" t="s">
        <v>112</v>
      </c>
      <c r="C463" s="318" t="s">
        <v>25</v>
      </c>
      <c r="D463" s="322"/>
      <c r="E463" s="322"/>
      <c r="F463" s="322"/>
      <c r="G463" s="322"/>
      <c r="H463" s="322"/>
      <c r="I463" s="322"/>
      <c r="J463" s="322"/>
      <c r="K463" s="322"/>
      <c r="L463" s="322"/>
      <c r="M463" s="322"/>
      <c r="N463" s="322">
        <v>0</v>
      </c>
      <c r="O463" s="322"/>
      <c r="P463" s="322"/>
      <c r="Q463" s="322"/>
      <c r="R463" s="322"/>
      <c r="S463" s="322"/>
      <c r="T463" s="322"/>
      <c r="U463" s="322"/>
      <c r="V463" s="322"/>
      <c r="W463" s="322"/>
      <c r="X463" s="322"/>
      <c r="Y463" s="453"/>
      <c r="Z463" s="437"/>
      <c r="AA463" s="437"/>
      <c r="AB463" s="437"/>
      <c r="AC463" s="437"/>
      <c r="AD463" s="437"/>
      <c r="AE463" s="437"/>
      <c r="AF463" s="442"/>
      <c r="AG463" s="442"/>
      <c r="AH463" s="442"/>
      <c r="AI463" s="442"/>
      <c r="AJ463" s="442"/>
      <c r="AK463" s="442"/>
      <c r="AL463" s="442"/>
      <c r="AM463" s="323">
        <f>SUM(Y463:AL463)</f>
        <v>0</v>
      </c>
    </row>
    <row r="464" spans="1:39" hidden="1" outlineLevel="1">
      <c r="A464" s="568"/>
      <c r="B464" s="458" t="s">
        <v>311</v>
      </c>
      <c r="C464" s="318" t="s">
        <v>164</v>
      </c>
      <c r="D464" s="322"/>
      <c r="E464" s="322"/>
      <c r="F464" s="322"/>
      <c r="G464" s="322"/>
      <c r="H464" s="322"/>
      <c r="I464" s="322"/>
      <c r="J464" s="322"/>
      <c r="K464" s="322"/>
      <c r="L464" s="322"/>
      <c r="M464" s="322"/>
      <c r="N464" s="322">
        <f>N463</f>
        <v>0</v>
      </c>
      <c r="O464" s="322"/>
      <c r="P464" s="322"/>
      <c r="Q464" s="322"/>
      <c r="R464" s="322"/>
      <c r="S464" s="322"/>
      <c r="T464" s="322"/>
      <c r="U464" s="322"/>
      <c r="V464" s="322"/>
      <c r="W464" s="322"/>
      <c r="X464" s="322"/>
      <c r="Y464" s="438">
        <f>Y463</f>
        <v>0</v>
      </c>
      <c r="Z464" s="438">
        <f t="shared" ref="Z464:AL464" si="1324">Z463</f>
        <v>0</v>
      </c>
      <c r="AA464" s="438">
        <f t="shared" si="1324"/>
        <v>0</v>
      </c>
      <c r="AB464" s="438">
        <f t="shared" si="1324"/>
        <v>0</v>
      </c>
      <c r="AC464" s="438">
        <f t="shared" si="1324"/>
        <v>0</v>
      </c>
      <c r="AD464" s="438">
        <f t="shared" si="1324"/>
        <v>0</v>
      </c>
      <c r="AE464" s="438">
        <f t="shared" si="1324"/>
        <v>0</v>
      </c>
      <c r="AF464" s="438">
        <f t="shared" si="1324"/>
        <v>0</v>
      </c>
      <c r="AG464" s="438">
        <f t="shared" si="1324"/>
        <v>0</v>
      </c>
      <c r="AH464" s="438">
        <f t="shared" si="1324"/>
        <v>0</v>
      </c>
      <c r="AI464" s="438">
        <f t="shared" si="1324"/>
        <v>0</v>
      </c>
      <c r="AJ464" s="438">
        <f t="shared" si="1324"/>
        <v>0</v>
      </c>
      <c r="AK464" s="438">
        <f t="shared" si="1324"/>
        <v>0</v>
      </c>
      <c r="AL464" s="438">
        <f t="shared" si="1324"/>
        <v>0</v>
      </c>
      <c r="AM464" s="324"/>
    </row>
    <row r="465" spans="1:39" hidden="1" outlineLevel="1">
      <c r="A465" s="568"/>
      <c r="B465" s="457"/>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439"/>
      <c r="Z465" s="439"/>
      <c r="AA465" s="439"/>
      <c r="AB465" s="439"/>
      <c r="AC465" s="439"/>
      <c r="AD465" s="439"/>
      <c r="AE465" s="439"/>
      <c r="AF465" s="439"/>
      <c r="AG465" s="439"/>
      <c r="AH465" s="439"/>
      <c r="AI465" s="439"/>
      <c r="AJ465" s="439"/>
      <c r="AK465" s="439"/>
      <c r="AL465" s="439"/>
      <c r="AM465" s="333"/>
    </row>
    <row r="466" spans="1:39" hidden="1" outlineLevel="1">
      <c r="A466" s="568">
        <v>20</v>
      </c>
      <c r="B466" s="455" t="s">
        <v>111</v>
      </c>
      <c r="C466" s="318" t="s">
        <v>25</v>
      </c>
      <c r="D466" s="322"/>
      <c r="E466" s="322"/>
      <c r="F466" s="322"/>
      <c r="G466" s="322"/>
      <c r="H466" s="322"/>
      <c r="I466" s="322"/>
      <c r="J466" s="322"/>
      <c r="K466" s="322"/>
      <c r="L466" s="322"/>
      <c r="M466" s="322"/>
      <c r="N466" s="322">
        <v>0</v>
      </c>
      <c r="O466" s="322"/>
      <c r="P466" s="322"/>
      <c r="Q466" s="322"/>
      <c r="R466" s="322"/>
      <c r="S466" s="322"/>
      <c r="T466" s="322"/>
      <c r="U466" s="322"/>
      <c r="V466" s="322"/>
      <c r="W466" s="322"/>
      <c r="X466" s="322"/>
      <c r="Y466" s="453"/>
      <c r="Z466" s="437"/>
      <c r="AA466" s="437"/>
      <c r="AB466" s="437"/>
      <c r="AC466" s="437"/>
      <c r="AD466" s="437"/>
      <c r="AE466" s="437"/>
      <c r="AF466" s="442"/>
      <c r="AG466" s="442"/>
      <c r="AH466" s="442"/>
      <c r="AI466" s="442"/>
      <c r="AJ466" s="442"/>
      <c r="AK466" s="442"/>
      <c r="AL466" s="442"/>
      <c r="AM466" s="323">
        <f>SUM(Y466:AL466)</f>
        <v>0</v>
      </c>
    </row>
    <row r="467" spans="1:39" hidden="1" outlineLevel="1">
      <c r="A467" s="568"/>
      <c r="B467" s="458" t="s">
        <v>311</v>
      </c>
      <c r="C467" s="318" t="s">
        <v>164</v>
      </c>
      <c r="D467" s="322"/>
      <c r="E467" s="322"/>
      <c r="F467" s="322"/>
      <c r="G467" s="322"/>
      <c r="H467" s="322"/>
      <c r="I467" s="322"/>
      <c r="J467" s="322"/>
      <c r="K467" s="322"/>
      <c r="L467" s="322"/>
      <c r="M467" s="322"/>
      <c r="N467" s="322">
        <f>N466</f>
        <v>0</v>
      </c>
      <c r="O467" s="322"/>
      <c r="P467" s="322"/>
      <c r="Q467" s="322"/>
      <c r="R467" s="322"/>
      <c r="S467" s="322"/>
      <c r="T467" s="322"/>
      <c r="U467" s="322"/>
      <c r="V467" s="322"/>
      <c r="W467" s="322"/>
      <c r="X467" s="322"/>
      <c r="Y467" s="438">
        <f t="shared" ref="Y467:AL467" si="1325">Y466</f>
        <v>0</v>
      </c>
      <c r="Z467" s="438">
        <f t="shared" si="1325"/>
        <v>0</v>
      </c>
      <c r="AA467" s="438">
        <f t="shared" si="1325"/>
        <v>0</v>
      </c>
      <c r="AB467" s="438">
        <f t="shared" si="1325"/>
        <v>0</v>
      </c>
      <c r="AC467" s="438">
        <f t="shared" si="1325"/>
        <v>0</v>
      </c>
      <c r="AD467" s="438">
        <f t="shared" si="1325"/>
        <v>0</v>
      </c>
      <c r="AE467" s="438">
        <f t="shared" si="1325"/>
        <v>0</v>
      </c>
      <c r="AF467" s="438">
        <f t="shared" si="1325"/>
        <v>0</v>
      </c>
      <c r="AG467" s="438">
        <f t="shared" si="1325"/>
        <v>0</v>
      </c>
      <c r="AH467" s="438">
        <f t="shared" si="1325"/>
        <v>0</v>
      </c>
      <c r="AI467" s="438">
        <f t="shared" si="1325"/>
        <v>0</v>
      </c>
      <c r="AJ467" s="438">
        <f t="shared" si="1325"/>
        <v>0</v>
      </c>
      <c r="AK467" s="438">
        <f t="shared" si="1325"/>
        <v>0</v>
      </c>
      <c r="AL467" s="438">
        <f t="shared" si="1325"/>
        <v>0</v>
      </c>
      <c r="AM467" s="333"/>
    </row>
    <row r="468" spans="1:39" ht="15.75" hidden="1" outlineLevel="1">
      <c r="A468" s="568"/>
      <c r="B468" s="567"/>
      <c r="C468" s="327"/>
      <c r="D468" s="318"/>
      <c r="E468" s="318"/>
      <c r="F468" s="318"/>
      <c r="G468" s="318"/>
      <c r="H468" s="318"/>
      <c r="I468" s="318"/>
      <c r="J468" s="318"/>
      <c r="K468" s="318"/>
      <c r="L468" s="318"/>
      <c r="M468" s="318"/>
      <c r="N468" s="327"/>
      <c r="O468" s="318"/>
      <c r="P468" s="318"/>
      <c r="Q468" s="318"/>
      <c r="R468" s="318"/>
      <c r="S468" s="318"/>
      <c r="T468" s="318"/>
      <c r="U468" s="318"/>
      <c r="V468" s="318"/>
      <c r="W468" s="318"/>
      <c r="X468" s="318"/>
      <c r="Y468" s="439"/>
      <c r="Z468" s="439"/>
      <c r="AA468" s="439"/>
      <c r="AB468" s="439"/>
      <c r="AC468" s="439"/>
      <c r="AD468" s="439"/>
      <c r="AE468" s="439"/>
      <c r="AF468" s="439"/>
      <c r="AG468" s="439"/>
      <c r="AH468" s="439"/>
      <c r="AI468" s="439"/>
      <c r="AJ468" s="439"/>
      <c r="AK468" s="439"/>
      <c r="AL468" s="439"/>
      <c r="AM468" s="333"/>
    </row>
    <row r="469" spans="1:39" ht="15.75" hidden="1" outlineLevel="1">
      <c r="A469" s="568"/>
      <c r="B469" s="560" t="s">
        <v>516</v>
      </c>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449"/>
      <c r="Z469" s="452"/>
      <c r="AA469" s="452"/>
      <c r="AB469" s="452"/>
      <c r="AC469" s="452"/>
      <c r="AD469" s="452"/>
      <c r="AE469" s="452"/>
      <c r="AF469" s="452"/>
      <c r="AG469" s="452"/>
      <c r="AH469" s="452"/>
      <c r="AI469" s="452"/>
      <c r="AJ469" s="452"/>
      <c r="AK469" s="452"/>
      <c r="AL469" s="452"/>
      <c r="AM469" s="333"/>
    </row>
    <row r="470" spans="1:39" ht="15.75" hidden="1" outlineLevel="1">
      <c r="A470" s="568"/>
      <c r="B470" s="540" t="s">
        <v>512</v>
      </c>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449"/>
      <c r="Z470" s="452"/>
      <c r="AA470" s="452"/>
      <c r="AB470" s="452"/>
      <c r="AC470" s="452"/>
      <c r="AD470" s="452"/>
      <c r="AE470" s="452"/>
      <c r="AF470" s="452"/>
      <c r="AG470" s="452"/>
      <c r="AH470" s="452"/>
      <c r="AI470" s="452"/>
      <c r="AJ470" s="452"/>
      <c r="AK470" s="452"/>
      <c r="AL470" s="452"/>
      <c r="AM470" s="333"/>
    </row>
    <row r="471" spans="1:39" hidden="1" outlineLevel="1">
      <c r="A471" s="568">
        <v>21</v>
      </c>
      <c r="B471" s="455" t="s">
        <v>114</v>
      </c>
      <c r="C471" s="318" t="s">
        <v>25</v>
      </c>
      <c r="D471" s="322"/>
      <c r="E471" s="322"/>
      <c r="F471" s="322"/>
      <c r="G471" s="322"/>
      <c r="H471" s="322"/>
      <c r="I471" s="322"/>
      <c r="J471" s="322"/>
      <c r="K471" s="322"/>
      <c r="L471" s="322"/>
      <c r="M471" s="322"/>
      <c r="N471" s="318"/>
      <c r="O471" s="322"/>
      <c r="P471" s="322"/>
      <c r="Q471" s="322"/>
      <c r="R471" s="322"/>
      <c r="S471" s="322"/>
      <c r="T471" s="322"/>
      <c r="U471" s="322"/>
      <c r="V471" s="322"/>
      <c r="W471" s="322"/>
      <c r="X471" s="322"/>
      <c r="Y471" s="437"/>
      <c r="Z471" s="437"/>
      <c r="AA471" s="437"/>
      <c r="AB471" s="437"/>
      <c r="AC471" s="437"/>
      <c r="AD471" s="437"/>
      <c r="AE471" s="437"/>
      <c r="AF471" s="437"/>
      <c r="AG471" s="437"/>
      <c r="AH471" s="437"/>
      <c r="AI471" s="437"/>
      <c r="AJ471" s="437"/>
      <c r="AK471" s="437"/>
      <c r="AL471" s="437"/>
      <c r="AM471" s="323">
        <f>SUM(Y471:AL471)</f>
        <v>0</v>
      </c>
    </row>
    <row r="472" spans="1:39" hidden="1" outlineLevel="1">
      <c r="A472" s="568"/>
      <c r="B472" s="458" t="s">
        <v>311</v>
      </c>
      <c r="C472" s="318" t="s">
        <v>164</v>
      </c>
      <c r="D472" s="322"/>
      <c r="E472" s="322"/>
      <c r="F472" s="322"/>
      <c r="G472" s="322"/>
      <c r="H472" s="322"/>
      <c r="I472" s="322"/>
      <c r="J472" s="322"/>
      <c r="K472" s="322"/>
      <c r="L472" s="322"/>
      <c r="M472" s="322"/>
      <c r="N472" s="318"/>
      <c r="O472" s="322"/>
      <c r="P472" s="322"/>
      <c r="Q472" s="322"/>
      <c r="R472" s="322"/>
      <c r="S472" s="322"/>
      <c r="T472" s="322"/>
      <c r="U472" s="322"/>
      <c r="V472" s="322"/>
      <c r="W472" s="322"/>
      <c r="X472" s="322"/>
      <c r="Y472" s="438">
        <f>Y471</f>
        <v>0</v>
      </c>
      <c r="Z472" s="438">
        <f t="shared" ref="Z472" si="1326">Z471</f>
        <v>0</v>
      </c>
      <c r="AA472" s="438">
        <f t="shared" ref="AA472" si="1327">AA471</f>
        <v>0</v>
      </c>
      <c r="AB472" s="438">
        <f t="shared" ref="AB472" si="1328">AB471</f>
        <v>0</v>
      </c>
      <c r="AC472" s="438">
        <f t="shared" ref="AC472" si="1329">AC471</f>
        <v>0</v>
      </c>
      <c r="AD472" s="438">
        <f t="shared" ref="AD472" si="1330">AD471</f>
        <v>0</v>
      </c>
      <c r="AE472" s="438">
        <f t="shared" ref="AE472" si="1331">AE471</f>
        <v>0</v>
      </c>
      <c r="AF472" s="438">
        <f t="shared" ref="AF472" si="1332">AF471</f>
        <v>0</v>
      </c>
      <c r="AG472" s="438">
        <f t="shared" ref="AG472" si="1333">AG471</f>
        <v>0</v>
      </c>
      <c r="AH472" s="438">
        <f t="shared" ref="AH472" si="1334">AH471</f>
        <v>0</v>
      </c>
      <c r="AI472" s="438">
        <f t="shared" ref="AI472" si="1335">AI471</f>
        <v>0</v>
      </c>
      <c r="AJ472" s="438">
        <f t="shared" ref="AJ472" si="1336">AJ471</f>
        <v>0</v>
      </c>
      <c r="AK472" s="438">
        <f t="shared" ref="AK472" si="1337">AK471</f>
        <v>0</v>
      </c>
      <c r="AL472" s="438">
        <f t="shared" ref="AL472" si="1338">AL471</f>
        <v>0</v>
      </c>
      <c r="AM472" s="333"/>
    </row>
    <row r="473" spans="1:39" hidden="1" outlineLevel="1">
      <c r="A473" s="568"/>
      <c r="B473" s="45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449"/>
      <c r="Z473" s="452"/>
      <c r="AA473" s="452"/>
      <c r="AB473" s="452"/>
      <c r="AC473" s="452"/>
      <c r="AD473" s="452"/>
      <c r="AE473" s="452"/>
      <c r="AF473" s="452"/>
      <c r="AG473" s="452"/>
      <c r="AH473" s="452"/>
      <c r="AI473" s="452"/>
      <c r="AJ473" s="452"/>
      <c r="AK473" s="452"/>
      <c r="AL473" s="452"/>
      <c r="AM473" s="333"/>
    </row>
    <row r="474" spans="1:39" ht="30" hidden="1" outlineLevel="1">
      <c r="A474" s="568">
        <v>22</v>
      </c>
      <c r="B474" s="455" t="s">
        <v>115</v>
      </c>
      <c r="C474" s="318" t="s">
        <v>25</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7"/>
      <c r="Z474" s="437"/>
      <c r="AA474" s="437"/>
      <c r="AB474" s="437"/>
      <c r="AC474" s="437"/>
      <c r="AD474" s="437"/>
      <c r="AE474" s="437"/>
      <c r="AF474" s="437"/>
      <c r="AG474" s="437"/>
      <c r="AH474" s="437"/>
      <c r="AI474" s="437"/>
      <c r="AJ474" s="437"/>
      <c r="AK474" s="437"/>
      <c r="AL474" s="437"/>
      <c r="AM474" s="323">
        <f>SUM(Y474:AL474)</f>
        <v>0</v>
      </c>
    </row>
    <row r="475" spans="1:39" hidden="1" outlineLevel="1">
      <c r="A475" s="568"/>
      <c r="B475" s="458" t="s">
        <v>311</v>
      </c>
      <c r="C475" s="318" t="s">
        <v>164</v>
      </c>
      <c r="D475" s="322"/>
      <c r="E475" s="322"/>
      <c r="F475" s="322"/>
      <c r="G475" s="322"/>
      <c r="H475" s="322"/>
      <c r="I475" s="322"/>
      <c r="J475" s="322"/>
      <c r="K475" s="322"/>
      <c r="L475" s="322"/>
      <c r="M475" s="322"/>
      <c r="N475" s="318"/>
      <c r="O475" s="322"/>
      <c r="P475" s="322"/>
      <c r="Q475" s="322"/>
      <c r="R475" s="322"/>
      <c r="S475" s="322"/>
      <c r="T475" s="322"/>
      <c r="U475" s="322"/>
      <c r="V475" s="322"/>
      <c r="W475" s="322"/>
      <c r="X475" s="322"/>
      <c r="Y475" s="438">
        <f>Y474</f>
        <v>0</v>
      </c>
      <c r="Z475" s="438">
        <f t="shared" ref="Z475" si="1339">Z474</f>
        <v>0</v>
      </c>
      <c r="AA475" s="438">
        <f t="shared" ref="AA475" si="1340">AA474</f>
        <v>0</v>
      </c>
      <c r="AB475" s="438">
        <f t="shared" ref="AB475" si="1341">AB474</f>
        <v>0</v>
      </c>
      <c r="AC475" s="438">
        <f t="shared" ref="AC475" si="1342">AC474</f>
        <v>0</v>
      </c>
      <c r="AD475" s="438">
        <f t="shared" ref="AD475" si="1343">AD474</f>
        <v>0</v>
      </c>
      <c r="AE475" s="438">
        <f t="shared" ref="AE475" si="1344">AE474</f>
        <v>0</v>
      </c>
      <c r="AF475" s="438">
        <f t="shared" ref="AF475" si="1345">AF474</f>
        <v>0</v>
      </c>
      <c r="AG475" s="438">
        <f t="shared" ref="AG475" si="1346">AG474</f>
        <v>0</v>
      </c>
      <c r="AH475" s="438">
        <f t="shared" ref="AH475" si="1347">AH474</f>
        <v>0</v>
      </c>
      <c r="AI475" s="438">
        <f t="shared" ref="AI475" si="1348">AI474</f>
        <v>0</v>
      </c>
      <c r="AJ475" s="438">
        <f t="shared" ref="AJ475" si="1349">AJ474</f>
        <v>0</v>
      </c>
      <c r="AK475" s="438">
        <f t="shared" ref="AK475" si="1350">AK474</f>
        <v>0</v>
      </c>
      <c r="AL475" s="438">
        <f t="shared" ref="AL475" si="1351">AL474</f>
        <v>0</v>
      </c>
      <c r="AM475" s="333"/>
    </row>
    <row r="476" spans="1:39" hidden="1" outlineLevel="1">
      <c r="A476" s="568"/>
      <c r="B476" s="45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449"/>
      <c r="Z476" s="452"/>
      <c r="AA476" s="452"/>
      <c r="AB476" s="452"/>
      <c r="AC476" s="452"/>
      <c r="AD476" s="452"/>
      <c r="AE476" s="452"/>
      <c r="AF476" s="452"/>
      <c r="AG476" s="452"/>
      <c r="AH476" s="452"/>
      <c r="AI476" s="452"/>
      <c r="AJ476" s="452"/>
      <c r="AK476" s="452"/>
      <c r="AL476" s="452"/>
      <c r="AM476" s="333"/>
    </row>
    <row r="477" spans="1:39" ht="30" hidden="1" outlineLevel="1">
      <c r="A477" s="568">
        <v>23</v>
      </c>
      <c r="B477" s="455" t="s">
        <v>116</v>
      </c>
      <c r="C477" s="318" t="s">
        <v>25</v>
      </c>
      <c r="D477" s="322"/>
      <c r="E477" s="322"/>
      <c r="F477" s="322"/>
      <c r="G477" s="322"/>
      <c r="H477" s="322"/>
      <c r="I477" s="322"/>
      <c r="J477" s="322"/>
      <c r="K477" s="322"/>
      <c r="L477" s="322"/>
      <c r="M477" s="322"/>
      <c r="N477" s="318"/>
      <c r="O477" s="322"/>
      <c r="P477" s="322"/>
      <c r="Q477" s="322"/>
      <c r="R477" s="322"/>
      <c r="S477" s="322"/>
      <c r="T477" s="322"/>
      <c r="U477" s="322"/>
      <c r="V477" s="322"/>
      <c r="W477" s="322"/>
      <c r="X477" s="322"/>
      <c r="Y477" s="437"/>
      <c r="Z477" s="437"/>
      <c r="AA477" s="437"/>
      <c r="AB477" s="437"/>
      <c r="AC477" s="437"/>
      <c r="AD477" s="437"/>
      <c r="AE477" s="437"/>
      <c r="AF477" s="437"/>
      <c r="AG477" s="437"/>
      <c r="AH477" s="437"/>
      <c r="AI477" s="437"/>
      <c r="AJ477" s="437"/>
      <c r="AK477" s="437"/>
      <c r="AL477" s="437"/>
      <c r="AM477" s="323">
        <f>SUM(Y477:AL477)</f>
        <v>0</v>
      </c>
    </row>
    <row r="478" spans="1:39" hidden="1" outlineLevel="1">
      <c r="A478" s="568"/>
      <c r="B478" s="458" t="s">
        <v>311</v>
      </c>
      <c r="C478" s="318" t="s">
        <v>164</v>
      </c>
      <c r="D478" s="322"/>
      <c r="E478" s="322"/>
      <c r="F478" s="322"/>
      <c r="G478" s="322"/>
      <c r="H478" s="322"/>
      <c r="I478" s="322"/>
      <c r="J478" s="322"/>
      <c r="K478" s="322"/>
      <c r="L478" s="322"/>
      <c r="M478" s="322"/>
      <c r="N478" s="318"/>
      <c r="O478" s="322"/>
      <c r="P478" s="322"/>
      <c r="Q478" s="322"/>
      <c r="R478" s="322"/>
      <c r="S478" s="322"/>
      <c r="T478" s="322"/>
      <c r="U478" s="322"/>
      <c r="V478" s="322"/>
      <c r="W478" s="322"/>
      <c r="X478" s="322"/>
      <c r="Y478" s="438">
        <f>Y477</f>
        <v>0</v>
      </c>
      <c r="Z478" s="438">
        <f t="shared" ref="Z478" si="1352">Z477</f>
        <v>0</v>
      </c>
      <c r="AA478" s="438">
        <f t="shared" ref="AA478" si="1353">AA477</f>
        <v>0</v>
      </c>
      <c r="AB478" s="438">
        <f t="shared" ref="AB478" si="1354">AB477</f>
        <v>0</v>
      </c>
      <c r="AC478" s="438">
        <f t="shared" ref="AC478" si="1355">AC477</f>
        <v>0</v>
      </c>
      <c r="AD478" s="438">
        <f t="shared" ref="AD478" si="1356">AD477</f>
        <v>0</v>
      </c>
      <c r="AE478" s="438">
        <f t="shared" ref="AE478" si="1357">AE477</f>
        <v>0</v>
      </c>
      <c r="AF478" s="438">
        <f t="shared" ref="AF478" si="1358">AF477</f>
        <v>0</v>
      </c>
      <c r="AG478" s="438">
        <f t="shared" ref="AG478" si="1359">AG477</f>
        <v>0</v>
      </c>
      <c r="AH478" s="438">
        <f t="shared" ref="AH478" si="1360">AH477</f>
        <v>0</v>
      </c>
      <c r="AI478" s="438">
        <f t="shared" ref="AI478" si="1361">AI477</f>
        <v>0</v>
      </c>
      <c r="AJ478" s="438">
        <f t="shared" ref="AJ478" si="1362">AJ477</f>
        <v>0</v>
      </c>
      <c r="AK478" s="438">
        <f t="shared" ref="AK478" si="1363">AK477</f>
        <v>0</v>
      </c>
      <c r="AL478" s="438">
        <f t="shared" ref="AL478" si="1364">AL477</f>
        <v>0</v>
      </c>
      <c r="AM478" s="333"/>
    </row>
    <row r="479" spans="1:39" hidden="1" outlineLevel="1">
      <c r="A479" s="568"/>
      <c r="B479" s="457"/>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49"/>
      <c r="Z479" s="452"/>
      <c r="AA479" s="452"/>
      <c r="AB479" s="452"/>
      <c r="AC479" s="452"/>
      <c r="AD479" s="452"/>
      <c r="AE479" s="452"/>
      <c r="AF479" s="452"/>
      <c r="AG479" s="452"/>
      <c r="AH479" s="452"/>
      <c r="AI479" s="452"/>
      <c r="AJ479" s="452"/>
      <c r="AK479" s="452"/>
      <c r="AL479" s="452"/>
      <c r="AM479" s="333"/>
    </row>
    <row r="480" spans="1:39" ht="30" hidden="1" outlineLevel="1">
      <c r="A480" s="568">
        <v>24</v>
      </c>
      <c r="B480" s="455" t="s">
        <v>117</v>
      </c>
      <c r="C480" s="318" t="s">
        <v>25</v>
      </c>
      <c r="D480" s="322"/>
      <c r="E480" s="322"/>
      <c r="F480" s="322"/>
      <c r="G480" s="322"/>
      <c r="H480" s="322"/>
      <c r="I480" s="322"/>
      <c r="J480" s="322"/>
      <c r="K480" s="322"/>
      <c r="L480" s="322"/>
      <c r="M480" s="322"/>
      <c r="N480" s="318"/>
      <c r="O480" s="322"/>
      <c r="P480" s="322"/>
      <c r="Q480" s="322"/>
      <c r="R480" s="322"/>
      <c r="S480" s="322"/>
      <c r="T480" s="322"/>
      <c r="U480" s="322"/>
      <c r="V480" s="322"/>
      <c r="W480" s="322"/>
      <c r="X480" s="322"/>
      <c r="Y480" s="437"/>
      <c r="Z480" s="437"/>
      <c r="AA480" s="437"/>
      <c r="AB480" s="437"/>
      <c r="AC480" s="437"/>
      <c r="AD480" s="437"/>
      <c r="AE480" s="437"/>
      <c r="AF480" s="437"/>
      <c r="AG480" s="437"/>
      <c r="AH480" s="437"/>
      <c r="AI480" s="437"/>
      <c r="AJ480" s="437"/>
      <c r="AK480" s="437"/>
      <c r="AL480" s="437"/>
      <c r="AM480" s="323">
        <f>SUM(Y480:AL480)</f>
        <v>0</v>
      </c>
    </row>
    <row r="481" spans="1:39" hidden="1" outlineLevel="1">
      <c r="A481" s="568"/>
      <c r="B481" s="458" t="s">
        <v>311</v>
      </c>
      <c r="C481" s="318" t="s">
        <v>164</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8">
        <f>Y480</f>
        <v>0</v>
      </c>
      <c r="Z481" s="438">
        <f t="shared" ref="Z481" si="1365">Z480</f>
        <v>0</v>
      </c>
      <c r="AA481" s="438">
        <f t="shared" ref="AA481" si="1366">AA480</f>
        <v>0</v>
      </c>
      <c r="AB481" s="438">
        <f t="shared" ref="AB481" si="1367">AB480</f>
        <v>0</v>
      </c>
      <c r="AC481" s="438">
        <f t="shared" ref="AC481" si="1368">AC480</f>
        <v>0</v>
      </c>
      <c r="AD481" s="438">
        <f t="shared" ref="AD481" si="1369">AD480</f>
        <v>0</v>
      </c>
      <c r="AE481" s="438">
        <f t="shared" ref="AE481" si="1370">AE480</f>
        <v>0</v>
      </c>
      <c r="AF481" s="438">
        <f t="shared" ref="AF481" si="1371">AF480</f>
        <v>0</v>
      </c>
      <c r="AG481" s="438">
        <f t="shared" ref="AG481" si="1372">AG480</f>
        <v>0</v>
      </c>
      <c r="AH481" s="438">
        <f t="shared" ref="AH481" si="1373">AH480</f>
        <v>0</v>
      </c>
      <c r="AI481" s="438">
        <f t="shared" ref="AI481" si="1374">AI480</f>
        <v>0</v>
      </c>
      <c r="AJ481" s="438">
        <f t="shared" ref="AJ481" si="1375">AJ480</f>
        <v>0</v>
      </c>
      <c r="AK481" s="438">
        <f t="shared" ref="AK481" si="1376">AK480</f>
        <v>0</v>
      </c>
      <c r="AL481" s="438">
        <f t="shared" ref="AL481" si="1377">AL480</f>
        <v>0</v>
      </c>
      <c r="AM481" s="333"/>
    </row>
    <row r="482" spans="1:39" hidden="1" outlineLevel="1">
      <c r="A482" s="568"/>
      <c r="B482" s="45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439"/>
      <c r="Z482" s="452"/>
      <c r="AA482" s="452"/>
      <c r="AB482" s="452"/>
      <c r="AC482" s="452"/>
      <c r="AD482" s="452"/>
      <c r="AE482" s="452"/>
      <c r="AF482" s="452"/>
      <c r="AG482" s="452"/>
      <c r="AH482" s="452"/>
      <c r="AI482" s="452"/>
      <c r="AJ482" s="452"/>
      <c r="AK482" s="452"/>
      <c r="AL482" s="452"/>
      <c r="AM482" s="333"/>
    </row>
    <row r="483" spans="1:39" ht="15.75" hidden="1" outlineLevel="1">
      <c r="A483" s="568"/>
      <c r="B483" s="540" t="s">
        <v>513</v>
      </c>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52"/>
      <c r="AA483" s="452"/>
      <c r="AB483" s="452"/>
      <c r="AC483" s="452"/>
      <c r="AD483" s="452"/>
      <c r="AE483" s="452"/>
      <c r="AF483" s="452"/>
      <c r="AG483" s="452"/>
      <c r="AH483" s="452"/>
      <c r="AI483" s="452"/>
      <c r="AJ483" s="452"/>
      <c r="AK483" s="452"/>
      <c r="AL483" s="452"/>
      <c r="AM483" s="333"/>
    </row>
    <row r="484" spans="1:39" hidden="1" outlineLevel="1">
      <c r="A484" s="568">
        <v>25</v>
      </c>
      <c r="B484" s="455" t="s">
        <v>118</v>
      </c>
      <c r="C484" s="318" t="s">
        <v>25</v>
      </c>
      <c r="D484" s="322"/>
      <c r="E484" s="322"/>
      <c r="F484" s="322"/>
      <c r="G484" s="322"/>
      <c r="H484" s="322"/>
      <c r="I484" s="322"/>
      <c r="J484" s="322"/>
      <c r="K484" s="322"/>
      <c r="L484" s="322"/>
      <c r="M484" s="322"/>
      <c r="N484" s="322">
        <v>12</v>
      </c>
      <c r="O484" s="322"/>
      <c r="P484" s="322"/>
      <c r="Q484" s="322"/>
      <c r="R484" s="322"/>
      <c r="S484" s="322"/>
      <c r="T484" s="322"/>
      <c r="U484" s="322"/>
      <c r="V484" s="322"/>
      <c r="W484" s="322"/>
      <c r="X484" s="322"/>
      <c r="Y484" s="453"/>
      <c r="Z484" s="437"/>
      <c r="AA484" s="437"/>
      <c r="AB484" s="437"/>
      <c r="AC484" s="437"/>
      <c r="AD484" s="437"/>
      <c r="AE484" s="437"/>
      <c r="AF484" s="442"/>
      <c r="AG484" s="442"/>
      <c r="AH484" s="442"/>
      <c r="AI484" s="442"/>
      <c r="AJ484" s="442"/>
      <c r="AK484" s="442"/>
      <c r="AL484" s="442"/>
      <c r="AM484" s="323">
        <f>SUM(Y484:AL484)</f>
        <v>0</v>
      </c>
    </row>
    <row r="485" spans="1:39" hidden="1" outlineLevel="1">
      <c r="A485" s="568"/>
      <c r="B485" s="458" t="s">
        <v>311</v>
      </c>
      <c r="C485" s="318" t="s">
        <v>164</v>
      </c>
      <c r="D485" s="322"/>
      <c r="E485" s="322"/>
      <c r="F485" s="322"/>
      <c r="G485" s="322"/>
      <c r="H485" s="322"/>
      <c r="I485" s="322"/>
      <c r="J485" s="322"/>
      <c r="K485" s="322"/>
      <c r="L485" s="322"/>
      <c r="M485" s="322"/>
      <c r="N485" s="322">
        <f>N484</f>
        <v>12</v>
      </c>
      <c r="O485" s="322"/>
      <c r="P485" s="322"/>
      <c r="Q485" s="322"/>
      <c r="R485" s="322"/>
      <c r="S485" s="322"/>
      <c r="T485" s="322"/>
      <c r="U485" s="322"/>
      <c r="V485" s="322"/>
      <c r="W485" s="322"/>
      <c r="X485" s="322"/>
      <c r="Y485" s="438">
        <f>Y484</f>
        <v>0</v>
      </c>
      <c r="Z485" s="438">
        <f t="shared" ref="Z485" si="1378">Z484</f>
        <v>0</v>
      </c>
      <c r="AA485" s="438">
        <f t="shared" ref="AA485" si="1379">AA484</f>
        <v>0</v>
      </c>
      <c r="AB485" s="438">
        <f t="shared" ref="AB485" si="1380">AB484</f>
        <v>0</v>
      </c>
      <c r="AC485" s="438">
        <f t="shared" ref="AC485" si="1381">AC484</f>
        <v>0</v>
      </c>
      <c r="AD485" s="438">
        <f t="shared" ref="AD485" si="1382">AD484</f>
        <v>0</v>
      </c>
      <c r="AE485" s="438">
        <f t="shared" ref="AE485" si="1383">AE484</f>
        <v>0</v>
      </c>
      <c r="AF485" s="438">
        <f t="shared" ref="AF485" si="1384">AF484</f>
        <v>0</v>
      </c>
      <c r="AG485" s="438">
        <f t="shared" ref="AG485" si="1385">AG484</f>
        <v>0</v>
      </c>
      <c r="AH485" s="438">
        <f t="shared" ref="AH485" si="1386">AH484</f>
        <v>0</v>
      </c>
      <c r="AI485" s="438">
        <f t="shared" ref="AI485" si="1387">AI484</f>
        <v>0</v>
      </c>
      <c r="AJ485" s="438">
        <f t="shared" ref="AJ485" si="1388">AJ484</f>
        <v>0</v>
      </c>
      <c r="AK485" s="438">
        <f t="shared" ref="AK485" si="1389">AK484</f>
        <v>0</v>
      </c>
      <c r="AL485" s="438">
        <f t="shared" ref="AL485" si="1390">AL484</f>
        <v>0</v>
      </c>
      <c r="AM485" s="333"/>
    </row>
    <row r="486" spans="1:39" hidden="1" outlineLevel="1">
      <c r="A486" s="568"/>
      <c r="B486" s="45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39"/>
      <c r="Z486" s="452"/>
      <c r="AA486" s="452"/>
      <c r="AB486" s="452"/>
      <c r="AC486" s="452"/>
      <c r="AD486" s="452"/>
      <c r="AE486" s="452"/>
      <c r="AF486" s="452"/>
      <c r="AG486" s="452"/>
      <c r="AH486" s="452"/>
      <c r="AI486" s="452"/>
      <c r="AJ486" s="452"/>
      <c r="AK486" s="452"/>
      <c r="AL486" s="452"/>
      <c r="AM486" s="333"/>
    </row>
    <row r="487" spans="1:39" hidden="1" outlineLevel="1">
      <c r="A487" s="568">
        <v>26</v>
      </c>
      <c r="B487" s="455" t="s">
        <v>119</v>
      </c>
      <c r="C487" s="318" t="s">
        <v>25</v>
      </c>
      <c r="D487" s="322"/>
      <c r="E487" s="322"/>
      <c r="F487" s="322"/>
      <c r="G487" s="322"/>
      <c r="H487" s="322"/>
      <c r="I487" s="322"/>
      <c r="J487" s="322"/>
      <c r="K487" s="322"/>
      <c r="L487" s="322"/>
      <c r="M487" s="322"/>
      <c r="N487" s="322">
        <v>12</v>
      </c>
      <c r="O487" s="322"/>
      <c r="P487" s="322"/>
      <c r="Q487" s="322"/>
      <c r="R487" s="322"/>
      <c r="S487" s="322"/>
      <c r="T487" s="322"/>
      <c r="U487" s="322"/>
      <c r="V487" s="322"/>
      <c r="W487" s="322"/>
      <c r="X487" s="322"/>
      <c r="Y487" s="453"/>
      <c r="Z487" s="437"/>
      <c r="AA487" s="437"/>
      <c r="AB487" s="437"/>
      <c r="AC487" s="437"/>
      <c r="AD487" s="437"/>
      <c r="AE487" s="437"/>
      <c r="AF487" s="442"/>
      <c r="AG487" s="442"/>
      <c r="AH487" s="442"/>
      <c r="AI487" s="442"/>
      <c r="AJ487" s="442"/>
      <c r="AK487" s="442"/>
      <c r="AL487" s="442"/>
      <c r="AM487" s="323">
        <f>SUM(Y487:AL487)</f>
        <v>0</v>
      </c>
    </row>
    <row r="488" spans="1:39" hidden="1" outlineLevel="1">
      <c r="A488" s="568"/>
      <c r="B488" s="458" t="s">
        <v>311</v>
      </c>
      <c r="C488" s="318" t="s">
        <v>164</v>
      </c>
      <c r="D488" s="322"/>
      <c r="E488" s="322"/>
      <c r="F488" s="322"/>
      <c r="G488" s="322"/>
      <c r="H488" s="322"/>
      <c r="I488" s="322"/>
      <c r="J488" s="322"/>
      <c r="K488" s="322"/>
      <c r="L488" s="322"/>
      <c r="M488" s="322"/>
      <c r="N488" s="322">
        <f>N487</f>
        <v>12</v>
      </c>
      <c r="O488" s="322"/>
      <c r="P488" s="322"/>
      <c r="Q488" s="322"/>
      <c r="R488" s="322"/>
      <c r="S488" s="322"/>
      <c r="T488" s="322"/>
      <c r="U488" s="322"/>
      <c r="V488" s="322"/>
      <c r="W488" s="322"/>
      <c r="X488" s="322"/>
      <c r="Y488" s="438">
        <f>Y487</f>
        <v>0</v>
      </c>
      <c r="Z488" s="438">
        <f t="shared" ref="Z488" si="1391">Z487</f>
        <v>0</v>
      </c>
      <c r="AA488" s="438">
        <f t="shared" ref="AA488" si="1392">AA487</f>
        <v>0</v>
      </c>
      <c r="AB488" s="438">
        <f t="shared" ref="AB488" si="1393">AB487</f>
        <v>0</v>
      </c>
      <c r="AC488" s="438">
        <f t="shared" ref="AC488" si="1394">AC487</f>
        <v>0</v>
      </c>
      <c r="AD488" s="438">
        <f t="shared" ref="AD488" si="1395">AD487</f>
        <v>0</v>
      </c>
      <c r="AE488" s="438">
        <f t="shared" ref="AE488" si="1396">AE487</f>
        <v>0</v>
      </c>
      <c r="AF488" s="438">
        <f t="shared" ref="AF488" si="1397">AF487</f>
        <v>0</v>
      </c>
      <c r="AG488" s="438">
        <f t="shared" ref="AG488" si="1398">AG487</f>
        <v>0</v>
      </c>
      <c r="AH488" s="438">
        <f t="shared" ref="AH488" si="1399">AH487</f>
        <v>0</v>
      </c>
      <c r="AI488" s="438">
        <f t="shared" ref="AI488" si="1400">AI487</f>
        <v>0</v>
      </c>
      <c r="AJ488" s="438">
        <f t="shared" ref="AJ488" si="1401">AJ487</f>
        <v>0</v>
      </c>
      <c r="AK488" s="438">
        <f t="shared" ref="AK488" si="1402">AK487</f>
        <v>0</v>
      </c>
      <c r="AL488" s="438">
        <f t="shared" ref="AL488" si="1403">AL487</f>
        <v>0</v>
      </c>
      <c r="AM488" s="333"/>
    </row>
    <row r="489" spans="1:39" hidden="1" outlineLevel="1">
      <c r="A489" s="568"/>
      <c r="B489" s="45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439"/>
      <c r="Z489" s="452"/>
      <c r="AA489" s="452"/>
      <c r="AB489" s="452"/>
      <c r="AC489" s="452"/>
      <c r="AD489" s="452"/>
      <c r="AE489" s="452"/>
      <c r="AF489" s="452"/>
      <c r="AG489" s="452"/>
      <c r="AH489" s="452"/>
      <c r="AI489" s="452"/>
      <c r="AJ489" s="452"/>
      <c r="AK489" s="452"/>
      <c r="AL489" s="452"/>
      <c r="AM489" s="333"/>
    </row>
    <row r="490" spans="1:39" ht="30" hidden="1" outlineLevel="1">
      <c r="A490" s="568">
        <v>27</v>
      </c>
      <c r="B490" s="455" t="s">
        <v>120</v>
      </c>
      <c r="C490" s="318" t="s">
        <v>25</v>
      </c>
      <c r="D490" s="322"/>
      <c r="E490" s="322"/>
      <c r="F490" s="322"/>
      <c r="G490" s="322"/>
      <c r="H490" s="322"/>
      <c r="I490" s="322"/>
      <c r="J490" s="322"/>
      <c r="K490" s="322"/>
      <c r="L490" s="322"/>
      <c r="M490" s="322"/>
      <c r="N490" s="322">
        <v>12</v>
      </c>
      <c r="O490" s="322"/>
      <c r="P490" s="322"/>
      <c r="Q490" s="322"/>
      <c r="R490" s="322"/>
      <c r="S490" s="322"/>
      <c r="T490" s="322"/>
      <c r="U490" s="322"/>
      <c r="V490" s="322"/>
      <c r="W490" s="322"/>
      <c r="X490" s="322"/>
      <c r="Y490" s="453"/>
      <c r="Z490" s="437"/>
      <c r="AA490" s="437"/>
      <c r="AB490" s="437"/>
      <c r="AC490" s="437"/>
      <c r="AD490" s="437"/>
      <c r="AE490" s="437"/>
      <c r="AF490" s="442"/>
      <c r="AG490" s="442"/>
      <c r="AH490" s="442"/>
      <c r="AI490" s="442"/>
      <c r="AJ490" s="442"/>
      <c r="AK490" s="442"/>
      <c r="AL490" s="442"/>
      <c r="AM490" s="323">
        <f>SUM(Y490:AL490)</f>
        <v>0</v>
      </c>
    </row>
    <row r="491" spans="1:39" hidden="1" outlineLevel="1">
      <c r="A491" s="568"/>
      <c r="B491" s="458" t="s">
        <v>311</v>
      </c>
      <c r="C491" s="318" t="s">
        <v>164</v>
      </c>
      <c r="D491" s="322"/>
      <c r="E491" s="322"/>
      <c r="F491" s="322"/>
      <c r="G491" s="322"/>
      <c r="H491" s="322"/>
      <c r="I491" s="322"/>
      <c r="J491" s="322"/>
      <c r="K491" s="322"/>
      <c r="L491" s="322"/>
      <c r="M491" s="322"/>
      <c r="N491" s="322">
        <f>N490</f>
        <v>12</v>
      </c>
      <c r="O491" s="322"/>
      <c r="P491" s="322"/>
      <c r="Q491" s="322"/>
      <c r="R491" s="322"/>
      <c r="S491" s="322"/>
      <c r="T491" s="322"/>
      <c r="U491" s="322"/>
      <c r="V491" s="322"/>
      <c r="W491" s="322"/>
      <c r="X491" s="322"/>
      <c r="Y491" s="438">
        <f>Y490</f>
        <v>0</v>
      </c>
      <c r="Z491" s="438">
        <f t="shared" ref="Z491" si="1404">Z490</f>
        <v>0</v>
      </c>
      <c r="AA491" s="438">
        <f t="shared" ref="AA491" si="1405">AA490</f>
        <v>0</v>
      </c>
      <c r="AB491" s="438">
        <f t="shared" ref="AB491" si="1406">AB490</f>
        <v>0</v>
      </c>
      <c r="AC491" s="438">
        <f t="shared" ref="AC491" si="1407">AC490</f>
        <v>0</v>
      </c>
      <c r="AD491" s="438">
        <f t="shared" ref="AD491" si="1408">AD490</f>
        <v>0</v>
      </c>
      <c r="AE491" s="438">
        <f t="shared" ref="AE491" si="1409">AE490</f>
        <v>0</v>
      </c>
      <c r="AF491" s="438">
        <f t="shared" ref="AF491" si="1410">AF490</f>
        <v>0</v>
      </c>
      <c r="AG491" s="438">
        <f t="shared" ref="AG491" si="1411">AG490</f>
        <v>0</v>
      </c>
      <c r="AH491" s="438">
        <f t="shared" ref="AH491" si="1412">AH490</f>
        <v>0</v>
      </c>
      <c r="AI491" s="438">
        <f t="shared" ref="AI491" si="1413">AI490</f>
        <v>0</v>
      </c>
      <c r="AJ491" s="438">
        <f t="shared" ref="AJ491" si="1414">AJ490</f>
        <v>0</v>
      </c>
      <c r="AK491" s="438">
        <f t="shared" ref="AK491" si="1415">AK490</f>
        <v>0</v>
      </c>
      <c r="AL491" s="438">
        <f t="shared" ref="AL491" si="1416">AL490</f>
        <v>0</v>
      </c>
      <c r="AM491" s="333"/>
    </row>
    <row r="492" spans="1:39" hidden="1" outlineLevel="1">
      <c r="A492" s="568"/>
      <c r="B492" s="45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439"/>
      <c r="Z492" s="452"/>
      <c r="AA492" s="452"/>
      <c r="AB492" s="452"/>
      <c r="AC492" s="452"/>
      <c r="AD492" s="452"/>
      <c r="AE492" s="452"/>
      <c r="AF492" s="452"/>
      <c r="AG492" s="452"/>
      <c r="AH492" s="452"/>
      <c r="AI492" s="452"/>
      <c r="AJ492" s="452"/>
      <c r="AK492" s="452"/>
      <c r="AL492" s="452"/>
      <c r="AM492" s="333"/>
    </row>
    <row r="493" spans="1:39" ht="30" hidden="1" outlineLevel="1">
      <c r="A493" s="568">
        <v>28</v>
      </c>
      <c r="B493" s="455" t="s">
        <v>121</v>
      </c>
      <c r="C493" s="318" t="s">
        <v>25</v>
      </c>
      <c r="D493" s="322"/>
      <c r="E493" s="322"/>
      <c r="F493" s="322"/>
      <c r="G493" s="322"/>
      <c r="H493" s="322"/>
      <c r="I493" s="322"/>
      <c r="J493" s="322"/>
      <c r="K493" s="322"/>
      <c r="L493" s="322"/>
      <c r="M493" s="322"/>
      <c r="N493" s="322">
        <v>12</v>
      </c>
      <c r="O493" s="322"/>
      <c r="P493" s="322"/>
      <c r="Q493" s="322"/>
      <c r="R493" s="322"/>
      <c r="S493" s="322"/>
      <c r="T493" s="322"/>
      <c r="U493" s="322"/>
      <c r="V493" s="322"/>
      <c r="W493" s="322"/>
      <c r="X493" s="322"/>
      <c r="Y493" s="453"/>
      <c r="Z493" s="437"/>
      <c r="AA493" s="437"/>
      <c r="AB493" s="437"/>
      <c r="AC493" s="437"/>
      <c r="AD493" s="437"/>
      <c r="AE493" s="437"/>
      <c r="AF493" s="442"/>
      <c r="AG493" s="442"/>
      <c r="AH493" s="442"/>
      <c r="AI493" s="442"/>
      <c r="AJ493" s="442"/>
      <c r="AK493" s="442"/>
      <c r="AL493" s="442"/>
      <c r="AM493" s="323">
        <f>SUM(Y493:AL493)</f>
        <v>0</v>
      </c>
    </row>
    <row r="494" spans="1:39" hidden="1" outlineLevel="1">
      <c r="A494" s="568"/>
      <c r="B494" s="458" t="s">
        <v>311</v>
      </c>
      <c r="C494" s="318" t="s">
        <v>164</v>
      </c>
      <c r="D494" s="322"/>
      <c r="E494" s="322"/>
      <c r="F494" s="322"/>
      <c r="G494" s="322"/>
      <c r="H494" s="322"/>
      <c r="I494" s="322"/>
      <c r="J494" s="322"/>
      <c r="K494" s="322"/>
      <c r="L494" s="322"/>
      <c r="M494" s="322"/>
      <c r="N494" s="322">
        <f>N493</f>
        <v>12</v>
      </c>
      <c r="O494" s="322"/>
      <c r="P494" s="322"/>
      <c r="Q494" s="322"/>
      <c r="R494" s="322"/>
      <c r="S494" s="322"/>
      <c r="T494" s="322"/>
      <c r="U494" s="322"/>
      <c r="V494" s="322"/>
      <c r="W494" s="322"/>
      <c r="X494" s="322"/>
      <c r="Y494" s="438">
        <f>Y493</f>
        <v>0</v>
      </c>
      <c r="Z494" s="438">
        <f t="shared" ref="Z494" si="1417">Z493</f>
        <v>0</v>
      </c>
      <c r="AA494" s="438">
        <f t="shared" ref="AA494" si="1418">AA493</f>
        <v>0</v>
      </c>
      <c r="AB494" s="438">
        <f t="shared" ref="AB494" si="1419">AB493</f>
        <v>0</v>
      </c>
      <c r="AC494" s="438">
        <f t="shared" ref="AC494" si="1420">AC493</f>
        <v>0</v>
      </c>
      <c r="AD494" s="438">
        <f t="shared" ref="AD494" si="1421">AD493</f>
        <v>0</v>
      </c>
      <c r="AE494" s="438">
        <f t="shared" ref="AE494" si="1422">AE493</f>
        <v>0</v>
      </c>
      <c r="AF494" s="438">
        <f t="shared" ref="AF494" si="1423">AF493</f>
        <v>0</v>
      </c>
      <c r="AG494" s="438">
        <f t="shared" ref="AG494" si="1424">AG493</f>
        <v>0</v>
      </c>
      <c r="AH494" s="438">
        <f t="shared" ref="AH494" si="1425">AH493</f>
        <v>0</v>
      </c>
      <c r="AI494" s="438">
        <f t="shared" ref="AI494" si="1426">AI493</f>
        <v>0</v>
      </c>
      <c r="AJ494" s="438">
        <f t="shared" ref="AJ494" si="1427">AJ493</f>
        <v>0</v>
      </c>
      <c r="AK494" s="438">
        <f t="shared" ref="AK494" si="1428">AK493</f>
        <v>0</v>
      </c>
      <c r="AL494" s="438">
        <f t="shared" ref="AL494" si="1429">AL493</f>
        <v>0</v>
      </c>
      <c r="AM494" s="333"/>
    </row>
    <row r="495" spans="1:39" hidden="1" outlineLevel="1">
      <c r="A495" s="568"/>
      <c r="B495" s="45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439"/>
      <c r="Z495" s="452"/>
      <c r="AA495" s="452"/>
      <c r="AB495" s="452"/>
      <c r="AC495" s="452"/>
      <c r="AD495" s="452"/>
      <c r="AE495" s="452"/>
      <c r="AF495" s="452"/>
      <c r="AG495" s="452"/>
      <c r="AH495" s="452"/>
      <c r="AI495" s="452"/>
      <c r="AJ495" s="452"/>
      <c r="AK495" s="452"/>
      <c r="AL495" s="452"/>
      <c r="AM495" s="333"/>
    </row>
    <row r="496" spans="1:39" ht="30" hidden="1" outlineLevel="1">
      <c r="A496" s="568">
        <v>29</v>
      </c>
      <c r="B496" s="455" t="s">
        <v>122</v>
      </c>
      <c r="C496" s="318" t="s">
        <v>25</v>
      </c>
      <c r="D496" s="322"/>
      <c r="E496" s="322"/>
      <c r="F496" s="322"/>
      <c r="G496" s="322"/>
      <c r="H496" s="322"/>
      <c r="I496" s="322"/>
      <c r="J496" s="322"/>
      <c r="K496" s="322"/>
      <c r="L496" s="322"/>
      <c r="M496" s="322"/>
      <c r="N496" s="322">
        <v>3</v>
      </c>
      <c r="O496" s="322"/>
      <c r="P496" s="322"/>
      <c r="Q496" s="322"/>
      <c r="R496" s="322"/>
      <c r="S496" s="322"/>
      <c r="T496" s="322"/>
      <c r="U496" s="322"/>
      <c r="V496" s="322"/>
      <c r="W496" s="322"/>
      <c r="X496" s="322"/>
      <c r="Y496" s="453"/>
      <c r="Z496" s="437"/>
      <c r="AA496" s="437"/>
      <c r="AB496" s="437"/>
      <c r="AC496" s="437"/>
      <c r="AD496" s="437"/>
      <c r="AE496" s="437"/>
      <c r="AF496" s="442"/>
      <c r="AG496" s="442"/>
      <c r="AH496" s="442"/>
      <c r="AI496" s="442"/>
      <c r="AJ496" s="442"/>
      <c r="AK496" s="442"/>
      <c r="AL496" s="442"/>
      <c r="AM496" s="323">
        <f>SUM(Y496:AL496)</f>
        <v>0</v>
      </c>
    </row>
    <row r="497" spans="1:39" hidden="1" outlineLevel="1">
      <c r="A497" s="568"/>
      <c r="B497" s="458" t="s">
        <v>311</v>
      </c>
      <c r="C497" s="318" t="s">
        <v>164</v>
      </c>
      <c r="D497" s="322"/>
      <c r="E497" s="322"/>
      <c r="F497" s="322"/>
      <c r="G497" s="322"/>
      <c r="H497" s="322"/>
      <c r="I497" s="322"/>
      <c r="J497" s="322"/>
      <c r="K497" s="322"/>
      <c r="L497" s="322"/>
      <c r="M497" s="322"/>
      <c r="N497" s="322">
        <f>N496</f>
        <v>3</v>
      </c>
      <c r="O497" s="322"/>
      <c r="P497" s="322"/>
      <c r="Q497" s="322"/>
      <c r="R497" s="322"/>
      <c r="S497" s="322"/>
      <c r="T497" s="322"/>
      <c r="U497" s="322"/>
      <c r="V497" s="322"/>
      <c r="W497" s="322"/>
      <c r="X497" s="322"/>
      <c r="Y497" s="438">
        <f>Y496</f>
        <v>0</v>
      </c>
      <c r="Z497" s="438">
        <f t="shared" ref="Z497" si="1430">Z496</f>
        <v>0</v>
      </c>
      <c r="AA497" s="438">
        <f t="shared" ref="AA497" si="1431">AA496</f>
        <v>0</v>
      </c>
      <c r="AB497" s="438">
        <f t="shared" ref="AB497" si="1432">AB496</f>
        <v>0</v>
      </c>
      <c r="AC497" s="438">
        <f t="shared" ref="AC497" si="1433">AC496</f>
        <v>0</v>
      </c>
      <c r="AD497" s="438">
        <f t="shared" ref="AD497" si="1434">AD496</f>
        <v>0</v>
      </c>
      <c r="AE497" s="438">
        <f t="shared" ref="AE497" si="1435">AE496</f>
        <v>0</v>
      </c>
      <c r="AF497" s="438">
        <f t="shared" ref="AF497" si="1436">AF496</f>
        <v>0</v>
      </c>
      <c r="AG497" s="438">
        <f t="shared" ref="AG497" si="1437">AG496</f>
        <v>0</v>
      </c>
      <c r="AH497" s="438">
        <f t="shared" ref="AH497" si="1438">AH496</f>
        <v>0</v>
      </c>
      <c r="AI497" s="438">
        <f t="shared" ref="AI497" si="1439">AI496</f>
        <v>0</v>
      </c>
      <c r="AJ497" s="438">
        <f t="shared" ref="AJ497" si="1440">AJ496</f>
        <v>0</v>
      </c>
      <c r="AK497" s="438">
        <f t="shared" ref="AK497" si="1441">AK496</f>
        <v>0</v>
      </c>
      <c r="AL497" s="438">
        <f t="shared" ref="AL497" si="1442">AL496</f>
        <v>0</v>
      </c>
      <c r="AM497" s="333"/>
    </row>
    <row r="498" spans="1:39" hidden="1" outlineLevel="1">
      <c r="A498" s="568"/>
      <c r="B498" s="45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439"/>
      <c r="Z498" s="452"/>
      <c r="AA498" s="452"/>
      <c r="AB498" s="452"/>
      <c r="AC498" s="452"/>
      <c r="AD498" s="452"/>
      <c r="AE498" s="452"/>
      <c r="AF498" s="452"/>
      <c r="AG498" s="452"/>
      <c r="AH498" s="452"/>
      <c r="AI498" s="452"/>
      <c r="AJ498" s="452"/>
      <c r="AK498" s="452"/>
      <c r="AL498" s="452"/>
      <c r="AM498" s="333"/>
    </row>
    <row r="499" spans="1:39" ht="30" hidden="1" outlineLevel="1">
      <c r="A499" s="568">
        <v>30</v>
      </c>
      <c r="B499" s="455" t="s">
        <v>123</v>
      </c>
      <c r="C499" s="318" t="s">
        <v>25</v>
      </c>
      <c r="D499" s="322"/>
      <c r="E499" s="322"/>
      <c r="F499" s="322"/>
      <c r="G499" s="322"/>
      <c r="H499" s="322"/>
      <c r="I499" s="322"/>
      <c r="J499" s="322"/>
      <c r="K499" s="322"/>
      <c r="L499" s="322"/>
      <c r="M499" s="322"/>
      <c r="N499" s="322">
        <v>12</v>
      </c>
      <c r="O499" s="322"/>
      <c r="P499" s="322"/>
      <c r="Q499" s="322"/>
      <c r="R499" s="322"/>
      <c r="S499" s="322"/>
      <c r="T499" s="322"/>
      <c r="U499" s="322"/>
      <c r="V499" s="322"/>
      <c r="W499" s="322"/>
      <c r="X499" s="322"/>
      <c r="Y499" s="453"/>
      <c r="Z499" s="437"/>
      <c r="AA499" s="437"/>
      <c r="AB499" s="437"/>
      <c r="AC499" s="437"/>
      <c r="AD499" s="437"/>
      <c r="AE499" s="437"/>
      <c r="AF499" s="442"/>
      <c r="AG499" s="442"/>
      <c r="AH499" s="442"/>
      <c r="AI499" s="442"/>
      <c r="AJ499" s="442"/>
      <c r="AK499" s="442"/>
      <c r="AL499" s="442"/>
      <c r="AM499" s="323">
        <f>SUM(Y499:AL499)</f>
        <v>0</v>
      </c>
    </row>
    <row r="500" spans="1:39" hidden="1" outlineLevel="1">
      <c r="A500" s="568"/>
      <c r="B500" s="458" t="s">
        <v>311</v>
      </c>
      <c r="C500" s="318" t="s">
        <v>164</v>
      </c>
      <c r="D500" s="322"/>
      <c r="E500" s="322"/>
      <c r="F500" s="322"/>
      <c r="G500" s="322"/>
      <c r="H500" s="322"/>
      <c r="I500" s="322"/>
      <c r="J500" s="322"/>
      <c r="K500" s="322"/>
      <c r="L500" s="322"/>
      <c r="M500" s="322"/>
      <c r="N500" s="322">
        <f>N499</f>
        <v>12</v>
      </c>
      <c r="O500" s="322"/>
      <c r="P500" s="322"/>
      <c r="Q500" s="322"/>
      <c r="R500" s="322"/>
      <c r="S500" s="322"/>
      <c r="T500" s="322"/>
      <c r="U500" s="322"/>
      <c r="V500" s="322"/>
      <c r="W500" s="322"/>
      <c r="X500" s="322"/>
      <c r="Y500" s="438">
        <f>Y499</f>
        <v>0</v>
      </c>
      <c r="Z500" s="438">
        <f t="shared" ref="Z500" si="1443">Z499</f>
        <v>0</v>
      </c>
      <c r="AA500" s="438">
        <f t="shared" ref="AA500" si="1444">AA499</f>
        <v>0</v>
      </c>
      <c r="AB500" s="438">
        <f t="shared" ref="AB500" si="1445">AB499</f>
        <v>0</v>
      </c>
      <c r="AC500" s="438">
        <f t="shared" ref="AC500" si="1446">AC499</f>
        <v>0</v>
      </c>
      <c r="AD500" s="438">
        <f t="shared" ref="AD500" si="1447">AD499</f>
        <v>0</v>
      </c>
      <c r="AE500" s="438">
        <f t="shared" ref="AE500" si="1448">AE499</f>
        <v>0</v>
      </c>
      <c r="AF500" s="438">
        <f t="shared" ref="AF500" si="1449">AF499</f>
        <v>0</v>
      </c>
      <c r="AG500" s="438">
        <f t="shared" ref="AG500" si="1450">AG499</f>
        <v>0</v>
      </c>
      <c r="AH500" s="438">
        <f t="shared" ref="AH500" si="1451">AH499</f>
        <v>0</v>
      </c>
      <c r="AI500" s="438">
        <f t="shared" ref="AI500" si="1452">AI499</f>
        <v>0</v>
      </c>
      <c r="AJ500" s="438">
        <f t="shared" ref="AJ500" si="1453">AJ499</f>
        <v>0</v>
      </c>
      <c r="AK500" s="438">
        <f t="shared" ref="AK500" si="1454">AK499</f>
        <v>0</v>
      </c>
      <c r="AL500" s="438">
        <f t="shared" ref="AL500" si="1455">AL499</f>
        <v>0</v>
      </c>
      <c r="AM500" s="333"/>
    </row>
    <row r="501" spans="1:39" hidden="1" outlineLevel="1">
      <c r="A501" s="568"/>
      <c r="B501" s="45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439"/>
      <c r="Z501" s="452"/>
      <c r="AA501" s="452"/>
      <c r="AB501" s="452"/>
      <c r="AC501" s="452"/>
      <c r="AD501" s="452"/>
      <c r="AE501" s="452"/>
      <c r="AF501" s="452"/>
      <c r="AG501" s="452"/>
      <c r="AH501" s="452"/>
      <c r="AI501" s="452"/>
      <c r="AJ501" s="452"/>
      <c r="AK501" s="452"/>
      <c r="AL501" s="452"/>
      <c r="AM501" s="333"/>
    </row>
    <row r="502" spans="1:39" ht="30" hidden="1" outlineLevel="1">
      <c r="A502" s="568">
        <v>31</v>
      </c>
      <c r="B502" s="455" t="s">
        <v>124</v>
      </c>
      <c r="C502" s="318" t="s">
        <v>25</v>
      </c>
      <c r="D502" s="322"/>
      <c r="E502" s="322"/>
      <c r="F502" s="322"/>
      <c r="G502" s="322"/>
      <c r="H502" s="322"/>
      <c r="I502" s="322"/>
      <c r="J502" s="322"/>
      <c r="K502" s="322"/>
      <c r="L502" s="322"/>
      <c r="M502" s="322"/>
      <c r="N502" s="322">
        <v>12</v>
      </c>
      <c r="O502" s="322"/>
      <c r="P502" s="322"/>
      <c r="Q502" s="322"/>
      <c r="R502" s="322"/>
      <c r="S502" s="322"/>
      <c r="T502" s="322"/>
      <c r="U502" s="322"/>
      <c r="V502" s="322"/>
      <c r="W502" s="322"/>
      <c r="X502" s="322"/>
      <c r="Y502" s="453"/>
      <c r="Z502" s="437"/>
      <c r="AA502" s="437"/>
      <c r="AB502" s="437"/>
      <c r="AC502" s="437"/>
      <c r="AD502" s="437"/>
      <c r="AE502" s="437"/>
      <c r="AF502" s="442"/>
      <c r="AG502" s="442"/>
      <c r="AH502" s="442"/>
      <c r="AI502" s="442"/>
      <c r="AJ502" s="442"/>
      <c r="AK502" s="442"/>
      <c r="AL502" s="442"/>
      <c r="AM502" s="323">
        <f>SUM(Y502:AL502)</f>
        <v>0</v>
      </c>
    </row>
    <row r="503" spans="1:39" hidden="1" outlineLevel="1">
      <c r="A503" s="568"/>
      <c r="B503" s="458" t="s">
        <v>311</v>
      </c>
      <c r="C503" s="318" t="s">
        <v>164</v>
      </c>
      <c r="D503" s="322"/>
      <c r="E503" s="322"/>
      <c r="F503" s="322"/>
      <c r="G503" s="322"/>
      <c r="H503" s="322"/>
      <c r="I503" s="322"/>
      <c r="J503" s="322"/>
      <c r="K503" s="322"/>
      <c r="L503" s="322"/>
      <c r="M503" s="322"/>
      <c r="N503" s="322">
        <f>N502</f>
        <v>12</v>
      </c>
      <c r="O503" s="322"/>
      <c r="P503" s="322"/>
      <c r="Q503" s="322"/>
      <c r="R503" s="322"/>
      <c r="S503" s="322"/>
      <c r="T503" s="322"/>
      <c r="U503" s="322"/>
      <c r="V503" s="322"/>
      <c r="W503" s="322"/>
      <c r="X503" s="322"/>
      <c r="Y503" s="438">
        <f>Y502</f>
        <v>0</v>
      </c>
      <c r="Z503" s="438">
        <f t="shared" ref="Z503" si="1456">Z502</f>
        <v>0</v>
      </c>
      <c r="AA503" s="438">
        <f t="shared" ref="AA503" si="1457">AA502</f>
        <v>0</v>
      </c>
      <c r="AB503" s="438">
        <f t="shared" ref="AB503" si="1458">AB502</f>
        <v>0</v>
      </c>
      <c r="AC503" s="438">
        <f t="shared" ref="AC503" si="1459">AC502</f>
        <v>0</v>
      </c>
      <c r="AD503" s="438">
        <f t="shared" ref="AD503" si="1460">AD502</f>
        <v>0</v>
      </c>
      <c r="AE503" s="438">
        <f t="shared" ref="AE503" si="1461">AE502</f>
        <v>0</v>
      </c>
      <c r="AF503" s="438">
        <f t="shared" ref="AF503" si="1462">AF502</f>
        <v>0</v>
      </c>
      <c r="AG503" s="438">
        <f t="shared" ref="AG503" si="1463">AG502</f>
        <v>0</v>
      </c>
      <c r="AH503" s="438">
        <f t="shared" ref="AH503" si="1464">AH502</f>
        <v>0</v>
      </c>
      <c r="AI503" s="438">
        <f t="shared" ref="AI503" si="1465">AI502</f>
        <v>0</v>
      </c>
      <c r="AJ503" s="438">
        <f t="shared" ref="AJ503" si="1466">AJ502</f>
        <v>0</v>
      </c>
      <c r="AK503" s="438">
        <f t="shared" ref="AK503" si="1467">AK502</f>
        <v>0</v>
      </c>
      <c r="AL503" s="438">
        <f t="shared" ref="AL503" si="1468">AL502</f>
        <v>0</v>
      </c>
      <c r="AM503" s="333"/>
    </row>
    <row r="504" spans="1:39" hidden="1" outlineLevel="1">
      <c r="A504" s="568"/>
      <c r="B504" s="455"/>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439"/>
      <c r="Z504" s="452"/>
      <c r="AA504" s="452"/>
      <c r="AB504" s="452"/>
      <c r="AC504" s="452"/>
      <c r="AD504" s="452"/>
      <c r="AE504" s="452"/>
      <c r="AF504" s="452"/>
      <c r="AG504" s="452"/>
      <c r="AH504" s="452"/>
      <c r="AI504" s="452"/>
      <c r="AJ504" s="452"/>
      <c r="AK504" s="452"/>
      <c r="AL504" s="452"/>
      <c r="AM504" s="333"/>
    </row>
    <row r="505" spans="1:39" ht="30" hidden="1" outlineLevel="1">
      <c r="A505" s="568">
        <v>32</v>
      </c>
      <c r="B505" s="455" t="s">
        <v>125</v>
      </c>
      <c r="C505" s="318" t="s">
        <v>25</v>
      </c>
      <c r="D505" s="322"/>
      <c r="E505" s="322"/>
      <c r="F505" s="322"/>
      <c r="G505" s="322"/>
      <c r="H505" s="322"/>
      <c r="I505" s="322"/>
      <c r="J505" s="322"/>
      <c r="K505" s="322"/>
      <c r="L505" s="322"/>
      <c r="M505" s="322"/>
      <c r="N505" s="322">
        <v>12</v>
      </c>
      <c r="O505" s="322"/>
      <c r="P505" s="322"/>
      <c r="Q505" s="322"/>
      <c r="R505" s="322"/>
      <c r="S505" s="322"/>
      <c r="T505" s="322"/>
      <c r="U505" s="322"/>
      <c r="V505" s="322"/>
      <c r="W505" s="322"/>
      <c r="X505" s="322"/>
      <c r="Y505" s="453"/>
      <c r="Z505" s="437"/>
      <c r="AA505" s="437"/>
      <c r="AB505" s="437"/>
      <c r="AC505" s="437"/>
      <c r="AD505" s="437"/>
      <c r="AE505" s="437"/>
      <c r="AF505" s="442"/>
      <c r="AG505" s="442"/>
      <c r="AH505" s="442"/>
      <c r="AI505" s="442"/>
      <c r="AJ505" s="442"/>
      <c r="AK505" s="442"/>
      <c r="AL505" s="442"/>
      <c r="AM505" s="323">
        <f>SUM(Y505:AL505)</f>
        <v>0</v>
      </c>
    </row>
    <row r="506" spans="1:39" hidden="1" outlineLevel="1">
      <c r="A506" s="568"/>
      <c r="B506" s="458" t="s">
        <v>311</v>
      </c>
      <c r="C506" s="318" t="s">
        <v>164</v>
      </c>
      <c r="D506" s="322"/>
      <c r="E506" s="322"/>
      <c r="F506" s="322"/>
      <c r="G506" s="322"/>
      <c r="H506" s="322"/>
      <c r="I506" s="322"/>
      <c r="J506" s="322"/>
      <c r="K506" s="322"/>
      <c r="L506" s="322"/>
      <c r="M506" s="322"/>
      <c r="N506" s="322">
        <f>N505</f>
        <v>12</v>
      </c>
      <c r="O506" s="322"/>
      <c r="P506" s="322"/>
      <c r="Q506" s="322"/>
      <c r="R506" s="322"/>
      <c r="S506" s="322"/>
      <c r="T506" s="322"/>
      <c r="U506" s="322"/>
      <c r="V506" s="322"/>
      <c r="W506" s="322"/>
      <c r="X506" s="322"/>
      <c r="Y506" s="438">
        <f>Y505</f>
        <v>0</v>
      </c>
      <c r="Z506" s="438">
        <f t="shared" ref="Z506" si="1469">Z505</f>
        <v>0</v>
      </c>
      <c r="AA506" s="438">
        <f t="shared" ref="AA506" si="1470">AA505</f>
        <v>0</v>
      </c>
      <c r="AB506" s="438">
        <f t="shared" ref="AB506" si="1471">AB505</f>
        <v>0</v>
      </c>
      <c r="AC506" s="438">
        <f t="shared" ref="AC506" si="1472">AC505</f>
        <v>0</v>
      </c>
      <c r="AD506" s="438">
        <f t="shared" ref="AD506" si="1473">AD505</f>
        <v>0</v>
      </c>
      <c r="AE506" s="438">
        <f t="shared" ref="AE506" si="1474">AE505</f>
        <v>0</v>
      </c>
      <c r="AF506" s="438">
        <f t="shared" ref="AF506" si="1475">AF505</f>
        <v>0</v>
      </c>
      <c r="AG506" s="438">
        <f t="shared" ref="AG506" si="1476">AG505</f>
        <v>0</v>
      </c>
      <c r="AH506" s="438">
        <f t="shared" ref="AH506" si="1477">AH505</f>
        <v>0</v>
      </c>
      <c r="AI506" s="438">
        <f t="shared" ref="AI506" si="1478">AI505</f>
        <v>0</v>
      </c>
      <c r="AJ506" s="438">
        <f t="shared" ref="AJ506" si="1479">AJ505</f>
        <v>0</v>
      </c>
      <c r="AK506" s="438">
        <f t="shared" ref="AK506" si="1480">AK505</f>
        <v>0</v>
      </c>
      <c r="AL506" s="438">
        <f t="shared" ref="AL506" si="1481">AL505</f>
        <v>0</v>
      </c>
      <c r="AM506" s="333"/>
    </row>
    <row r="507" spans="1:39" hidden="1" outlineLevel="1">
      <c r="A507" s="568"/>
      <c r="B507" s="455"/>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439"/>
      <c r="Z507" s="452"/>
      <c r="AA507" s="452"/>
      <c r="AB507" s="452"/>
      <c r="AC507" s="452"/>
      <c r="AD507" s="452"/>
      <c r="AE507" s="452"/>
      <c r="AF507" s="452"/>
      <c r="AG507" s="452"/>
      <c r="AH507" s="452"/>
      <c r="AI507" s="452"/>
      <c r="AJ507" s="452"/>
      <c r="AK507" s="452"/>
      <c r="AL507" s="452"/>
      <c r="AM507" s="333"/>
    </row>
    <row r="508" spans="1:39" ht="15.75" hidden="1" outlineLevel="1">
      <c r="A508" s="568"/>
      <c r="B508" s="540" t="s">
        <v>514</v>
      </c>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439"/>
      <c r="Z508" s="452"/>
      <c r="AA508" s="452"/>
      <c r="AB508" s="452"/>
      <c r="AC508" s="452"/>
      <c r="AD508" s="452"/>
      <c r="AE508" s="452"/>
      <c r="AF508" s="452"/>
      <c r="AG508" s="452"/>
      <c r="AH508" s="452"/>
      <c r="AI508" s="452"/>
      <c r="AJ508" s="452"/>
      <c r="AK508" s="452"/>
      <c r="AL508" s="452"/>
      <c r="AM508" s="333"/>
    </row>
    <row r="509" spans="1:39" hidden="1" outlineLevel="1">
      <c r="A509" s="568">
        <v>33</v>
      </c>
      <c r="B509" s="455" t="s">
        <v>126</v>
      </c>
      <c r="C509" s="318" t="s">
        <v>25</v>
      </c>
      <c r="D509" s="322"/>
      <c r="E509" s="322"/>
      <c r="F509" s="322"/>
      <c r="G509" s="322"/>
      <c r="H509" s="322"/>
      <c r="I509" s="322"/>
      <c r="J509" s="322"/>
      <c r="K509" s="322"/>
      <c r="L509" s="322"/>
      <c r="M509" s="322"/>
      <c r="N509" s="322">
        <v>0</v>
      </c>
      <c r="O509" s="322"/>
      <c r="P509" s="322"/>
      <c r="Q509" s="322"/>
      <c r="R509" s="322"/>
      <c r="S509" s="322"/>
      <c r="T509" s="322"/>
      <c r="U509" s="322"/>
      <c r="V509" s="322"/>
      <c r="W509" s="322"/>
      <c r="X509" s="322"/>
      <c r="Y509" s="453"/>
      <c r="Z509" s="437"/>
      <c r="AA509" s="437"/>
      <c r="AB509" s="437"/>
      <c r="AC509" s="437"/>
      <c r="AD509" s="437"/>
      <c r="AE509" s="437"/>
      <c r="AF509" s="442"/>
      <c r="AG509" s="442"/>
      <c r="AH509" s="442"/>
      <c r="AI509" s="442"/>
      <c r="AJ509" s="442"/>
      <c r="AK509" s="442"/>
      <c r="AL509" s="442"/>
      <c r="AM509" s="323">
        <f>SUM(Y509:AL509)</f>
        <v>0</v>
      </c>
    </row>
    <row r="510" spans="1:39" hidden="1" outlineLevel="1">
      <c r="A510" s="568"/>
      <c r="B510" s="458" t="s">
        <v>311</v>
      </c>
      <c r="C510" s="318" t="s">
        <v>164</v>
      </c>
      <c r="D510" s="322"/>
      <c r="E510" s="322"/>
      <c r="F510" s="322"/>
      <c r="G510" s="322"/>
      <c r="H510" s="322"/>
      <c r="I510" s="322"/>
      <c r="J510" s="322"/>
      <c r="K510" s="322"/>
      <c r="L510" s="322"/>
      <c r="M510" s="322"/>
      <c r="N510" s="322">
        <f>N509</f>
        <v>0</v>
      </c>
      <c r="O510" s="322"/>
      <c r="P510" s="322"/>
      <c r="Q510" s="322"/>
      <c r="R510" s="322"/>
      <c r="S510" s="322"/>
      <c r="T510" s="322"/>
      <c r="U510" s="322"/>
      <c r="V510" s="322"/>
      <c r="W510" s="322"/>
      <c r="X510" s="322"/>
      <c r="Y510" s="438">
        <f>Y509</f>
        <v>0</v>
      </c>
      <c r="Z510" s="438">
        <f t="shared" ref="Z510" si="1482">Z509</f>
        <v>0</v>
      </c>
      <c r="AA510" s="438">
        <f t="shared" ref="AA510" si="1483">AA509</f>
        <v>0</v>
      </c>
      <c r="AB510" s="438">
        <f t="shared" ref="AB510" si="1484">AB509</f>
        <v>0</v>
      </c>
      <c r="AC510" s="438">
        <f t="shared" ref="AC510" si="1485">AC509</f>
        <v>0</v>
      </c>
      <c r="AD510" s="438">
        <f t="shared" ref="AD510" si="1486">AD509</f>
        <v>0</v>
      </c>
      <c r="AE510" s="438">
        <f t="shared" ref="AE510" si="1487">AE509</f>
        <v>0</v>
      </c>
      <c r="AF510" s="438">
        <f t="shared" ref="AF510" si="1488">AF509</f>
        <v>0</v>
      </c>
      <c r="AG510" s="438">
        <f t="shared" ref="AG510" si="1489">AG509</f>
        <v>0</v>
      </c>
      <c r="AH510" s="438">
        <f t="shared" ref="AH510" si="1490">AH509</f>
        <v>0</v>
      </c>
      <c r="AI510" s="438">
        <f t="shared" ref="AI510" si="1491">AI509</f>
        <v>0</v>
      </c>
      <c r="AJ510" s="438">
        <f t="shared" ref="AJ510" si="1492">AJ509</f>
        <v>0</v>
      </c>
      <c r="AK510" s="438">
        <f t="shared" ref="AK510" si="1493">AK509</f>
        <v>0</v>
      </c>
      <c r="AL510" s="438">
        <f t="shared" ref="AL510" si="1494">AL509</f>
        <v>0</v>
      </c>
      <c r="AM510" s="333"/>
    </row>
    <row r="511" spans="1:39" hidden="1" outlineLevel="1">
      <c r="A511" s="568"/>
      <c r="B511" s="455"/>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439"/>
      <c r="Z511" s="452"/>
      <c r="AA511" s="452"/>
      <c r="AB511" s="452"/>
      <c r="AC511" s="452"/>
      <c r="AD511" s="452"/>
      <c r="AE511" s="452"/>
      <c r="AF511" s="452"/>
      <c r="AG511" s="452"/>
      <c r="AH511" s="452"/>
      <c r="AI511" s="452"/>
      <c r="AJ511" s="452"/>
      <c r="AK511" s="452"/>
      <c r="AL511" s="452"/>
      <c r="AM511" s="333"/>
    </row>
    <row r="512" spans="1:39" hidden="1" outlineLevel="1">
      <c r="A512" s="568">
        <v>34</v>
      </c>
      <c r="B512" s="455" t="s">
        <v>127</v>
      </c>
      <c r="C512" s="318" t="s">
        <v>25</v>
      </c>
      <c r="D512" s="322"/>
      <c r="E512" s="322"/>
      <c r="F512" s="322"/>
      <c r="G512" s="322"/>
      <c r="H512" s="322"/>
      <c r="I512" s="322"/>
      <c r="J512" s="322"/>
      <c r="K512" s="322"/>
      <c r="L512" s="322"/>
      <c r="M512" s="322"/>
      <c r="N512" s="322">
        <v>0</v>
      </c>
      <c r="O512" s="322"/>
      <c r="P512" s="322"/>
      <c r="Q512" s="322"/>
      <c r="R512" s="322"/>
      <c r="S512" s="322"/>
      <c r="T512" s="322"/>
      <c r="U512" s="322"/>
      <c r="V512" s="322"/>
      <c r="W512" s="322"/>
      <c r="X512" s="322"/>
      <c r="Y512" s="453"/>
      <c r="Z512" s="437"/>
      <c r="AA512" s="437"/>
      <c r="AB512" s="437"/>
      <c r="AC512" s="437"/>
      <c r="AD512" s="437"/>
      <c r="AE512" s="437"/>
      <c r="AF512" s="442"/>
      <c r="AG512" s="442"/>
      <c r="AH512" s="442"/>
      <c r="AI512" s="442"/>
      <c r="AJ512" s="442"/>
      <c r="AK512" s="442"/>
      <c r="AL512" s="442"/>
      <c r="AM512" s="323">
        <f>SUM(Y512:AL512)</f>
        <v>0</v>
      </c>
    </row>
    <row r="513" spans="1:39" hidden="1" outlineLevel="1">
      <c r="A513" s="568"/>
      <c r="B513" s="458" t="s">
        <v>311</v>
      </c>
      <c r="C513" s="318" t="s">
        <v>164</v>
      </c>
      <c r="D513" s="322"/>
      <c r="E513" s="322"/>
      <c r="F513" s="322"/>
      <c r="G513" s="322"/>
      <c r="H513" s="322"/>
      <c r="I513" s="322"/>
      <c r="J513" s="322"/>
      <c r="K513" s="322"/>
      <c r="L513" s="322"/>
      <c r="M513" s="322"/>
      <c r="N513" s="322">
        <f>N512</f>
        <v>0</v>
      </c>
      <c r="O513" s="322"/>
      <c r="P513" s="322"/>
      <c r="Q513" s="322"/>
      <c r="R513" s="322"/>
      <c r="S513" s="322"/>
      <c r="T513" s="322"/>
      <c r="U513" s="322"/>
      <c r="V513" s="322"/>
      <c r="W513" s="322"/>
      <c r="X513" s="322"/>
      <c r="Y513" s="438">
        <f>Y512</f>
        <v>0</v>
      </c>
      <c r="Z513" s="438">
        <f t="shared" ref="Z513" si="1495">Z512</f>
        <v>0</v>
      </c>
      <c r="AA513" s="438">
        <f t="shared" ref="AA513" si="1496">AA512</f>
        <v>0</v>
      </c>
      <c r="AB513" s="438">
        <f t="shared" ref="AB513" si="1497">AB512</f>
        <v>0</v>
      </c>
      <c r="AC513" s="438">
        <f t="shared" ref="AC513" si="1498">AC512</f>
        <v>0</v>
      </c>
      <c r="AD513" s="438">
        <f t="shared" ref="AD513" si="1499">AD512</f>
        <v>0</v>
      </c>
      <c r="AE513" s="438">
        <f t="shared" ref="AE513" si="1500">AE512</f>
        <v>0</v>
      </c>
      <c r="AF513" s="438">
        <f t="shared" ref="AF513" si="1501">AF512</f>
        <v>0</v>
      </c>
      <c r="AG513" s="438">
        <f t="shared" ref="AG513" si="1502">AG512</f>
        <v>0</v>
      </c>
      <c r="AH513" s="438">
        <f t="shared" ref="AH513" si="1503">AH512</f>
        <v>0</v>
      </c>
      <c r="AI513" s="438">
        <f t="shared" ref="AI513" si="1504">AI512</f>
        <v>0</v>
      </c>
      <c r="AJ513" s="438">
        <f t="shared" ref="AJ513" si="1505">AJ512</f>
        <v>0</v>
      </c>
      <c r="AK513" s="438">
        <f t="shared" ref="AK513" si="1506">AK512</f>
        <v>0</v>
      </c>
      <c r="AL513" s="438">
        <f t="shared" ref="AL513" si="1507">AL512</f>
        <v>0</v>
      </c>
      <c r="AM513" s="333"/>
    </row>
    <row r="514" spans="1:39" hidden="1" outlineLevel="1">
      <c r="A514" s="568"/>
      <c r="B514" s="455"/>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439"/>
      <c r="Z514" s="452"/>
      <c r="AA514" s="452"/>
      <c r="AB514" s="452"/>
      <c r="AC514" s="452"/>
      <c r="AD514" s="452"/>
      <c r="AE514" s="452"/>
      <c r="AF514" s="452"/>
      <c r="AG514" s="452"/>
      <c r="AH514" s="452"/>
      <c r="AI514" s="452"/>
      <c r="AJ514" s="452"/>
      <c r="AK514" s="452"/>
      <c r="AL514" s="452"/>
      <c r="AM514" s="333"/>
    </row>
    <row r="515" spans="1:39" hidden="1" outlineLevel="1">
      <c r="A515" s="568">
        <v>35</v>
      </c>
      <c r="B515" s="455" t="s">
        <v>128</v>
      </c>
      <c r="C515" s="318" t="s">
        <v>25</v>
      </c>
      <c r="D515" s="322"/>
      <c r="E515" s="322"/>
      <c r="F515" s="322"/>
      <c r="G515" s="322"/>
      <c r="H515" s="322"/>
      <c r="I515" s="322"/>
      <c r="J515" s="322"/>
      <c r="K515" s="322"/>
      <c r="L515" s="322"/>
      <c r="M515" s="322"/>
      <c r="N515" s="322">
        <v>0</v>
      </c>
      <c r="O515" s="322"/>
      <c r="P515" s="322"/>
      <c r="Q515" s="322"/>
      <c r="R515" s="322"/>
      <c r="S515" s="322"/>
      <c r="T515" s="322"/>
      <c r="U515" s="322"/>
      <c r="V515" s="322"/>
      <c r="W515" s="322"/>
      <c r="X515" s="322"/>
      <c r="Y515" s="453"/>
      <c r="Z515" s="437"/>
      <c r="AA515" s="437"/>
      <c r="AB515" s="437"/>
      <c r="AC515" s="437"/>
      <c r="AD515" s="437"/>
      <c r="AE515" s="437"/>
      <c r="AF515" s="442"/>
      <c r="AG515" s="442"/>
      <c r="AH515" s="442"/>
      <c r="AI515" s="442"/>
      <c r="AJ515" s="442"/>
      <c r="AK515" s="442"/>
      <c r="AL515" s="442"/>
      <c r="AM515" s="323">
        <f>SUM(Y515:AL515)</f>
        <v>0</v>
      </c>
    </row>
    <row r="516" spans="1:39" hidden="1" outlineLevel="1">
      <c r="A516" s="568"/>
      <c r="B516" s="458" t="s">
        <v>311</v>
      </c>
      <c r="C516" s="318" t="s">
        <v>164</v>
      </c>
      <c r="D516" s="322"/>
      <c r="E516" s="322"/>
      <c r="F516" s="322"/>
      <c r="G516" s="322"/>
      <c r="H516" s="322"/>
      <c r="I516" s="322"/>
      <c r="J516" s="322"/>
      <c r="K516" s="322"/>
      <c r="L516" s="322"/>
      <c r="M516" s="322"/>
      <c r="N516" s="322">
        <f>N515</f>
        <v>0</v>
      </c>
      <c r="O516" s="322"/>
      <c r="P516" s="322"/>
      <c r="Q516" s="322"/>
      <c r="R516" s="322"/>
      <c r="S516" s="322"/>
      <c r="T516" s="322"/>
      <c r="U516" s="322"/>
      <c r="V516" s="322"/>
      <c r="W516" s="322"/>
      <c r="X516" s="322"/>
      <c r="Y516" s="438">
        <f>Y515</f>
        <v>0</v>
      </c>
      <c r="Z516" s="438">
        <f t="shared" ref="Z516" si="1508">Z515</f>
        <v>0</v>
      </c>
      <c r="AA516" s="438">
        <f t="shared" ref="AA516" si="1509">AA515</f>
        <v>0</v>
      </c>
      <c r="AB516" s="438">
        <f t="shared" ref="AB516" si="1510">AB515</f>
        <v>0</v>
      </c>
      <c r="AC516" s="438">
        <f t="shared" ref="AC516" si="1511">AC515</f>
        <v>0</v>
      </c>
      <c r="AD516" s="438">
        <f t="shared" ref="AD516" si="1512">AD515</f>
        <v>0</v>
      </c>
      <c r="AE516" s="438">
        <f t="shared" ref="AE516" si="1513">AE515</f>
        <v>0</v>
      </c>
      <c r="AF516" s="438">
        <f t="shared" ref="AF516" si="1514">AF515</f>
        <v>0</v>
      </c>
      <c r="AG516" s="438">
        <f t="shared" ref="AG516" si="1515">AG515</f>
        <v>0</v>
      </c>
      <c r="AH516" s="438">
        <f t="shared" ref="AH516" si="1516">AH515</f>
        <v>0</v>
      </c>
      <c r="AI516" s="438">
        <f t="shared" ref="AI516" si="1517">AI515</f>
        <v>0</v>
      </c>
      <c r="AJ516" s="438">
        <f t="shared" ref="AJ516" si="1518">AJ515</f>
        <v>0</v>
      </c>
      <c r="AK516" s="438">
        <f t="shared" ref="AK516" si="1519">AK515</f>
        <v>0</v>
      </c>
      <c r="AL516" s="438">
        <f t="shared" ref="AL516" si="1520">AL515</f>
        <v>0</v>
      </c>
      <c r="AM516" s="333"/>
    </row>
    <row r="517" spans="1:39" hidden="1" outlineLevel="1">
      <c r="A517" s="568"/>
      <c r="B517" s="45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439"/>
      <c r="Z517" s="452"/>
      <c r="AA517" s="452"/>
      <c r="AB517" s="452"/>
      <c r="AC517" s="452"/>
      <c r="AD517" s="452"/>
      <c r="AE517" s="452"/>
      <c r="AF517" s="452"/>
      <c r="AG517" s="452"/>
      <c r="AH517" s="452"/>
      <c r="AI517" s="452"/>
      <c r="AJ517" s="452"/>
      <c r="AK517" s="452"/>
      <c r="AL517" s="452"/>
      <c r="AM517" s="333"/>
    </row>
    <row r="518" spans="1:39" ht="15.75" hidden="1" outlineLevel="1">
      <c r="A518" s="568"/>
      <c r="B518" s="540" t="s">
        <v>515</v>
      </c>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439"/>
      <c r="Z518" s="452"/>
      <c r="AA518" s="452"/>
      <c r="AB518" s="452"/>
      <c r="AC518" s="452"/>
      <c r="AD518" s="452"/>
      <c r="AE518" s="452"/>
      <c r="AF518" s="452"/>
      <c r="AG518" s="452"/>
      <c r="AH518" s="452"/>
      <c r="AI518" s="452"/>
      <c r="AJ518" s="452"/>
      <c r="AK518" s="452"/>
      <c r="AL518" s="452"/>
      <c r="AM518" s="333"/>
    </row>
    <row r="519" spans="1:39" ht="45" hidden="1" outlineLevel="1">
      <c r="A519" s="568">
        <v>36</v>
      </c>
      <c r="B519" s="455" t="s">
        <v>129</v>
      </c>
      <c r="C519" s="318" t="s">
        <v>25</v>
      </c>
      <c r="D519" s="322"/>
      <c r="E519" s="322"/>
      <c r="F519" s="322"/>
      <c r="G519" s="322"/>
      <c r="H519" s="322"/>
      <c r="I519" s="322"/>
      <c r="J519" s="322"/>
      <c r="K519" s="322"/>
      <c r="L519" s="322"/>
      <c r="M519" s="322"/>
      <c r="N519" s="322">
        <v>0</v>
      </c>
      <c r="O519" s="322"/>
      <c r="P519" s="322"/>
      <c r="Q519" s="322"/>
      <c r="R519" s="322"/>
      <c r="S519" s="322"/>
      <c r="T519" s="322"/>
      <c r="U519" s="322"/>
      <c r="V519" s="322"/>
      <c r="W519" s="322"/>
      <c r="X519" s="322"/>
      <c r="Y519" s="453"/>
      <c r="Z519" s="437"/>
      <c r="AA519" s="437"/>
      <c r="AB519" s="437"/>
      <c r="AC519" s="437"/>
      <c r="AD519" s="437"/>
      <c r="AE519" s="437"/>
      <c r="AF519" s="442"/>
      <c r="AG519" s="442"/>
      <c r="AH519" s="442"/>
      <c r="AI519" s="442"/>
      <c r="AJ519" s="442"/>
      <c r="AK519" s="442"/>
      <c r="AL519" s="442"/>
      <c r="AM519" s="323">
        <f>SUM(Y519:AL519)</f>
        <v>0</v>
      </c>
    </row>
    <row r="520" spans="1:39" hidden="1" outlineLevel="1">
      <c r="A520" s="568"/>
      <c r="B520" s="458" t="s">
        <v>311</v>
      </c>
      <c r="C520" s="318" t="s">
        <v>164</v>
      </c>
      <c r="D520" s="322"/>
      <c r="E520" s="322"/>
      <c r="F520" s="322"/>
      <c r="G520" s="322"/>
      <c r="H520" s="322"/>
      <c r="I520" s="322"/>
      <c r="J520" s="322"/>
      <c r="K520" s="322"/>
      <c r="L520" s="322"/>
      <c r="M520" s="322"/>
      <c r="N520" s="322">
        <f>N519</f>
        <v>0</v>
      </c>
      <c r="O520" s="322"/>
      <c r="P520" s="322"/>
      <c r="Q520" s="322"/>
      <c r="R520" s="322"/>
      <c r="S520" s="322"/>
      <c r="T520" s="322"/>
      <c r="U520" s="322"/>
      <c r="V520" s="322"/>
      <c r="W520" s="322"/>
      <c r="X520" s="322"/>
      <c r="Y520" s="438">
        <f>Y519</f>
        <v>0</v>
      </c>
      <c r="Z520" s="438">
        <f t="shared" ref="Z520" si="1521">Z519</f>
        <v>0</v>
      </c>
      <c r="AA520" s="438">
        <f t="shared" ref="AA520" si="1522">AA519</f>
        <v>0</v>
      </c>
      <c r="AB520" s="438">
        <f t="shared" ref="AB520" si="1523">AB519</f>
        <v>0</v>
      </c>
      <c r="AC520" s="438">
        <f t="shared" ref="AC520" si="1524">AC519</f>
        <v>0</v>
      </c>
      <c r="AD520" s="438">
        <f t="shared" ref="AD520" si="1525">AD519</f>
        <v>0</v>
      </c>
      <c r="AE520" s="438">
        <f t="shared" ref="AE520" si="1526">AE519</f>
        <v>0</v>
      </c>
      <c r="AF520" s="438">
        <f t="shared" ref="AF520" si="1527">AF519</f>
        <v>0</v>
      </c>
      <c r="AG520" s="438">
        <f t="shared" ref="AG520" si="1528">AG519</f>
        <v>0</v>
      </c>
      <c r="AH520" s="438">
        <f t="shared" ref="AH520" si="1529">AH519</f>
        <v>0</v>
      </c>
      <c r="AI520" s="438">
        <f t="shared" ref="AI520" si="1530">AI519</f>
        <v>0</v>
      </c>
      <c r="AJ520" s="438">
        <f t="shared" ref="AJ520" si="1531">AJ519</f>
        <v>0</v>
      </c>
      <c r="AK520" s="438">
        <f t="shared" ref="AK520" si="1532">AK519</f>
        <v>0</v>
      </c>
      <c r="AL520" s="438">
        <f t="shared" ref="AL520" si="1533">AL519</f>
        <v>0</v>
      </c>
      <c r="AM520" s="333"/>
    </row>
    <row r="521" spans="1:39" hidden="1" outlineLevel="1">
      <c r="A521" s="568"/>
      <c r="B521" s="455"/>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439"/>
      <c r="Z521" s="452"/>
      <c r="AA521" s="452"/>
      <c r="AB521" s="452"/>
      <c r="AC521" s="452"/>
      <c r="AD521" s="452"/>
      <c r="AE521" s="452"/>
      <c r="AF521" s="452"/>
      <c r="AG521" s="452"/>
      <c r="AH521" s="452"/>
      <c r="AI521" s="452"/>
      <c r="AJ521" s="452"/>
      <c r="AK521" s="452"/>
      <c r="AL521" s="452"/>
      <c r="AM521" s="333"/>
    </row>
    <row r="522" spans="1:39" ht="30" hidden="1" outlineLevel="1">
      <c r="A522" s="568">
        <v>37</v>
      </c>
      <c r="B522" s="455" t="s">
        <v>130</v>
      </c>
      <c r="C522" s="318" t="s">
        <v>25</v>
      </c>
      <c r="D522" s="322"/>
      <c r="E522" s="322"/>
      <c r="F522" s="322"/>
      <c r="G522" s="322"/>
      <c r="H522" s="322"/>
      <c r="I522" s="322"/>
      <c r="J522" s="322"/>
      <c r="K522" s="322"/>
      <c r="L522" s="322"/>
      <c r="M522" s="322"/>
      <c r="N522" s="322">
        <v>0</v>
      </c>
      <c r="O522" s="322"/>
      <c r="P522" s="322"/>
      <c r="Q522" s="322"/>
      <c r="R522" s="322"/>
      <c r="S522" s="322"/>
      <c r="T522" s="322"/>
      <c r="U522" s="322"/>
      <c r="V522" s="322"/>
      <c r="W522" s="322"/>
      <c r="X522" s="322"/>
      <c r="Y522" s="453"/>
      <c r="Z522" s="437"/>
      <c r="AA522" s="437"/>
      <c r="AB522" s="437"/>
      <c r="AC522" s="437"/>
      <c r="AD522" s="437"/>
      <c r="AE522" s="437"/>
      <c r="AF522" s="442"/>
      <c r="AG522" s="442"/>
      <c r="AH522" s="442"/>
      <c r="AI522" s="442"/>
      <c r="AJ522" s="442"/>
      <c r="AK522" s="442"/>
      <c r="AL522" s="442"/>
      <c r="AM522" s="323">
        <f>SUM(Y522:AL522)</f>
        <v>0</v>
      </c>
    </row>
    <row r="523" spans="1:39" hidden="1" outlineLevel="1">
      <c r="A523" s="568"/>
      <c r="B523" s="458" t="s">
        <v>311</v>
      </c>
      <c r="C523" s="318" t="s">
        <v>164</v>
      </c>
      <c r="D523" s="322"/>
      <c r="E523" s="322"/>
      <c r="F523" s="322"/>
      <c r="G523" s="322"/>
      <c r="H523" s="322"/>
      <c r="I523" s="322"/>
      <c r="J523" s="322"/>
      <c r="K523" s="322"/>
      <c r="L523" s="322"/>
      <c r="M523" s="322"/>
      <c r="N523" s="322">
        <f>N522</f>
        <v>0</v>
      </c>
      <c r="O523" s="322"/>
      <c r="P523" s="322"/>
      <c r="Q523" s="322"/>
      <c r="R523" s="322"/>
      <c r="S523" s="322"/>
      <c r="T523" s="322"/>
      <c r="U523" s="322"/>
      <c r="V523" s="322"/>
      <c r="W523" s="322"/>
      <c r="X523" s="322"/>
      <c r="Y523" s="438">
        <f>Y522</f>
        <v>0</v>
      </c>
      <c r="Z523" s="438">
        <f t="shared" ref="Z523" si="1534">Z522</f>
        <v>0</v>
      </c>
      <c r="AA523" s="438">
        <f t="shared" ref="AA523" si="1535">AA522</f>
        <v>0</v>
      </c>
      <c r="AB523" s="438">
        <f t="shared" ref="AB523" si="1536">AB522</f>
        <v>0</v>
      </c>
      <c r="AC523" s="438">
        <f t="shared" ref="AC523" si="1537">AC522</f>
        <v>0</v>
      </c>
      <c r="AD523" s="438">
        <f t="shared" ref="AD523" si="1538">AD522</f>
        <v>0</v>
      </c>
      <c r="AE523" s="438">
        <f t="shared" ref="AE523" si="1539">AE522</f>
        <v>0</v>
      </c>
      <c r="AF523" s="438">
        <f t="shared" ref="AF523" si="1540">AF522</f>
        <v>0</v>
      </c>
      <c r="AG523" s="438">
        <f t="shared" ref="AG523" si="1541">AG522</f>
        <v>0</v>
      </c>
      <c r="AH523" s="438">
        <f t="shared" ref="AH523" si="1542">AH522</f>
        <v>0</v>
      </c>
      <c r="AI523" s="438">
        <f t="shared" ref="AI523" si="1543">AI522</f>
        <v>0</v>
      </c>
      <c r="AJ523" s="438">
        <f t="shared" ref="AJ523" si="1544">AJ522</f>
        <v>0</v>
      </c>
      <c r="AK523" s="438">
        <f t="shared" ref="AK523" si="1545">AK522</f>
        <v>0</v>
      </c>
      <c r="AL523" s="438">
        <f t="shared" ref="AL523" si="1546">AL522</f>
        <v>0</v>
      </c>
      <c r="AM523" s="333"/>
    </row>
    <row r="524" spans="1:39" hidden="1" outlineLevel="1">
      <c r="A524" s="568"/>
      <c r="B524" s="455"/>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439"/>
      <c r="Z524" s="452"/>
      <c r="AA524" s="452"/>
      <c r="AB524" s="452"/>
      <c r="AC524" s="452"/>
      <c r="AD524" s="452"/>
      <c r="AE524" s="452"/>
      <c r="AF524" s="452"/>
      <c r="AG524" s="452"/>
      <c r="AH524" s="452"/>
      <c r="AI524" s="452"/>
      <c r="AJ524" s="452"/>
      <c r="AK524" s="452"/>
      <c r="AL524" s="452"/>
      <c r="AM524" s="333"/>
    </row>
    <row r="525" spans="1:39" hidden="1" outlineLevel="1">
      <c r="A525" s="568">
        <v>38</v>
      </c>
      <c r="B525" s="455" t="s">
        <v>131</v>
      </c>
      <c r="C525" s="318" t="s">
        <v>25</v>
      </c>
      <c r="D525" s="322"/>
      <c r="E525" s="322"/>
      <c r="F525" s="322"/>
      <c r="G525" s="322"/>
      <c r="H525" s="322"/>
      <c r="I525" s="322"/>
      <c r="J525" s="322"/>
      <c r="K525" s="322"/>
      <c r="L525" s="322"/>
      <c r="M525" s="322"/>
      <c r="N525" s="322">
        <v>0</v>
      </c>
      <c r="O525" s="322"/>
      <c r="P525" s="322"/>
      <c r="Q525" s="322"/>
      <c r="R525" s="322"/>
      <c r="S525" s="322"/>
      <c r="T525" s="322"/>
      <c r="U525" s="322"/>
      <c r="V525" s="322"/>
      <c r="W525" s="322"/>
      <c r="X525" s="322"/>
      <c r="Y525" s="453"/>
      <c r="Z525" s="437"/>
      <c r="AA525" s="437"/>
      <c r="AB525" s="437"/>
      <c r="AC525" s="437"/>
      <c r="AD525" s="437"/>
      <c r="AE525" s="437"/>
      <c r="AF525" s="442"/>
      <c r="AG525" s="442"/>
      <c r="AH525" s="442"/>
      <c r="AI525" s="442"/>
      <c r="AJ525" s="442"/>
      <c r="AK525" s="442"/>
      <c r="AL525" s="442"/>
      <c r="AM525" s="323">
        <f>SUM(Y525:AL525)</f>
        <v>0</v>
      </c>
    </row>
    <row r="526" spans="1:39" hidden="1" outlineLevel="1">
      <c r="A526" s="568"/>
      <c r="B526" s="458" t="s">
        <v>311</v>
      </c>
      <c r="C526" s="318" t="s">
        <v>164</v>
      </c>
      <c r="D526" s="322"/>
      <c r="E526" s="322"/>
      <c r="F526" s="322"/>
      <c r="G526" s="322"/>
      <c r="H526" s="322"/>
      <c r="I526" s="322"/>
      <c r="J526" s="322"/>
      <c r="K526" s="322"/>
      <c r="L526" s="322"/>
      <c r="M526" s="322"/>
      <c r="N526" s="322">
        <f>N525</f>
        <v>0</v>
      </c>
      <c r="O526" s="322"/>
      <c r="P526" s="322"/>
      <c r="Q526" s="322"/>
      <c r="R526" s="322"/>
      <c r="S526" s="322"/>
      <c r="T526" s="322"/>
      <c r="U526" s="322"/>
      <c r="V526" s="322"/>
      <c r="W526" s="322"/>
      <c r="X526" s="322"/>
      <c r="Y526" s="438">
        <f>Y525</f>
        <v>0</v>
      </c>
      <c r="Z526" s="438">
        <f t="shared" ref="Z526" si="1547">Z525</f>
        <v>0</v>
      </c>
      <c r="AA526" s="438">
        <f t="shared" ref="AA526" si="1548">AA525</f>
        <v>0</v>
      </c>
      <c r="AB526" s="438">
        <f t="shared" ref="AB526" si="1549">AB525</f>
        <v>0</v>
      </c>
      <c r="AC526" s="438">
        <f t="shared" ref="AC526" si="1550">AC525</f>
        <v>0</v>
      </c>
      <c r="AD526" s="438">
        <f t="shared" ref="AD526" si="1551">AD525</f>
        <v>0</v>
      </c>
      <c r="AE526" s="438">
        <f t="shared" ref="AE526" si="1552">AE525</f>
        <v>0</v>
      </c>
      <c r="AF526" s="438">
        <f t="shared" ref="AF526" si="1553">AF525</f>
        <v>0</v>
      </c>
      <c r="AG526" s="438">
        <f t="shared" ref="AG526" si="1554">AG525</f>
        <v>0</v>
      </c>
      <c r="AH526" s="438">
        <f t="shared" ref="AH526" si="1555">AH525</f>
        <v>0</v>
      </c>
      <c r="AI526" s="438">
        <f t="shared" ref="AI526" si="1556">AI525</f>
        <v>0</v>
      </c>
      <c r="AJ526" s="438">
        <f t="shared" ref="AJ526" si="1557">AJ525</f>
        <v>0</v>
      </c>
      <c r="AK526" s="438">
        <f t="shared" ref="AK526" si="1558">AK525</f>
        <v>0</v>
      </c>
      <c r="AL526" s="438">
        <f t="shared" ref="AL526" si="1559">AL525</f>
        <v>0</v>
      </c>
      <c r="AM526" s="333"/>
    </row>
    <row r="527" spans="1:39" hidden="1" outlineLevel="1">
      <c r="A527" s="568"/>
      <c r="B527" s="455"/>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439"/>
      <c r="Z527" s="452"/>
      <c r="AA527" s="452"/>
      <c r="AB527" s="452"/>
      <c r="AC527" s="452"/>
      <c r="AD527" s="452"/>
      <c r="AE527" s="452"/>
      <c r="AF527" s="452"/>
      <c r="AG527" s="452"/>
      <c r="AH527" s="452"/>
      <c r="AI527" s="452"/>
      <c r="AJ527" s="452"/>
      <c r="AK527" s="452"/>
      <c r="AL527" s="452"/>
      <c r="AM527" s="333"/>
    </row>
    <row r="528" spans="1:39" ht="30" hidden="1" outlineLevel="1">
      <c r="A528" s="568">
        <v>39</v>
      </c>
      <c r="B528" s="455" t="s">
        <v>132</v>
      </c>
      <c r="C528" s="318" t="s">
        <v>25</v>
      </c>
      <c r="D528" s="322"/>
      <c r="E528" s="322"/>
      <c r="F528" s="322"/>
      <c r="G528" s="322"/>
      <c r="H528" s="322"/>
      <c r="I528" s="322"/>
      <c r="J528" s="322"/>
      <c r="K528" s="322"/>
      <c r="L528" s="322"/>
      <c r="M528" s="322"/>
      <c r="N528" s="322">
        <v>0</v>
      </c>
      <c r="O528" s="322"/>
      <c r="P528" s="322"/>
      <c r="Q528" s="322"/>
      <c r="R528" s="322"/>
      <c r="S528" s="322"/>
      <c r="T528" s="322"/>
      <c r="U528" s="322"/>
      <c r="V528" s="322"/>
      <c r="W528" s="322"/>
      <c r="X528" s="322"/>
      <c r="Y528" s="453"/>
      <c r="Z528" s="437"/>
      <c r="AA528" s="437"/>
      <c r="AB528" s="437"/>
      <c r="AC528" s="437"/>
      <c r="AD528" s="437"/>
      <c r="AE528" s="437"/>
      <c r="AF528" s="442"/>
      <c r="AG528" s="442"/>
      <c r="AH528" s="442"/>
      <c r="AI528" s="442"/>
      <c r="AJ528" s="442"/>
      <c r="AK528" s="442"/>
      <c r="AL528" s="442"/>
      <c r="AM528" s="323">
        <f>SUM(Y528:AL528)</f>
        <v>0</v>
      </c>
    </row>
    <row r="529" spans="1:39" hidden="1" outlineLevel="1">
      <c r="A529" s="568"/>
      <c r="B529" s="458" t="s">
        <v>311</v>
      </c>
      <c r="C529" s="318" t="s">
        <v>164</v>
      </c>
      <c r="D529" s="322"/>
      <c r="E529" s="322"/>
      <c r="F529" s="322"/>
      <c r="G529" s="322"/>
      <c r="H529" s="322"/>
      <c r="I529" s="322"/>
      <c r="J529" s="322"/>
      <c r="K529" s="322"/>
      <c r="L529" s="322"/>
      <c r="M529" s="322"/>
      <c r="N529" s="322">
        <f>N528</f>
        <v>0</v>
      </c>
      <c r="O529" s="322"/>
      <c r="P529" s="322"/>
      <c r="Q529" s="322"/>
      <c r="R529" s="322"/>
      <c r="S529" s="322"/>
      <c r="T529" s="322"/>
      <c r="U529" s="322"/>
      <c r="V529" s="322"/>
      <c r="W529" s="322"/>
      <c r="X529" s="322"/>
      <c r="Y529" s="438">
        <f>Y528</f>
        <v>0</v>
      </c>
      <c r="Z529" s="438">
        <f t="shared" ref="Z529" si="1560">Z528</f>
        <v>0</v>
      </c>
      <c r="AA529" s="438">
        <f t="shared" ref="AA529" si="1561">AA528</f>
        <v>0</v>
      </c>
      <c r="AB529" s="438">
        <f t="shared" ref="AB529" si="1562">AB528</f>
        <v>0</v>
      </c>
      <c r="AC529" s="438">
        <f t="shared" ref="AC529" si="1563">AC528</f>
        <v>0</v>
      </c>
      <c r="AD529" s="438">
        <f t="shared" ref="AD529" si="1564">AD528</f>
        <v>0</v>
      </c>
      <c r="AE529" s="438">
        <f t="shared" ref="AE529" si="1565">AE528</f>
        <v>0</v>
      </c>
      <c r="AF529" s="438">
        <f t="shared" ref="AF529" si="1566">AF528</f>
        <v>0</v>
      </c>
      <c r="AG529" s="438">
        <f t="shared" ref="AG529" si="1567">AG528</f>
        <v>0</v>
      </c>
      <c r="AH529" s="438">
        <f t="shared" ref="AH529" si="1568">AH528</f>
        <v>0</v>
      </c>
      <c r="AI529" s="438">
        <f t="shared" ref="AI529" si="1569">AI528</f>
        <v>0</v>
      </c>
      <c r="AJ529" s="438">
        <f t="shared" ref="AJ529" si="1570">AJ528</f>
        <v>0</v>
      </c>
      <c r="AK529" s="438">
        <f t="shared" ref="AK529" si="1571">AK528</f>
        <v>0</v>
      </c>
      <c r="AL529" s="438">
        <f t="shared" ref="AL529" si="1572">AL528</f>
        <v>0</v>
      </c>
      <c r="AM529" s="333"/>
    </row>
    <row r="530" spans="1:39" hidden="1" outlineLevel="1">
      <c r="A530" s="568"/>
      <c r="B530" s="455"/>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439"/>
      <c r="Z530" s="452"/>
      <c r="AA530" s="452"/>
      <c r="AB530" s="452"/>
      <c r="AC530" s="452"/>
      <c r="AD530" s="452"/>
      <c r="AE530" s="452"/>
      <c r="AF530" s="452"/>
      <c r="AG530" s="452"/>
      <c r="AH530" s="452"/>
      <c r="AI530" s="452"/>
      <c r="AJ530" s="452"/>
      <c r="AK530" s="452"/>
      <c r="AL530" s="452"/>
      <c r="AM530" s="333"/>
    </row>
    <row r="531" spans="1:39" ht="30" hidden="1" outlineLevel="1">
      <c r="A531" s="568">
        <v>40</v>
      </c>
      <c r="B531" s="455" t="s">
        <v>133</v>
      </c>
      <c r="C531" s="318" t="s">
        <v>25</v>
      </c>
      <c r="D531" s="322"/>
      <c r="E531" s="322"/>
      <c r="F531" s="322"/>
      <c r="G531" s="322"/>
      <c r="H531" s="322"/>
      <c r="I531" s="322"/>
      <c r="J531" s="322"/>
      <c r="K531" s="322"/>
      <c r="L531" s="322"/>
      <c r="M531" s="322"/>
      <c r="N531" s="322">
        <v>0</v>
      </c>
      <c r="O531" s="322"/>
      <c r="P531" s="322"/>
      <c r="Q531" s="322"/>
      <c r="R531" s="322"/>
      <c r="S531" s="322"/>
      <c r="T531" s="322"/>
      <c r="U531" s="322"/>
      <c r="V531" s="322"/>
      <c r="W531" s="322"/>
      <c r="X531" s="322"/>
      <c r="Y531" s="453"/>
      <c r="Z531" s="437"/>
      <c r="AA531" s="437"/>
      <c r="AB531" s="437"/>
      <c r="AC531" s="437"/>
      <c r="AD531" s="437"/>
      <c r="AE531" s="437"/>
      <c r="AF531" s="442"/>
      <c r="AG531" s="442"/>
      <c r="AH531" s="442"/>
      <c r="AI531" s="442"/>
      <c r="AJ531" s="442"/>
      <c r="AK531" s="442"/>
      <c r="AL531" s="442"/>
      <c r="AM531" s="323">
        <f>SUM(Y531:AL531)</f>
        <v>0</v>
      </c>
    </row>
    <row r="532" spans="1:39" hidden="1" outlineLevel="1">
      <c r="A532" s="568"/>
      <c r="B532" s="458" t="s">
        <v>311</v>
      </c>
      <c r="C532" s="318" t="s">
        <v>164</v>
      </c>
      <c r="D532" s="322"/>
      <c r="E532" s="322"/>
      <c r="F532" s="322"/>
      <c r="G532" s="322"/>
      <c r="H532" s="322"/>
      <c r="I532" s="322"/>
      <c r="J532" s="322"/>
      <c r="K532" s="322"/>
      <c r="L532" s="322"/>
      <c r="M532" s="322"/>
      <c r="N532" s="322">
        <f>N531</f>
        <v>0</v>
      </c>
      <c r="O532" s="322"/>
      <c r="P532" s="322"/>
      <c r="Q532" s="322"/>
      <c r="R532" s="322"/>
      <c r="S532" s="322"/>
      <c r="T532" s="322"/>
      <c r="U532" s="322"/>
      <c r="V532" s="322"/>
      <c r="W532" s="322"/>
      <c r="X532" s="322"/>
      <c r="Y532" s="438">
        <f>Y531</f>
        <v>0</v>
      </c>
      <c r="Z532" s="438">
        <f t="shared" ref="Z532" si="1573">Z531</f>
        <v>0</v>
      </c>
      <c r="AA532" s="438">
        <f t="shared" ref="AA532" si="1574">AA531</f>
        <v>0</v>
      </c>
      <c r="AB532" s="438">
        <f t="shared" ref="AB532" si="1575">AB531</f>
        <v>0</v>
      </c>
      <c r="AC532" s="438">
        <f t="shared" ref="AC532" si="1576">AC531</f>
        <v>0</v>
      </c>
      <c r="AD532" s="438">
        <f t="shared" ref="AD532" si="1577">AD531</f>
        <v>0</v>
      </c>
      <c r="AE532" s="438">
        <f t="shared" ref="AE532" si="1578">AE531</f>
        <v>0</v>
      </c>
      <c r="AF532" s="438">
        <f t="shared" ref="AF532" si="1579">AF531</f>
        <v>0</v>
      </c>
      <c r="AG532" s="438">
        <f t="shared" ref="AG532" si="1580">AG531</f>
        <v>0</v>
      </c>
      <c r="AH532" s="438">
        <f t="shared" ref="AH532" si="1581">AH531</f>
        <v>0</v>
      </c>
      <c r="AI532" s="438">
        <f t="shared" ref="AI532" si="1582">AI531</f>
        <v>0</v>
      </c>
      <c r="AJ532" s="438">
        <f t="shared" ref="AJ532" si="1583">AJ531</f>
        <v>0</v>
      </c>
      <c r="AK532" s="438">
        <f t="shared" ref="AK532" si="1584">AK531</f>
        <v>0</v>
      </c>
      <c r="AL532" s="438">
        <f t="shared" ref="AL532" si="1585">AL531</f>
        <v>0</v>
      </c>
      <c r="AM532" s="333"/>
    </row>
    <row r="533" spans="1:39" hidden="1" outlineLevel="1">
      <c r="A533" s="568"/>
      <c r="B533" s="455"/>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439"/>
      <c r="Z533" s="452"/>
      <c r="AA533" s="452"/>
      <c r="AB533" s="452"/>
      <c r="AC533" s="452"/>
      <c r="AD533" s="452"/>
      <c r="AE533" s="452"/>
      <c r="AF533" s="452"/>
      <c r="AG533" s="452"/>
      <c r="AH533" s="452"/>
      <c r="AI533" s="452"/>
      <c r="AJ533" s="452"/>
      <c r="AK533" s="452"/>
      <c r="AL533" s="452"/>
      <c r="AM533" s="333"/>
    </row>
    <row r="534" spans="1:39" ht="45" hidden="1" outlineLevel="1">
      <c r="A534" s="568">
        <v>41</v>
      </c>
      <c r="B534" s="455" t="s">
        <v>134</v>
      </c>
      <c r="C534" s="318" t="s">
        <v>25</v>
      </c>
      <c r="D534" s="322"/>
      <c r="E534" s="322"/>
      <c r="F534" s="322"/>
      <c r="G534" s="322"/>
      <c r="H534" s="322"/>
      <c r="I534" s="322"/>
      <c r="J534" s="322"/>
      <c r="K534" s="322"/>
      <c r="L534" s="322"/>
      <c r="M534" s="322"/>
      <c r="N534" s="322">
        <v>0</v>
      </c>
      <c r="O534" s="322"/>
      <c r="P534" s="322"/>
      <c r="Q534" s="322"/>
      <c r="R534" s="322"/>
      <c r="S534" s="322"/>
      <c r="T534" s="322"/>
      <c r="U534" s="322"/>
      <c r="V534" s="322"/>
      <c r="W534" s="322"/>
      <c r="X534" s="322"/>
      <c r="Y534" s="453"/>
      <c r="Z534" s="437"/>
      <c r="AA534" s="437"/>
      <c r="AB534" s="437"/>
      <c r="AC534" s="437"/>
      <c r="AD534" s="437"/>
      <c r="AE534" s="437"/>
      <c r="AF534" s="442"/>
      <c r="AG534" s="442"/>
      <c r="AH534" s="442"/>
      <c r="AI534" s="442"/>
      <c r="AJ534" s="442"/>
      <c r="AK534" s="442"/>
      <c r="AL534" s="442"/>
      <c r="AM534" s="323">
        <f>SUM(Y534:AL534)</f>
        <v>0</v>
      </c>
    </row>
    <row r="535" spans="1:39" hidden="1" outlineLevel="1">
      <c r="A535" s="568"/>
      <c r="B535" s="458" t="s">
        <v>311</v>
      </c>
      <c r="C535" s="318" t="s">
        <v>164</v>
      </c>
      <c r="D535" s="322"/>
      <c r="E535" s="322"/>
      <c r="F535" s="322"/>
      <c r="G535" s="322"/>
      <c r="H535" s="322"/>
      <c r="I535" s="322"/>
      <c r="J535" s="322"/>
      <c r="K535" s="322"/>
      <c r="L535" s="322"/>
      <c r="M535" s="322"/>
      <c r="N535" s="322">
        <f>N534</f>
        <v>0</v>
      </c>
      <c r="O535" s="322"/>
      <c r="P535" s="322"/>
      <c r="Q535" s="322"/>
      <c r="R535" s="322"/>
      <c r="S535" s="322"/>
      <c r="T535" s="322"/>
      <c r="U535" s="322"/>
      <c r="V535" s="322"/>
      <c r="W535" s="322"/>
      <c r="X535" s="322"/>
      <c r="Y535" s="438">
        <f>Y534</f>
        <v>0</v>
      </c>
      <c r="Z535" s="438">
        <f t="shared" ref="Z535" si="1586">Z534</f>
        <v>0</v>
      </c>
      <c r="AA535" s="438">
        <f t="shared" ref="AA535" si="1587">AA534</f>
        <v>0</v>
      </c>
      <c r="AB535" s="438">
        <f t="shared" ref="AB535" si="1588">AB534</f>
        <v>0</v>
      </c>
      <c r="AC535" s="438">
        <f t="shared" ref="AC535" si="1589">AC534</f>
        <v>0</v>
      </c>
      <c r="AD535" s="438">
        <f t="shared" ref="AD535" si="1590">AD534</f>
        <v>0</v>
      </c>
      <c r="AE535" s="438">
        <f t="shared" ref="AE535" si="1591">AE534</f>
        <v>0</v>
      </c>
      <c r="AF535" s="438">
        <f t="shared" ref="AF535" si="1592">AF534</f>
        <v>0</v>
      </c>
      <c r="AG535" s="438">
        <f t="shared" ref="AG535" si="1593">AG534</f>
        <v>0</v>
      </c>
      <c r="AH535" s="438">
        <f t="shared" ref="AH535" si="1594">AH534</f>
        <v>0</v>
      </c>
      <c r="AI535" s="438">
        <f t="shared" ref="AI535" si="1595">AI534</f>
        <v>0</v>
      </c>
      <c r="AJ535" s="438">
        <f t="shared" ref="AJ535" si="1596">AJ534</f>
        <v>0</v>
      </c>
      <c r="AK535" s="438">
        <f t="shared" ref="AK535" si="1597">AK534</f>
        <v>0</v>
      </c>
      <c r="AL535" s="438">
        <f t="shared" ref="AL535" si="1598">AL534</f>
        <v>0</v>
      </c>
      <c r="AM535" s="333"/>
    </row>
    <row r="536" spans="1:39" hidden="1" outlineLevel="1">
      <c r="A536" s="568"/>
      <c r="B536" s="455"/>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439"/>
      <c r="Z536" s="452"/>
      <c r="AA536" s="452"/>
      <c r="AB536" s="452"/>
      <c r="AC536" s="452"/>
      <c r="AD536" s="452"/>
      <c r="AE536" s="452"/>
      <c r="AF536" s="452"/>
      <c r="AG536" s="452"/>
      <c r="AH536" s="452"/>
      <c r="AI536" s="452"/>
      <c r="AJ536" s="452"/>
      <c r="AK536" s="452"/>
      <c r="AL536" s="452"/>
      <c r="AM536" s="333"/>
    </row>
    <row r="537" spans="1:39" ht="45" hidden="1" outlineLevel="1">
      <c r="A537" s="568">
        <v>42</v>
      </c>
      <c r="B537" s="455" t="s">
        <v>135</v>
      </c>
      <c r="C537" s="318" t="s">
        <v>25</v>
      </c>
      <c r="D537" s="322"/>
      <c r="E537" s="322"/>
      <c r="F537" s="322"/>
      <c r="G537" s="322"/>
      <c r="H537" s="322"/>
      <c r="I537" s="322"/>
      <c r="J537" s="322"/>
      <c r="K537" s="322"/>
      <c r="L537" s="322"/>
      <c r="M537" s="322"/>
      <c r="N537" s="318"/>
      <c r="O537" s="322"/>
      <c r="P537" s="322"/>
      <c r="Q537" s="322"/>
      <c r="R537" s="322"/>
      <c r="S537" s="322"/>
      <c r="T537" s="322"/>
      <c r="U537" s="322"/>
      <c r="V537" s="322"/>
      <c r="W537" s="322"/>
      <c r="X537" s="322"/>
      <c r="Y537" s="453"/>
      <c r="Z537" s="437"/>
      <c r="AA537" s="437"/>
      <c r="AB537" s="437"/>
      <c r="AC537" s="437"/>
      <c r="AD537" s="437"/>
      <c r="AE537" s="437"/>
      <c r="AF537" s="442"/>
      <c r="AG537" s="442"/>
      <c r="AH537" s="442"/>
      <c r="AI537" s="442"/>
      <c r="AJ537" s="442"/>
      <c r="AK537" s="442"/>
      <c r="AL537" s="442"/>
      <c r="AM537" s="323">
        <f>SUM(Y537:AL537)</f>
        <v>0</v>
      </c>
    </row>
    <row r="538" spans="1:39" hidden="1" outlineLevel="1">
      <c r="A538" s="568"/>
      <c r="B538" s="458" t="s">
        <v>311</v>
      </c>
      <c r="C538" s="318" t="s">
        <v>164</v>
      </c>
      <c r="D538" s="322"/>
      <c r="E538" s="322"/>
      <c r="F538" s="322"/>
      <c r="G538" s="322"/>
      <c r="H538" s="322"/>
      <c r="I538" s="322"/>
      <c r="J538" s="322"/>
      <c r="K538" s="322"/>
      <c r="L538" s="322"/>
      <c r="M538" s="322"/>
      <c r="N538" s="495"/>
      <c r="O538" s="322"/>
      <c r="P538" s="322"/>
      <c r="Q538" s="322"/>
      <c r="R538" s="322"/>
      <c r="S538" s="322"/>
      <c r="T538" s="322"/>
      <c r="U538" s="322"/>
      <c r="V538" s="322"/>
      <c r="W538" s="322"/>
      <c r="X538" s="322"/>
      <c r="Y538" s="438">
        <f>Y537</f>
        <v>0</v>
      </c>
      <c r="Z538" s="438">
        <f t="shared" ref="Z538" si="1599">Z537</f>
        <v>0</v>
      </c>
      <c r="AA538" s="438">
        <f t="shared" ref="AA538" si="1600">AA537</f>
        <v>0</v>
      </c>
      <c r="AB538" s="438">
        <f t="shared" ref="AB538" si="1601">AB537</f>
        <v>0</v>
      </c>
      <c r="AC538" s="438">
        <f t="shared" ref="AC538" si="1602">AC537</f>
        <v>0</v>
      </c>
      <c r="AD538" s="438">
        <f t="shared" ref="AD538" si="1603">AD537</f>
        <v>0</v>
      </c>
      <c r="AE538" s="438">
        <f t="shared" ref="AE538" si="1604">AE537</f>
        <v>0</v>
      </c>
      <c r="AF538" s="438">
        <f t="shared" ref="AF538" si="1605">AF537</f>
        <v>0</v>
      </c>
      <c r="AG538" s="438">
        <f t="shared" ref="AG538" si="1606">AG537</f>
        <v>0</v>
      </c>
      <c r="AH538" s="438">
        <f t="shared" ref="AH538" si="1607">AH537</f>
        <v>0</v>
      </c>
      <c r="AI538" s="438">
        <f t="shared" ref="AI538" si="1608">AI537</f>
        <v>0</v>
      </c>
      <c r="AJ538" s="438">
        <f t="shared" ref="AJ538" si="1609">AJ537</f>
        <v>0</v>
      </c>
      <c r="AK538" s="438">
        <f t="shared" ref="AK538" si="1610">AK537</f>
        <v>0</v>
      </c>
      <c r="AL538" s="438">
        <f t="shared" ref="AL538" si="1611">AL537</f>
        <v>0</v>
      </c>
      <c r="AM538" s="333"/>
    </row>
    <row r="539" spans="1:39" hidden="1" outlineLevel="1">
      <c r="A539" s="568"/>
      <c r="B539" s="455"/>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439"/>
      <c r="Z539" s="452"/>
      <c r="AA539" s="452"/>
      <c r="AB539" s="452"/>
      <c r="AC539" s="452"/>
      <c r="AD539" s="452"/>
      <c r="AE539" s="452"/>
      <c r="AF539" s="452"/>
      <c r="AG539" s="452"/>
      <c r="AH539" s="452"/>
      <c r="AI539" s="452"/>
      <c r="AJ539" s="452"/>
      <c r="AK539" s="452"/>
      <c r="AL539" s="452"/>
      <c r="AM539" s="333"/>
    </row>
    <row r="540" spans="1:39" ht="30" hidden="1" outlineLevel="1">
      <c r="A540" s="568">
        <v>43</v>
      </c>
      <c r="B540" s="455" t="s">
        <v>136</v>
      </c>
      <c r="C540" s="318" t="s">
        <v>25</v>
      </c>
      <c r="D540" s="322"/>
      <c r="E540" s="322"/>
      <c r="F540" s="322"/>
      <c r="G540" s="322"/>
      <c r="H540" s="322"/>
      <c r="I540" s="322"/>
      <c r="J540" s="322"/>
      <c r="K540" s="322"/>
      <c r="L540" s="322"/>
      <c r="M540" s="322"/>
      <c r="N540" s="322">
        <v>0</v>
      </c>
      <c r="O540" s="322"/>
      <c r="P540" s="322"/>
      <c r="Q540" s="322"/>
      <c r="R540" s="322"/>
      <c r="S540" s="322"/>
      <c r="T540" s="322"/>
      <c r="U540" s="322"/>
      <c r="V540" s="322"/>
      <c r="W540" s="322"/>
      <c r="X540" s="322"/>
      <c r="Y540" s="453"/>
      <c r="Z540" s="437"/>
      <c r="AA540" s="437"/>
      <c r="AB540" s="437"/>
      <c r="AC540" s="437"/>
      <c r="AD540" s="437"/>
      <c r="AE540" s="437"/>
      <c r="AF540" s="442"/>
      <c r="AG540" s="442"/>
      <c r="AH540" s="442"/>
      <c r="AI540" s="442"/>
      <c r="AJ540" s="442"/>
      <c r="AK540" s="442"/>
      <c r="AL540" s="442"/>
      <c r="AM540" s="323">
        <f>SUM(Y540:AL540)</f>
        <v>0</v>
      </c>
    </row>
    <row r="541" spans="1:39" hidden="1" outlineLevel="1">
      <c r="A541" s="568"/>
      <c r="B541" s="458" t="s">
        <v>311</v>
      </c>
      <c r="C541" s="318" t="s">
        <v>164</v>
      </c>
      <c r="D541" s="322"/>
      <c r="E541" s="322"/>
      <c r="F541" s="322"/>
      <c r="G541" s="322"/>
      <c r="H541" s="322"/>
      <c r="I541" s="322"/>
      <c r="J541" s="322"/>
      <c r="K541" s="322"/>
      <c r="L541" s="322"/>
      <c r="M541" s="322"/>
      <c r="N541" s="322">
        <f>N540</f>
        <v>0</v>
      </c>
      <c r="O541" s="322"/>
      <c r="P541" s="322"/>
      <c r="Q541" s="322"/>
      <c r="R541" s="322"/>
      <c r="S541" s="322"/>
      <c r="T541" s="322"/>
      <c r="U541" s="322"/>
      <c r="V541" s="322"/>
      <c r="W541" s="322"/>
      <c r="X541" s="322"/>
      <c r="Y541" s="438">
        <f>Y540</f>
        <v>0</v>
      </c>
      <c r="Z541" s="438">
        <f t="shared" ref="Z541" si="1612">Z540</f>
        <v>0</v>
      </c>
      <c r="AA541" s="438">
        <f t="shared" ref="AA541" si="1613">AA540</f>
        <v>0</v>
      </c>
      <c r="AB541" s="438">
        <f t="shared" ref="AB541" si="1614">AB540</f>
        <v>0</v>
      </c>
      <c r="AC541" s="438">
        <f t="shared" ref="AC541" si="1615">AC540</f>
        <v>0</v>
      </c>
      <c r="AD541" s="438">
        <f t="shared" ref="AD541" si="1616">AD540</f>
        <v>0</v>
      </c>
      <c r="AE541" s="438">
        <f t="shared" ref="AE541" si="1617">AE540</f>
        <v>0</v>
      </c>
      <c r="AF541" s="438">
        <f t="shared" ref="AF541" si="1618">AF540</f>
        <v>0</v>
      </c>
      <c r="AG541" s="438">
        <f t="shared" ref="AG541" si="1619">AG540</f>
        <v>0</v>
      </c>
      <c r="AH541" s="438">
        <f t="shared" ref="AH541" si="1620">AH540</f>
        <v>0</v>
      </c>
      <c r="AI541" s="438">
        <f t="shared" ref="AI541" si="1621">AI540</f>
        <v>0</v>
      </c>
      <c r="AJ541" s="438">
        <f t="shared" ref="AJ541" si="1622">AJ540</f>
        <v>0</v>
      </c>
      <c r="AK541" s="438">
        <f t="shared" ref="AK541" si="1623">AK540</f>
        <v>0</v>
      </c>
      <c r="AL541" s="438">
        <f t="shared" ref="AL541" si="1624">AL540</f>
        <v>0</v>
      </c>
      <c r="AM541" s="333"/>
    </row>
    <row r="542" spans="1:39" hidden="1" outlineLevel="1">
      <c r="A542" s="568"/>
      <c r="B542" s="455"/>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439"/>
      <c r="Z542" s="452"/>
      <c r="AA542" s="452"/>
      <c r="AB542" s="452"/>
      <c r="AC542" s="452"/>
      <c r="AD542" s="452"/>
      <c r="AE542" s="452"/>
      <c r="AF542" s="452"/>
      <c r="AG542" s="452"/>
      <c r="AH542" s="452"/>
      <c r="AI542" s="452"/>
      <c r="AJ542" s="452"/>
      <c r="AK542" s="452"/>
      <c r="AL542" s="452"/>
      <c r="AM542" s="333"/>
    </row>
    <row r="543" spans="1:39" ht="45" hidden="1" outlineLevel="1">
      <c r="A543" s="568">
        <v>44</v>
      </c>
      <c r="B543" s="455" t="s">
        <v>137</v>
      </c>
      <c r="C543" s="318" t="s">
        <v>25</v>
      </c>
      <c r="D543" s="322"/>
      <c r="E543" s="322"/>
      <c r="F543" s="322"/>
      <c r="G543" s="322"/>
      <c r="H543" s="322"/>
      <c r="I543" s="322"/>
      <c r="J543" s="322"/>
      <c r="K543" s="322"/>
      <c r="L543" s="322"/>
      <c r="M543" s="322"/>
      <c r="N543" s="322">
        <v>0</v>
      </c>
      <c r="O543" s="322"/>
      <c r="P543" s="322"/>
      <c r="Q543" s="322"/>
      <c r="R543" s="322"/>
      <c r="S543" s="322"/>
      <c r="T543" s="322"/>
      <c r="U543" s="322"/>
      <c r="V543" s="322"/>
      <c r="W543" s="322"/>
      <c r="X543" s="322"/>
      <c r="Y543" s="453"/>
      <c r="Z543" s="437"/>
      <c r="AA543" s="437"/>
      <c r="AB543" s="437"/>
      <c r="AC543" s="437"/>
      <c r="AD543" s="437"/>
      <c r="AE543" s="437"/>
      <c r="AF543" s="442"/>
      <c r="AG543" s="442"/>
      <c r="AH543" s="442"/>
      <c r="AI543" s="442"/>
      <c r="AJ543" s="442"/>
      <c r="AK543" s="442"/>
      <c r="AL543" s="442"/>
      <c r="AM543" s="323">
        <f>SUM(Y543:AL543)</f>
        <v>0</v>
      </c>
    </row>
    <row r="544" spans="1:39" hidden="1" outlineLevel="1">
      <c r="A544" s="568"/>
      <c r="B544" s="458" t="s">
        <v>311</v>
      </c>
      <c r="C544" s="318" t="s">
        <v>164</v>
      </c>
      <c r="D544" s="322"/>
      <c r="E544" s="322"/>
      <c r="F544" s="322"/>
      <c r="G544" s="322"/>
      <c r="H544" s="322"/>
      <c r="I544" s="322"/>
      <c r="J544" s="322"/>
      <c r="K544" s="322"/>
      <c r="L544" s="322"/>
      <c r="M544" s="322"/>
      <c r="N544" s="322">
        <f>N543</f>
        <v>0</v>
      </c>
      <c r="O544" s="322"/>
      <c r="P544" s="322"/>
      <c r="Q544" s="322"/>
      <c r="R544" s="322"/>
      <c r="S544" s="322"/>
      <c r="T544" s="322"/>
      <c r="U544" s="322"/>
      <c r="V544" s="322"/>
      <c r="W544" s="322"/>
      <c r="X544" s="322"/>
      <c r="Y544" s="438">
        <f>Y543</f>
        <v>0</v>
      </c>
      <c r="Z544" s="438">
        <f t="shared" ref="Z544" si="1625">Z543</f>
        <v>0</v>
      </c>
      <c r="AA544" s="438">
        <f t="shared" ref="AA544" si="1626">AA543</f>
        <v>0</v>
      </c>
      <c r="AB544" s="438">
        <f t="shared" ref="AB544" si="1627">AB543</f>
        <v>0</v>
      </c>
      <c r="AC544" s="438">
        <f t="shared" ref="AC544" si="1628">AC543</f>
        <v>0</v>
      </c>
      <c r="AD544" s="438">
        <f t="shared" ref="AD544" si="1629">AD543</f>
        <v>0</v>
      </c>
      <c r="AE544" s="438">
        <f t="shared" ref="AE544" si="1630">AE543</f>
        <v>0</v>
      </c>
      <c r="AF544" s="438">
        <f t="shared" ref="AF544" si="1631">AF543</f>
        <v>0</v>
      </c>
      <c r="AG544" s="438">
        <f t="shared" ref="AG544" si="1632">AG543</f>
        <v>0</v>
      </c>
      <c r="AH544" s="438">
        <f t="shared" ref="AH544" si="1633">AH543</f>
        <v>0</v>
      </c>
      <c r="AI544" s="438">
        <f t="shared" ref="AI544" si="1634">AI543</f>
        <v>0</v>
      </c>
      <c r="AJ544" s="438">
        <f t="shared" ref="AJ544" si="1635">AJ543</f>
        <v>0</v>
      </c>
      <c r="AK544" s="438">
        <f t="shared" ref="AK544" si="1636">AK543</f>
        <v>0</v>
      </c>
      <c r="AL544" s="438">
        <f t="shared" ref="AL544" si="1637">AL543</f>
        <v>0</v>
      </c>
      <c r="AM544" s="333"/>
    </row>
    <row r="545" spans="1:39" hidden="1" outlineLevel="1">
      <c r="A545" s="568"/>
      <c r="B545" s="455"/>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439"/>
      <c r="Z545" s="452"/>
      <c r="AA545" s="452"/>
      <c r="AB545" s="452"/>
      <c r="AC545" s="452"/>
      <c r="AD545" s="452"/>
      <c r="AE545" s="452"/>
      <c r="AF545" s="452"/>
      <c r="AG545" s="452"/>
      <c r="AH545" s="452"/>
      <c r="AI545" s="452"/>
      <c r="AJ545" s="452"/>
      <c r="AK545" s="452"/>
      <c r="AL545" s="452"/>
      <c r="AM545" s="333"/>
    </row>
    <row r="546" spans="1:39" ht="30" hidden="1" outlineLevel="1">
      <c r="A546" s="568">
        <v>45</v>
      </c>
      <c r="B546" s="455" t="s">
        <v>138</v>
      </c>
      <c r="C546" s="318" t="s">
        <v>25</v>
      </c>
      <c r="D546" s="322"/>
      <c r="E546" s="322"/>
      <c r="F546" s="322"/>
      <c r="G546" s="322"/>
      <c r="H546" s="322"/>
      <c r="I546" s="322"/>
      <c r="J546" s="322"/>
      <c r="K546" s="322"/>
      <c r="L546" s="322"/>
      <c r="M546" s="322"/>
      <c r="N546" s="322">
        <v>0</v>
      </c>
      <c r="O546" s="322"/>
      <c r="P546" s="322"/>
      <c r="Q546" s="322"/>
      <c r="R546" s="322"/>
      <c r="S546" s="322"/>
      <c r="T546" s="322"/>
      <c r="U546" s="322"/>
      <c r="V546" s="322"/>
      <c r="W546" s="322"/>
      <c r="X546" s="322"/>
      <c r="Y546" s="453"/>
      <c r="Z546" s="437"/>
      <c r="AA546" s="437"/>
      <c r="AB546" s="437"/>
      <c r="AC546" s="437"/>
      <c r="AD546" s="437"/>
      <c r="AE546" s="437"/>
      <c r="AF546" s="442"/>
      <c r="AG546" s="442"/>
      <c r="AH546" s="442"/>
      <c r="AI546" s="442"/>
      <c r="AJ546" s="442"/>
      <c r="AK546" s="442"/>
      <c r="AL546" s="442"/>
      <c r="AM546" s="323">
        <f>SUM(Y546:AL546)</f>
        <v>0</v>
      </c>
    </row>
    <row r="547" spans="1:39" hidden="1" outlineLevel="1">
      <c r="A547" s="568"/>
      <c r="B547" s="458" t="s">
        <v>311</v>
      </c>
      <c r="C547" s="318" t="s">
        <v>164</v>
      </c>
      <c r="D547" s="322"/>
      <c r="E547" s="322"/>
      <c r="F547" s="322"/>
      <c r="G547" s="322"/>
      <c r="H547" s="322"/>
      <c r="I547" s="322"/>
      <c r="J547" s="322"/>
      <c r="K547" s="322"/>
      <c r="L547" s="322"/>
      <c r="M547" s="322"/>
      <c r="N547" s="322">
        <f>N546</f>
        <v>0</v>
      </c>
      <c r="O547" s="322"/>
      <c r="P547" s="322"/>
      <c r="Q547" s="322"/>
      <c r="R547" s="322"/>
      <c r="S547" s="322"/>
      <c r="T547" s="322"/>
      <c r="U547" s="322"/>
      <c r="V547" s="322"/>
      <c r="W547" s="322"/>
      <c r="X547" s="322"/>
      <c r="Y547" s="438">
        <f>Y546</f>
        <v>0</v>
      </c>
      <c r="Z547" s="438">
        <f t="shared" ref="Z547" si="1638">Z546</f>
        <v>0</v>
      </c>
      <c r="AA547" s="438">
        <f t="shared" ref="AA547" si="1639">AA546</f>
        <v>0</v>
      </c>
      <c r="AB547" s="438">
        <f t="shared" ref="AB547" si="1640">AB546</f>
        <v>0</v>
      </c>
      <c r="AC547" s="438">
        <f t="shared" ref="AC547" si="1641">AC546</f>
        <v>0</v>
      </c>
      <c r="AD547" s="438">
        <f t="shared" ref="AD547" si="1642">AD546</f>
        <v>0</v>
      </c>
      <c r="AE547" s="438">
        <f t="shared" ref="AE547" si="1643">AE546</f>
        <v>0</v>
      </c>
      <c r="AF547" s="438">
        <f t="shared" ref="AF547" si="1644">AF546</f>
        <v>0</v>
      </c>
      <c r="AG547" s="438">
        <f t="shared" ref="AG547" si="1645">AG546</f>
        <v>0</v>
      </c>
      <c r="AH547" s="438">
        <f t="shared" ref="AH547" si="1646">AH546</f>
        <v>0</v>
      </c>
      <c r="AI547" s="438">
        <f t="shared" ref="AI547" si="1647">AI546</f>
        <v>0</v>
      </c>
      <c r="AJ547" s="438">
        <f t="shared" ref="AJ547" si="1648">AJ546</f>
        <v>0</v>
      </c>
      <c r="AK547" s="438">
        <f t="shared" ref="AK547" si="1649">AK546</f>
        <v>0</v>
      </c>
      <c r="AL547" s="438">
        <f t="shared" ref="AL547" si="1650">AL546</f>
        <v>0</v>
      </c>
      <c r="AM547" s="333"/>
    </row>
    <row r="548" spans="1:39" hidden="1" outlineLevel="1">
      <c r="A548" s="568"/>
      <c r="B548" s="455"/>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439"/>
      <c r="Z548" s="452"/>
      <c r="AA548" s="452"/>
      <c r="AB548" s="452"/>
      <c r="AC548" s="452"/>
      <c r="AD548" s="452"/>
      <c r="AE548" s="452"/>
      <c r="AF548" s="452"/>
      <c r="AG548" s="452"/>
      <c r="AH548" s="452"/>
      <c r="AI548" s="452"/>
      <c r="AJ548" s="452"/>
      <c r="AK548" s="452"/>
      <c r="AL548" s="452"/>
      <c r="AM548" s="333"/>
    </row>
    <row r="549" spans="1:39" ht="30" hidden="1" outlineLevel="1">
      <c r="A549" s="568">
        <v>46</v>
      </c>
      <c r="B549" s="455" t="s">
        <v>139</v>
      </c>
      <c r="C549" s="318" t="s">
        <v>25</v>
      </c>
      <c r="D549" s="322"/>
      <c r="E549" s="322"/>
      <c r="F549" s="322"/>
      <c r="G549" s="322"/>
      <c r="H549" s="322"/>
      <c r="I549" s="322"/>
      <c r="J549" s="322"/>
      <c r="K549" s="322"/>
      <c r="L549" s="322"/>
      <c r="M549" s="322"/>
      <c r="N549" s="322">
        <v>0</v>
      </c>
      <c r="O549" s="322"/>
      <c r="P549" s="322"/>
      <c r="Q549" s="322"/>
      <c r="R549" s="322"/>
      <c r="S549" s="322"/>
      <c r="T549" s="322"/>
      <c r="U549" s="322"/>
      <c r="V549" s="322"/>
      <c r="W549" s="322"/>
      <c r="X549" s="322"/>
      <c r="Y549" s="453"/>
      <c r="Z549" s="437"/>
      <c r="AA549" s="437"/>
      <c r="AB549" s="437"/>
      <c r="AC549" s="437"/>
      <c r="AD549" s="437"/>
      <c r="AE549" s="437"/>
      <c r="AF549" s="442"/>
      <c r="AG549" s="442"/>
      <c r="AH549" s="442"/>
      <c r="AI549" s="442"/>
      <c r="AJ549" s="442"/>
      <c r="AK549" s="442"/>
      <c r="AL549" s="442"/>
      <c r="AM549" s="323">
        <f>SUM(Y549:AL549)</f>
        <v>0</v>
      </c>
    </row>
    <row r="550" spans="1:39" hidden="1" outlineLevel="1">
      <c r="A550" s="568"/>
      <c r="B550" s="458" t="s">
        <v>311</v>
      </c>
      <c r="C550" s="318" t="s">
        <v>164</v>
      </c>
      <c r="D550" s="322"/>
      <c r="E550" s="322"/>
      <c r="F550" s="322"/>
      <c r="G550" s="322"/>
      <c r="H550" s="322"/>
      <c r="I550" s="322"/>
      <c r="J550" s="322"/>
      <c r="K550" s="322"/>
      <c r="L550" s="322"/>
      <c r="M550" s="322"/>
      <c r="N550" s="322">
        <f>N549</f>
        <v>0</v>
      </c>
      <c r="O550" s="322"/>
      <c r="P550" s="322"/>
      <c r="Q550" s="322"/>
      <c r="R550" s="322"/>
      <c r="S550" s="322"/>
      <c r="T550" s="322"/>
      <c r="U550" s="322"/>
      <c r="V550" s="322"/>
      <c r="W550" s="322"/>
      <c r="X550" s="322"/>
      <c r="Y550" s="438">
        <f>Y549</f>
        <v>0</v>
      </c>
      <c r="Z550" s="438">
        <f t="shared" ref="Z550" si="1651">Z549</f>
        <v>0</v>
      </c>
      <c r="AA550" s="438">
        <f t="shared" ref="AA550" si="1652">AA549</f>
        <v>0</v>
      </c>
      <c r="AB550" s="438">
        <f t="shared" ref="AB550" si="1653">AB549</f>
        <v>0</v>
      </c>
      <c r="AC550" s="438">
        <f t="shared" ref="AC550" si="1654">AC549</f>
        <v>0</v>
      </c>
      <c r="AD550" s="438">
        <f t="shared" ref="AD550" si="1655">AD549</f>
        <v>0</v>
      </c>
      <c r="AE550" s="438">
        <f t="shared" ref="AE550" si="1656">AE549</f>
        <v>0</v>
      </c>
      <c r="AF550" s="438">
        <f t="shared" ref="AF550" si="1657">AF549</f>
        <v>0</v>
      </c>
      <c r="AG550" s="438">
        <f t="shared" ref="AG550" si="1658">AG549</f>
        <v>0</v>
      </c>
      <c r="AH550" s="438">
        <f t="shared" ref="AH550" si="1659">AH549</f>
        <v>0</v>
      </c>
      <c r="AI550" s="438">
        <f t="shared" ref="AI550" si="1660">AI549</f>
        <v>0</v>
      </c>
      <c r="AJ550" s="438">
        <f t="shared" ref="AJ550" si="1661">AJ549</f>
        <v>0</v>
      </c>
      <c r="AK550" s="438">
        <f t="shared" ref="AK550" si="1662">AK549</f>
        <v>0</v>
      </c>
      <c r="AL550" s="438">
        <f t="shared" ref="AL550" si="1663">AL549</f>
        <v>0</v>
      </c>
      <c r="AM550" s="333"/>
    </row>
    <row r="551" spans="1:39" hidden="1" outlineLevel="1">
      <c r="A551" s="568"/>
      <c r="B551" s="455"/>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439"/>
      <c r="Z551" s="452"/>
      <c r="AA551" s="452"/>
      <c r="AB551" s="452"/>
      <c r="AC551" s="452"/>
      <c r="AD551" s="452"/>
      <c r="AE551" s="452"/>
      <c r="AF551" s="452"/>
      <c r="AG551" s="452"/>
      <c r="AH551" s="452"/>
      <c r="AI551" s="452"/>
      <c r="AJ551" s="452"/>
      <c r="AK551" s="452"/>
      <c r="AL551" s="452"/>
      <c r="AM551" s="333"/>
    </row>
    <row r="552" spans="1:39" ht="30" hidden="1" outlineLevel="1">
      <c r="A552" s="568">
        <v>47</v>
      </c>
      <c r="B552" s="455" t="s">
        <v>140</v>
      </c>
      <c r="C552" s="318" t="s">
        <v>25</v>
      </c>
      <c r="D552" s="322"/>
      <c r="E552" s="322"/>
      <c r="F552" s="322"/>
      <c r="G552" s="322"/>
      <c r="H552" s="322"/>
      <c r="I552" s="322"/>
      <c r="J552" s="322"/>
      <c r="K552" s="322"/>
      <c r="L552" s="322"/>
      <c r="M552" s="322"/>
      <c r="N552" s="322">
        <v>0</v>
      </c>
      <c r="O552" s="322"/>
      <c r="P552" s="322"/>
      <c r="Q552" s="322"/>
      <c r="R552" s="322"/>
      <c r="S552" s="322"/>
      <c r="T552" s="322"/>
      <c r="U552" s="322"/>
      <c r="V552" s="322"/>
      <c r="W552" s="322"/>
      <c r="X552" s="322"/>
      <c r="Y552" s="453"/>
      <c r="Z552" s="437"/>
      <c r="AA552" s="437"/>
      <c r="AB552" s="437"/>
      <c r="AC552" s="437"/>
      <c r="AD552" s="437"/>
      <c r="AE552" s="437"/>
      <c r="AF552" s="442"/>
      <c r="AG552" s="442"/>
      <c r="AH552" s="442"/>
      <c r="AI552" s="442"/>
      <c r="AJ552" s="442"/>
      <c r="AK552" s="442"/>
      <c r="AL552" s="442"/>
      <c r="AM552" s="323">
        <f>SUM(Y552:AL552)</f>
        <v>0</v>
      </c>
    </row>
    <row r="553" spans="1:39" hidden="1" outlineLevel="1">
      <c r="A553" s="568"/>
      <c r="B553" s="458" t="s">
        <v>311</v>
      </c>
      <c r="C553" s="318" t="s">
        <v>164</v>
      </c>
      <c r="D553" s="322"/>
      <c r="E553" s="322"/>
      <c r="F553" s="322"/>
      <c r="G553" s="322"/>
      <c r="H553" s="322"/>
      <c r="I553" s="322"/>
      <c r="J553" s="322"/>
      <c r="K553" s="322"/>
      <c r="L553" s="322"/>
      <c r="M553" s="322"/>
      <c r="N553" s="322">
        <f>N552</f>
        <v>0</v>
      </c>
      <c r="O553" s="322"/>
      <c r="P553" s="322"/>
      <c r="Q553" s="322"/>
      <c r="R553" s="322"/>
      <c r="S553" s="322"/>
      <c r="T553" s="322"/>
      <c r="U553" s="322"/>
      <c r="V553" s="322"/>
      <c r="W553" s="322"/>
      <c r="X553" s="322"/>
      <c r="Y553" s="438">
        <f>Y552</f>
        <v>0</v>
      </c>
      <c r="Z553" s="438">
        <f t="shared" ref="Z553" si="1664">Z552</f>
        <v>0</v>
      </c>
      <c r="AA553" s="438">
        <f t="shared" ref="AA553" si="1665">AA552</f>
        <v>0</v>
      </c>
      <c r="AB553" s="438">
        <f t="shared" ref="AB553" si="1666">AB552</f>
        <v>0</v>
      </c>
      <c r="AC553" s="438">
        <f t="shared" ref="AC553" si="1667">AC552</f>
        <v>0</v>
      </c>
      <c r="AD553" s="438">
        <f t="shared" ref="AD553" si="1668">AD552</f>
        <v>0</v>
      </c>
      <c r="AE553" s="438">
        <f t="shared" ref="AE553" si="1669">AE552</f>
        <v>0</v>
      </c>
      <c r="AF553" s="438">
        <f t="shared" ref="AF553" si="1670">AF552</f>
        <v>0</v>
      </c>
      <c r="AG553" s="438">
        <f t="shared" ref="AG553" si="1671">AG552</f>
        <v>0</v>
      </c>
      <c r="AH553" s="438">
        <f t="shared" ref="AH553" si="1672">AH552</f>
        <v>0</v>
      </c>
      <c r="AI553" s="438">
        <f t="shared" ref="AI553" si="1673">AI552</f>
        <v>0</v>
      </c>
      <c r="AJ553" s="438">
        <f t="shared" ref="AJ553" si="1674">AJ552</f>
        <v>0</v>
      </c>
      <c r="AK553" s="438">
        <f t="shared" ref="AK553" si="1675">AK552</f>
        <v>0</v>
      </c>
      <c r="AL553" s="438">
        <f t="shared" ref="AL553" si="1676">AL552</f>
        <v>0</v>
      </c>
      <c r="AM553" s="333"/>
    </row>
    <row r="554" spans="1:39" hidden="1" outlineLevel="1">
      <c r="A554" s="568"/>
      <c r="B554" s="455"/>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439"/>
      <c r="Z554" s="452"/>
      <c r="AA554" s="452"/>
      <c r="AB554" s="452"/>
      <c r="AC554" s="452"/>
      <c r="AD554" s="452"/>
      <c r="AE554" s="452"/>
      <c r="AF554" s="452"/>
      <c r="AG554" s="452"/>
      <c r="AH554" s="452"/>
      <c r="AI554" s="452"/>
      <c r="AJ554" s="452"/>
      <c r="AK554" s="452"/>
      <c r="AL554" s="452"/>
      <c r="AM554" s="333"/>
    </row>
    <row r="555" spans="1:39" ht="45" hidden="1" outlineLevel="1">
      <c r="A555" s="568">
        <v>48</v>
      </c>
      <c r="B555" s="455" t="s">
        <v>141</v>
      </c>
      <c r="C555" s="318" t="s">
        <v>25</v>
      </c>
      <c r="D555" s="322"/>
      <c r="E555" s="322"/>
      <c r="F555" s="322"/>
      <c r="G555" s="322"/>
      <c r="H555" s="322"/>
      <c r="I555" s="322"/>
      <c r="J555" s="322"/>
      <c r="K555" s="322"/>
      <c r="L555" s="322"/>
      <c r="M555" s="322"/>
      <c r="N555" s="322">
        <v>0</v>
      </c>
      <c r="O555" s="322"/>
      <c r="P555" s="322"/>
      <c r="Q555" s="322"/>
      <c r="R555" s="322"/>
      <c r="S555" s="322"/>
      <c r="T555" s="322"/>
      <c r="U555" s="322"/>
      <c r="V555" s="322"/>
      <c r="W555" s="322"/>
      <c r="X555" s="322"/>
      <c r="Y555" s="453"/>
      <c r="Z555" s="437"/>
      <c r="AA555" s="437"/>
      <c r="AB555" s="437"/>
      <c r="AC555" s="437"/>
      <c r="AD555" s="437"/>
      <c r="AE555" s="437"/>
      <c r="AF555" s="442"/>
      <c r="AG555" s="442"/>
      <c r="AH555" s="442"/>
      <c r="AI555" s="442"/>
      <c r="AJ555" s="442"/>
      <c r="AK555" s="442"/>
      <c r="AL555" s="442"/>
      <c r="AM555" s="323">
        <f>SUM(Y555:AL555)</f>
        <v>0</v>
      </c>
    </row>
    <row r="556" spans="1:39" hidden="1" outlineLevel="1">
      <c r="A556" s="568"/>
      <c r="B556" s="458" t="s">
        <v>311</v>
      </c>
      <c r="C556" s="318" t="s">
        <v>164</v>
      </c>
      <c r="D556" s="322"/>
      <c r="E556" s="322"/>
      <c r="F556" s="322"/>
      <c r="G556" s="322"/>
      <c r="H556" s="322"/>
      <c r="I556" s="322"/>
      <c r="J556" s="322"/>
      <c r="K556" s="322"/>
      <c r="L556" s="322"/>
      <c r="M556" s="322"/>
      <c r="N556" s="322">
        <f>N555</f>
        <v>0</v>
      </c>
      <c r="O556" s="322"/>
      <c r="P556" s="322"/>
      <c r="Q556" s="322"/>
      <c r="R556" s="322"/>
      <c r="S556" s="322"/>
      <c r="T556" s="322"/>
      <c r="U556" s="322"/>
      <c r="V556" s="322"/>
      <c r="W556" s="322"/>
      <c r="X556" s="322"/>
      <c r="Y556" s="438">
        <f>Y555</f>
        <v>0</v>
      </c>
      <c r="Z556" s="438">
        <f t="shared" ref="Z556" si="1677">Z555</f>
        <v>0</v>
      </c>
      <c r="AA556" s="438">
        <f t="shared" ref="AA556" si="1678">AA555</f>
        <v>0</v>
      </c>
      <c r="AB556" s="438">
        <f t="shared" ref="AB556" si="1679">AB555</f>
        <v>0</v>
      </c>
      <c r="AC556" s="438">
        <f t="shared" ref="AC556" si="1680">AC555</f>
        <v>0</v>
      </c>
      <c r="AD556" s="438">
        <f t="shared" ref="AD556" si="1681">AD555</f>
        <v>0</v>
      </c>
      <c r="AE556" s="438">
        <f t="shared" ref="AE556" si="1682">AE555</f>
        <v>0</v>
      </c>
      <c r="AF556" s="438">
        <f t="shared" ref="AF556" si="1683">AF555</f>
        <v>0</v>
      </c>
      <c r="AG556" s="438">
        <f t="shared" ref="AG556" si="1684">AG555</f>
        <v>0</v>
      </c>
      <c r="AH556" s="438">
        <f t="shared" ref="AH556" si="1685">AH555</f>
        <v>0</v>
      </c>
      <c r="AI556" s="438">
        <f t="shared" ref="AI556" si="1686">AI555</f>
        <v>0</v>
      </c>
      <c r="AJ556" s="438">
        <f t="shared" ref="AJ556" si="1687">AJ555</f>
        <v>0</v>
      </c>
      <c r="AK556" s="438">
        <f t="shared" ref="AK556" si="1688">AK555</f>
        <v>0</v>
      </c>
      <c r="AL556" s="438">
        <f t="shared" ref="AL556" si="1689">AL555</f>
        <v>0</v>
      </c>
      <c r="AM556" s="333"/>
    </row>
    <row r="557" spans="1:39" hidden="1" outlineLevel="1">
      <c r="A557" s="568"/>
      <c r="B557" s="455"/>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439"/>
      <c r="Z557" s="452"/>
      <c r="AA557" s="452"/>
      <c r="AB557" s="452"/>
      <c r="AC557" s="452"/>
      <c r="AD557" s="452"/>
      <c r="AE557" s="452"/>
      <c r="AF557" s="452"/>
      <c r="AG557" s="452"/>
      <c r="AH557" s="452"/>
      <c r="AI557" s="452"/>
      <c r="AJ557" s="452"/>
      <c r="AK557" s="452"/>
      <c r="AL557" s="452"/>
      <c r="AM557" s="333"/>
    </row>
    <row r="558" spans="1:39" ht="30" hidden="1" outlineLevel="1">
      <c r="A558" s="568">
        <v>49</v>
      </c>
      <c r="B558" s="455" t="s">
        <v>142</v>
      </c>
      <c r="C558" s="318" t="s">
        <v>25</v>
      </c>
      <c r="D558" s="322"/>
      <c r="E558" s="322"/>
      <c r="F558" s="322"/>
      <c r="G558" s="322"/>
      <c r="H558" s="322"/>
      <c r="I558" s="322"/>
      <c r="J558" s="322"/>
      <c r="K558" s="322"/>
      <c r="L558" s="322"/>
      <c r="M558" s="322"/>
      <c r="N558" s="322">
        <v>0</v>
      </c>
      <c r="O558" s="322"/>
      <c r="P558" s="322"/>
      <c r="Q558" s="322"/>
      <c r="R558" s="322"/>
      <c r="S558" s="322"/>
      <c r="T558" s="322"/>
      <c r="U558" s="322"/>
      <c r="V558" s="322"/>
      <c r="W558" s="322"/>
      <c r="X558" s="322"/>
      <c r="Y558" s="453"/>
      <c r="Z558" s="437"/>
      <c r="AA558" s="437"/>
      <c r="AB558" s="437"/>
      <c r="AC558" s="437"/>
      <c r="AD558" s="437"/>
      <c r="AE558" s="437"/>
      <c r="AF558" s="442"/>
      <c r="AG558" s="442"/>
      <c r="AH558" s="442"/>
      <c r="AI558" s="442"/>
      <c r="AJ558" s="442"/>
      <c r="AK558" s="442"/>
      <c r="AL558" s="442"/>
      <c r="AM558" s="323">
        <f>SUM(Y558:AL558)</f>
        <v>0</v>
      </c>
    </row>
    <row r="559" spans="1:39" hidden="1" outlineLevel="1">
      <c r="A559" s="568"/>
      <c r="B559" s="458" t="s">
        <v>311</v>
      </c>
      <c r="C559" s="318" t="s">
        <v>164</v>
      </c>
      <c r="D559" s="322"/>
      <c r="E559" s="322"/>
      <c r="F559" s="322"/>
      <c r="G559" s="322"/>
      <c r="H559" s="322"/>
      <c r="I559" s="322"/>
      <c r="J559" s="322"/>
      <c r="K559" s="322"/>
      <c r="L559" s="322"/>
      <c r="M559" s="322"/>
      <c r="N559" s="322">
        <f>N558</f>
        <v>0</v>
      </c>
      <c r="O559" s="322"/>
      <c r="P559" s="322"/>
      <c r="Q559" s="322"/>
      <c r="R559" s="322"/>
      <c r="S559" s="322"/>
      <c r="T559" s="322"/>
      <c r="U559" s="322"/>
      <c r="V559" s="322"/>
      <c r="W559" s="322"/>
      <c r="X559" s="322"/>
      <c r="Y559" s="438">
        <f>Y558</f>
        <v>0</v>
      </c>
      <c r="Z559" s="438">
        <f t="shared" ref="Z559" si="1690">Z558</f>
        <v>0</v>
      </c>
      <c r="AA559" s="438">
        <f t="shared" ref="AA559" si="1691">AA558</f>
        <v>0</v>
      </c>
      <c r="AB559" s="438">
        <f t="shared" ref="AB559" si="1692">AB558</f>
        <v>0</v>
      </c>
      <c r="AC559" s="438">
        <f t="shared" ref="AC559" si="1693">AC558</f>
        <v>0</v>
      </c>
      <c r="AD559" s="438">
        <f t="shared" ref="AD559" si="1694">AD558</f>
        <v>0</v>
      </c>
      <c r="AE559" s="438">
        <f t="shared" ref="AE559" si="1695">AE558</f>
        <v>0</v>
      </c>
      <c r="AF559" s="438">
        <f t="shared" ref="AF559" si="1696">AF558</f>
        <v>0</v>
      </c>
      <c r="AG559" s="438">
        <f t="shared" ref="AG559" si="1697">AG558</f>
        <v>0</v>
      </c>
      <c r="AH559" s="438">
        <f t="shared" ref="AH559" si="1698">AH558</f>
        <v>0</v>
      </c>
      <c r="AI559" s="438">
        <f t="shared" ref="AI559" si="1699">AI558</f>
        <v>0</v>
      </c>
      <c r="AJ559" s="438">
        <f t="shared" ref="AJ559" si="1700">AJ558</f>
        <v>0</v>
      </c>
      <c r="AK559" s="438">
        <f t="shared" ref="AK559" si="1701">AK558</f>
        <v>0</v>
      </c>
      <c r="AL559" s="438">
        <f t="shared" ref="AL559" si="1702">AL558</f>
        <v>0</v>
      </c>
      <c r="AM559" s="333"/>
    </row>
    <row r="560" spans="1:39" hidden="1" outlineLevel="1">
      <c r="A560" s="568"/>
      <c r="B560" s="458"/>
      <c r="C560" s="332"/>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28"/>
      <c r="Z560" s="328"/>
      <c r="AA560" s="328"/>
      <c r="AB560" s="328"/>
      <c r="AC560" s="328"/>
      <c r="AD560" s="328"/>
      <c r="AE560" s="328"/>
      <c r="AF560" s="328"/>
      <c r="AG560" s="328"/>
      <c r="AH560" s="328"/>
      <c r="AI560" s="328"/>
      <c r="AJ560" s="328"/>
      <c r="AK560" s="328"/>
      <c r="AL560" s="328"/>
      <c r="AM560" s="333"/>
    </row>
    <row r="561" spans="2:39" ht="15.75" collapsed="1">
      <c r="B561" s="354" t="s">
        <v>295</v>
      </c>
      <c r="C561" s="356"/>
      <c r="D561" s="356">
        <f>SUM(D404:D559)</f>
        <v>0</v>
      </c>
      <c r="E561" s="356"/>
      <c r="F561" s="356"/>
      <c r="G561" s="356"/>
      <c r="H561" s="356"/>
      <c r="I561" s="356"/>
      <c r="J561" s="356"/>
      <c r="K561" s="356"/>
      <c r="L561" s="356"/>
      <c r="M561" s="356"/>
      <c r="N561" s="356"/>
      <c r="O561" s="356">
        <f>SUM(O404:X559)</f>
        <v>0</v>
      </c>
      <c r="P561" s="356"/>
      <c r="Q561" s="356"/>
      <c r="R561" s="356"/>
      <c r="S561" s="356"/>
      <c r="T561" s="356"/>
      <c r="U561" s="356"/>
      <c r="V561" s="356"/>
      <c r="W561" s="356"/>
      <c r="X561" s="356"/>
      <c r="Y561" s="356">
        <f>IF(Y402="kWh",SUMPRODUCT(D404:D559,Y404:Y559))</f>
        <v>0</v>
      </c>
      <c r="Z561" s="356">
        <f>IF(Z402="kWh",SUMPRODUCT(D404:D559,Z404:Z559))</f>
        <v>0</v>
      </c>
      <c r="AA561" s="356">
        <f>IF(AA402="kw",SUMPRODUCT(N404:N559,O404:O559,AA404:AA559),SUMPRODUCT(D404:D559,AA404:AA559))</f>
        <v>0</v>
      </c>
      <c r="AB561" s="356">
        <f>IF(AB402="kw",SUMPRODUCT(N404:N559,O404:O559,AB404:AB559),SUMPRODUCT(D404:D559,AB404:AB559))</f>
        <v>0</v>
      </c>
      <c r="AC561" s="356">
        <f>IF(AC402="kw",SUMPRODUCT(N404:N559,O404:O559,AC404:AC559),SUMPRODUCT(D404:D559,AC404:AC559))</f>
        <v>0</v>
      </c>
      <c r="AD561" s="356">
        <f>IF(AD402="kw",SUMPRODUCT(N404:N559,O404:O559,AD404:AD559),SUMPRODUCT(D404:D559,AD404:AD559))</f>
        <v>0</v>
      </c>
      <c r="AE561" s="356">
        <f>IF(AE402="kw",SUMPRODUCT(N404:N559,O404:O559,AE404:AE559),SUMPRODUCT(D404:D559,AE404:AE559))</f>
        <v>0</v>
      </c>
      <c r="AF561" s="356">
        <f>IF(AF402="kw",SUMPRODUCT(N404:N559,O404:O559,AF404:AF559),SUMPRODUCT(D404:D559,AF404:AF559))</f>
        <v>0</v>
      </c>
      <c r="AG561" s="356">
        <f>IF(AG402="kw",SUMPRODUCT(N404:N559,O404:O559,AG404:AG559),SUMPRODUCT(D404:D559,AG404:AG559))</f>
        <v>0</v>
      </c>
      <c r="AH561" s="356">
        <f>IF(AH402="kw",SUMPRODUCT(N404:N559,O404:O559,AH404:AH559),SUMPRODUCT(D404:D559,AH404:AH559))</f>
        <v>0</v>
      </c>
      <c r="AI561" s="356">
        <f>IF(AI402="kw",SUMPRODUCT(N404:N559,O404:O559,AI404:AI559),SUMPRODUCT(D404:D559,AI404:AI559))</f>
        <v>0</v>
      </c>
      <c r="AJ561" s="356">
        <f>IF(AJ402="kw",SUMPRODUCT(N404:N559,O404:O559,AJ404:AJ559),SUMPRODUCT(D404:D559,AJ404:AJ559))</f>
        <v>0</v>
      </c>
      <c r="AK561" s="356">
        <f>IF(AK402="kw",SUMPRODUCT(N404:N559,O404:O559,AK404:AK559),SUMPRODUCT(D404:D559,AK404:AK559))</f>
        <v>0</v>
      </c>
      <c r="AL561" s="356">
        <f>IF(AL402="kw",SUMPRODUCT(N404:N559,O404:O559,AL404:AL559),SUMPRODUCT(D404:D559,AL404:AL559))</f>
        <v>0</v>
      </c>
      <c r="AM561" s="357"/>
    </row>
    <row r="562" spans="2:39" ht="15.75">
      <c r="B562" s="418" t="s">
        <v>296</v>
      </c>
      <c r="C562" s="419"/>
      <c r="D562" s="419"/>
      <c r="E562" s="419"/>
      <c r="F562" s="419"/>
      <c r="G562" s="419"/>
      <c r="H562" s="419"/>
      <c r="I562" s="419"/>
      <c r="J562" s="419"/>
      <c r="K562" s="419"/>
      <c r="L562" s="419"/>
      <c r="M562" s="419"/>
      <c r="N562" s="419"/>
      <c r="O562" s="419"/>
      <c r="P562" s="419"/>
      <c r="Q562" s="419"/>
      <c r="R562" s="419"/>
      <c r="S562" s="419"/>
      <c r="T562" s="419"/>
      <c r="U562" s="419"/>
      <c r="V562" s="419"/>
      <c r="W562" s="419"/>
      <c r="X562" s="419"/>
      <c r="Y562" s="419">
        <f>HLOOKUP(Y218,'2. LRAMVA Threshold'!$B$42:$Q$53,9,FALSE)</f>
        <v>0</v>
      </c>
      <c r="Z562" s="419">
        <f>HLOOKUP(Z218,'2. LRAMVA Threshold'!$B$42:$Q$53,9,FALSE)</f>
        <v>0</v>
      </c>
      <c r="AA562" s="419">
        <f>HLOOKUP(AA218,'2. LRAMVA Threshold'!$B$42:$Q$53,9,FALSE)</f>
        <v>0</v>
      </c>
      <c r="AB562" s="419">
        <f>HLOOKUP(AB218,'2. LRAMVA Threshold'!$B$42:$Q$53,9,FALSE)</f>
        <v>0</v>
      </c>
      <c r="AC562" s="419">
        <f>HLOOKUP(AC218,'2. LRAMVA Threshold'!$B$42:$Q$53,9,FALSE)</f>
        <v>0</v>
      </c>
      <c r="AD562" s="419">
        <f>HLOOKUP(AD218,'2. LRAMVA Threshold'!$B$42:$Q$53,9,FALSE)</f>
        <v>0</v>
      </c>
      <c r="AE562" s="419">
        <f>HLOOKUP(AE218,'2. LRAMVA Threshold'!$B$42:$Q$53,9,FALSE)</f>
        <v>0</v>
      </c>
      <c r="AF562" s="419">
        <f>HLOOKUP(AF218,'2. LRAMVA Threshold'!$B$42:$Q$53,9,FALSE)</f>
        <v>0</v>
      </c>
      <c r="AG562" s="419">
        <f>HLOOKUP(AG218,'2. LRAMVA Threshold'!$B$42:$Q$53,9,FALSE)</f>
        <v>0</v>
      </c>
      <c r="AH562" s="419">
        <f>HLOOKUP(AH218,'2. LRAMVA Threshold'!$B$42:$Q$53,9,FALSE)</f>
        <v>0</v>
      </c>
      <c r="AI562" s="419">
        <f>HLOOKUP(AI218,'2. LRAMVA Threshold'!$B$42:$Q$53,9,FALSE)</f>
        <v>0</v>
      </c>
      <c r="AJ562" s="419">
        <f>HLOOKUP(AJ218,'2. LRAMVA Threshold'!$B$42:$Q$53,9,FALSE)</f>
        <v>0</v>
      </c>
      <c r="AK562" s="419">
        <f>HLOOKUP(AK218,'2. LRAMVA Threshold'!$B$42:$Q$53,9,FALSE)</f>
        <v>0</v>
      </c>
      <c r="AL562" s="419">
        <f>HLOOKUP(AL218,'2. LRAMVA Threshold'!$B$42:$Q$53,9,FALSE)</f>
        <v>0</v>
      </c>
      <c r="AM562" s="420"/>
    </row>
    <row r="563" spans="2:39">
      <c r="B563" s="421"/>
      <c r="C563" s="459"/>
      <c r="D563" s="460"/>
      <c r="E563" s="460"/>
      <c r="F563" s="460"/>
      <c r="G563" s="460"/>
      <c r="H563" s="460"/>
      <c r="I563" s="460"/>
      <c r="J563" s="460"/>
      <c r="K563" s="460"/>
      <c r="L563" s="460"/>
      <c r="M563" s="460"/>
      <c r="N563" s="460"/>
      <c r="O563" s="461"/>
      <c r="P563" s="460"/>
      <c r="Q563" s="460"/>
      <c r="R563" s="460"/>
      <c r="S563" s="462"/>
      <c r="T563" s="462"/>
      <c r="U563" s="462"/>
      <c r="V563" s="462"/>
      <c r="W563" s="460"/>
      <c r="X563" s="460"/>
      <c r="Y563" s="463"/>
      <c r="Z563" s="463"/>
      <c r="AA563" s="463"/>
      <c r="AB563" s="463"/>
      <c r="AC563" s="463"/>
      <c r="AD563" s="463"/>
      <c r="AE563" s="463"/>
      <c r="AF563" s="426"/>
      <c r="AG563" s="426"/>
      <c r="AH563" s="426"/>
      <c r="AI563" s="426"/>
      <c r="AJ563" s="426"/>
      <c r="AK563" s="426"/>
      <c r="AL563" s="426"/>
      <c r="AM563" s="427"/>
    </row>
    <row r="564" spans="2:39">
      <c r="B564" s="351" t="s">
        <v>297</v>
      </c>
      <c r="C564" s="365"/>
      <c r="D564" s="365"/>
      <c r="E564" s="403"/>
      <c r="F564" s="403"/>
      <c r="G564" s="403"/>
      <c r="H564" s="403"/>
      <c r="I564" s="403"/>
      <c r="J564" s="403"/>
      <c r="K564" s="403"/>
      <c r="L564" s="403"/>
      <c r="M564" s="403"/>
      <c r="N564" s="403"/>
      <c r="O564" s="318"/>
      <c r="P564" s="367"/>
      <c r="Q564" s="367"/>
      <c r="R564" s="367"/>
      <c r="S564" s="366"/>
      <c r="T564" s="366"/>
      <c r="U564" s="366"/>
      <c r="V564" s="366"/>
      <c r="W564" s="367"/>
      <c r="X564" s="367"/>
      <c r="Y564" s="368">
        <f>HLOOKUP(Y$35,'3.  Distribution Rates'!$C$122:$P$133,9,FALSE)</f>
        <v>0</v>
      </c>
      <c r="Z564" s="368">
        <f>HLOOKUP(Z$35,'3.  Distribution Rates'!$C$122:$P$133,9,FALSE)</f>
        <v>0</v>
      </c>
      <c r="AA564" s="368">
        <f>HLOOKUP(AA$35,'3.  Distribution Rates'!$C$122:$P$133,9,FALSE)</f>
        <v>0</v>
      </c>
      <c r="AB564" s="368">
        <f>HLOOKUP(AB$35,'3.  Distribution Rates'!$C$122:$P$133,9,FALSE)</f>
        <v>0</v>
      </c>
      <c r="AC564" s="368">
        <f>HLOOKUP(AC$35,'3.  Distribution Rates'!$C$122:$P$133,9,FALSE)</f>
        <v>0</v>
      </c>
      <c r="AD564" s="368">
        <f>HLOOKUP(AD$35,'3.  Distribution Rates'!$C$122:$P$133,9,FALSE)</f>
        <v>0</v>
      </c>
      <c r="AE564" s="368">
        <f>HLOOKUP(AE$35,'3.  Distribution Rates'!$C$122:$P$133,9,FALSE)</f>
        <v>0</v>
      </c>
      <c r="AF564" s="368">
        <f>HLOOKUP(AF$35,'3.  Distribution Rates'!$C$122:$P$133,9,FALSE)</f>
        <v>0</v>
      </c>
      <c r="AG564" s="368">
        <f>HLOOKUP(AG$35,'3.  Distribution Rates'!$C$122:$P$133,9,FALSE)</f>
        <v>0</v>
      </c>
      <c r="AH564" s="368">
        <f>HLOOKUP(AH$35,'3.  Distribution Rates'!$C$122:$P$133,9,FALSE)</f>
        <v>0</v>
      </c>
      <c r="AI564" s="368">
        <f>HLOOKUP(AI$35,'3.  Distribution Rates'!$C$122:$P$133,9,FALSE)</f>
        <v>0</v>
      </c>
      <c r="AJ564" s="368">
        <f>HLOOKUP(AJ$35,'3.  Distribution Rates'!$C$122:$P$133,9,FALSE)</f>
        <v>0</v>
      </c>
      <c r="AK564" s="368">
        <f>HLOOKUP(AK$35,'3.  Distribution Rates'!$C$122:$P$133,9,FALSE)</f>
        <v>0</v>
      </c>
      <c r="AL564" s="368">
        <f>HLOOKUP(AL$35,'3.  Distribution Rates'!$C$122:$P$133,9,FALSE)</f>
        <v>0</v>
      </c>
      <c r="AM564" s="468"/>
    </row>
    <row r="565" spans="2:39">
      <c r="B565" s="351" t="s">
        <v>298</v>
      </c>
      <c r="C565" s="372"/>
      <c r="D565" s="336"/>
      <c r="E565" s="306"/>
      <c r="F565" s="306"/>
      <c r="G565" s="306"/>
      <c r="H565" s="306"/>
      <c r="I565" s="306"/>
      <c r="J565" s="306"/>
      <c r="K565" s="306"/>
      <c r="L565" s="306"/>
      <c r="M565" s="306"/>
      <c r="N565" s="306"/>
      <c r="O565" s="318"/>
      <c r="P565" s="306"/>
      <c r="Q565" s="306"/>
      <c r="R565" s="306"/>
      <c r="S565" s="336"/>
      <c r="T565" s="336"/>
      <c r="U565" s="336"/>
      <c r="V565" s="336"/>
      <c r="W565" s="306"/>
      <c r="X565" s="306"/>
      <c r="Y565" s="405">
        <f>'4.  2011-2014 LRAM'!Y140*Y564</f>
        <v>0</v>
      </c>
      <c r="Z565" s="405">
        <f>'4.  2011-2014 LRAM'!Z140*Z564</f>
        <v>0</v>
      </c>
      <c r="AA565" s="405">
        <f>'4.  2011-2014 LRAM'!AA140*AA564</f>
        <v>0</v>
      </c>
      <c r="AB565" s="405">
        <f>'4.  2011-2014 LRAM'!AB140*AB564</f>
        <v>0</v>
      </c>
      <c r="AC565" s="405">
        <f>'4.  2011-2014 LRAM'!AC140*AC564</f>
        <v>0</v>
      </c>
      <c r="AD565" s="405">
        <f>'4.  2011-2014 LRAM'!AD140*AD564</f>
        <v>0</v>
      </c>
      <c r="AE565" s="405">
        <f>'4.  2011-2014 LRAM'!AE140*AE564</f>
        <v>0</v>
      </c>
      <c r="AF565" s="405">
        <f>'4.  2011-2014 LRAM'!AF140*AF564</f>
        <v>0</v>
      </c>
      <c r="AG565" s="405">
        <f>'4.  2011-2014 LRAM'!AG140*AG564</f>
        <v>0</v>
      </c>
      <c r="AH565" s="405">
        <f>'4.  2011-2014 LRAM'!AH140*AH564</f>
        <v>0</v>
      </c>
      <c r="AI565" s="405">
        <f>'4.  2011-2014 LRAM'!AI140*AI564</f>
        <v>0</v>
      </c>
      <c r="AJ565" s="405">
        <f>'4.  2011-2014 LRAM'!AJ140*AJ564</f>
        <v>0</v>
      </c>
      <c r="AK565" s="405">
        <f>'4.  2011-2014 LRAM'!AK140*AK564</f>
        <v>0</v>
      </c>
      <c r="AL565" s="405">
        <f>'4.  2011-2014 LRAM'!AL140*AL564</f>
        <v>0</v>
      </c>
      <c r="AM565" s="404">
        <f t="shared" ref="AM565:AM571" si="1703">SUM(Y565:AL565)</f>
        <v>0</v>
      </c>
    </row>
    <row r="566" spans="2:39">
      <c r="B566" s="351" t="s">
        <v>299</v>
      </c>
      <c r="C566" s="372"/>
      <c r="D566" s="336"/>
      <c r="E566" s="306"/>
      <c r="F566" s="306"/>
      <c r="G566" s="306"/>
      <c r="H566" s="306"/>
      <c r="I566" s="306"/>
      <c r="J566" s="306"/>
      <c r="K566" s="306"/>
      <c r="L566" s="306"/>
      <c r="M566" s="306"/>
      <c r="N566" s="306"/>
      <c r="O566" s="318"/>
      <c r="P566" s="306"/>
      <c r="Q566" s="306"/>
      <c r="R566" s="306"/>
      <c r="S566" s="336"/>
      <c r="T566" s="336"/>
      <c r="U566" s="336"/>
      <c r="V566" s="336"/>
      <c r="W566" s="306"/>
      <c r="X566" s="306"/>
      <c r="Y566" s="405">
        <f>'4.  2011-2014 LRAM'!Y269*Y564</f>
        <v>0</v>
      </c>
      <c r="Z566" s="405">
        <f>'4.  2011-2014 LRAM'!Z269*Z564</f>
        <v>0</v>
      </c>
      <c r="AA566" s="405">
        <f>'4.  2011-2014 LRAM'!AA269*AA564</f>
        <v>0</v>
      </c>
      <c r="AB566" s="405">
        <f>'4.  2011-2014 LRAM'!AB269*AB564</f>
        <v>0</v>
      </c>
      <c r="AC566" s="405">
        <f>'4.  2011-2014 LRAM'!AC269*AC564</f>
        <v>0</v>
      </c>
      <c r="AD566" s="405">
        <f>'4.  2011-2014 LRAM'!AD269*AD564</f>
        <v>0</v>
      </c>
      <c r="AE566" s="405">
        <f>'4.  2011-2014 LRAM'!AE269*AE564</f>
        <v>0</v>
      </c>
      <c r="AF566" s="405">
        <f>'4.  2011-2014 LRAM'!AF269*AF564</f>
        <v>0</v>
      </c>
      <c r="AG566" s="405">
        <f>'4.  2011-2014 LRAM'!AG269*AG564</f>
        <v>0</v>
      </c>
      <c r="AH566" s="405">
        <f>'4.  2011-2014 LRAM'!AH269*AH564</f>
        <v>0</v>
      </c>
      <c r="AI566" s="405">
        <f>'4.  2011-2014 LRAM'!AI269*AI564</f>
        <v>0</v>
      </c>
      <c r="AJ566" s="405">
        <f>'4.  2011-2014 LRAM'!AJ269*AJ564</f>
        <v>0</v>
      </c>
      <c r="AK566" s="405">
        <f>'4.  2011-2014 LRAM'!AK269*AK564</f>
        <v>0</v>
      </c>
      <c r="AL566" s="405">
        <f>'4.  2011-2014 LRAM'!AL269*AL564</f>
        <v>0</v>
      </c>
      <c r="AM566" s="404">
        <f t="shared" si="1703"/>
        <v>0</v>
      </c>
    </row>
    <row r="567" spans="2:39">
      <c r="B567" s="351" t="s">
        <v>300</v>
      </c>
      <c r="C567" s="372"/>
      <c r="D567" s="336"/>
      <c r="E567" s="306"/>
      <c r="F567" s="306"/>
      <c r="G567" s="306"/>
      <c r="H567" s="306"/>
      <c r="I567" s="306"/>
      <c r="J567" s="306"/>
      <c r="K567" s="306"/>
      <c r="L567" s="306"/>
      <c r="M567" s="306"/>
      <c r="N567" s="306"/>
      <c r="O567" s="318"/>
      <c r="P567" s="306"/>
      <c r="Q567" s="306"/>
      <c r="R567" s="306"/>
      <c r="S567" s="336"/>
      <c r="T567" s="336"/>
      <c r="U567" s="336"/>
      <c r="V567" s="336"/>
      <c r="W567" s="306"/>
      <c r="X567" s="306"/>
      <c r="Y567" s="405">
        <f>'4.  2011-2014 LRAM'!Y398*Y564</f>
        <v>0</v>
      </c>
      <c r="Z567" s="405">
        <f>'4.  2011-2014 LRAM'!Z398*Z564</f>
        <v>0</v>
      </c>
      <c r="AA567" s="405">
        <f>'4.  2011-2014 LRAM'!AA398*AA564</f>
        <v>0</v>
      </c>
      <c r="AB567" s="405">
        <f>'4.  2011-2014 LRAM'!AB398*AB564</f>
        <v>0</v>
      </c>
      <c r="AC567" s="405">
        <f>'4.  2011-2014 LRAM'!AC398*AC564</f>
        <v>0</v>
      </c>
      <c r="AD567" s="405">
        <f>'4.  2011-2014 LRAM'!AD398*AD564</f>
        <v>0</v>
      </c>
      <c r="AE567" s="405">
        <f>'4.  2011-2014 LRAM'!AE398*AE564</f>
        <v>0</v>
      </c>
      <c r="AF567" s="405">
        <f>'4.  2011-2014 LRAM'!AF398*AF564</f>
        <v>0</v>
      </c>
      <c r="AG567" s="405">
        <f>'4.  2011-2014 LRAM'!AG398*AG564</f>
        <v>0</v>
      </c>
      <c r="AH567" s="405">
        <f>'4.  2011-2014 LRAM'!AH398*AH564</f>
        <v>0</v>
      </c>
      <c r="AI567" s="405">
        <f>'4.  2011-2014 LRAM'!AI398*AI564</f>
        <v>0</v>
      </c>
      <c r="AJ567" s="405">
        <f>'4.  2011-2014 LRAM'!AJ398*AJ564</f>
        <v>0</v>
      </c>
      <c r="AK567" s="405">
        <f>'4.  2011-2014 LRAM'!AK398*AK564</f>
        <v>0</v>
      </c>
      <c r="AL567" s="405">
        <f>'4.  2011-2014 LRAM'!AL398*AL564</f>
        <v>0</v>
      </c>
      <c r="AM567" s="404">
        <f t="shared" si="1703"/>
        <v>0</v>
      </c>
    </row>
    <row r="568" spans="2:39">
      <c r="B568" s="351" t="s">
        <v>301</v>
      </c>
      <c r="C568" s="372"/>
      <c r="D568" s="336"/>
      <c r="E568" s="306"/>
      <c r="F568" s="306"/>
      <c r="G568" s="306"/>
      <c r="H568" s="306"/>
      <c r="I568" s="306"/>
      <c r="J568" s="306"/>
      <c r="K568" s="306"/>
      <c r="L568" s="306"/>
      <c r="M568" s="306"/>
      <c r="N568" s="306"/>
      <c r="O568" s="318"/>
      <c r="P568" s="306"/>
      <c r="Q568" s="306"/>
      <c r="R568" s="306"/>
      <c r="S568" s="336"/>
      <c r="T568" s="336"/>
      <c r="U568" s="336"/>
      <c r="V568" s="336"/>
      <c r="W568" s="306"/>
      <c r="X568" s="306"/>
      <c r="Y568" s="405">
        <f>'4.  2011-2014 LRAM'!Y528*Y564</f>
        <v>0</v>
      </c>
      <c r="Z568" s="405">
        <f>'4.  2011-2014 LRAM'!Z528*Z564</f>
        <v>0</v>
      </c>
      <c r="AA568" s="405">
        <f>'4.  2011-2014 LRAM'!AA528*AA564</f>
        <v>0</v>
      </c>
      <c r="AB568" s="405">
        <f>'4.  2011-2014 LRAM'!AB528*AB564</f>
        <v>0</v>
      </c>
      <c r="AC568" s="405">
        <f>'4.  2011-2014 LRAM'!AC528*AC564</f>
        <v>0</v>
      </c>
      <c r="AD568" s="405">
        <f>'4.  2011-2014 LRAM'!AD528*AD564</f>
        <v>0</v>
      </c>
      <c r="AE568" s="405">
        <f>'4.  2011-2014 LRAM'!AE528*AE564</f>
        <v>0</v>
      </c>
      <c r="AF568" s="405">
        <f>'4.  2011-2014 LRAM'!AF528*AF564</f>
        <v>0</v>
      </c>
      <c r="AG568" s="405">
        <f>'4.  2011-2014 LRAM'!AG528*AG564</f>
        <v>0</v>
      </c>
      <c r="AH568" s="405">
        <f>'4.  2011-2014 LRAM'!AH528*AH564</f>
        <v>0</v>
      </c>
      <c r="AI568" s="405">
        <f>'4.  2011-2014 LRAM'!AI528*AI564</f>
        <v>0</v>
      </c>
      <c r="AJ568" s="405">
        <f>'4.  2011-2014 LRAM'!AJ528*AJ564</f>
        <v>0</v>
      </c>
      <c r="AK568" s="405">
        <f>'4.  2011-2014 LRAM'!AK528*AK564</f>
        <v>0</v>
      </c>
      <c r="AL568" s="405">
        <f>'4.  2011-2014 LRAM'!AL528*AL564</f>
        <v>0</v>
      </c>
      <c r="AM568" s="404">
        <f t="shared" si="1703"/>
        <v>0</v>
      </c>
    </row>
    <row r="569" spans="2:39">
      <c r="B569" s="351" t="s">
        <v>302</v>
      </c>
      <c r="C569" s="372"/>
      <c r="D569" s="336"/>
      <c r="E569" s="306"/>
      <c r="F569" s="306"/>
      <c r="G569" s="306"/>
      <c r="H569" s="306"/>
      <c r="I569" s="306"/>
      <c r="J569" s="306"/>
      <c r="K569" s="306"/>
      <c r="L569" s="306"/>
      <c r="M569" s="306"/>
      <c r="N569" s="306"/>
      <c r="O569" s="318"/>
      <c r="P569" s="306"/>
      <c r="Q569" s="306"/>
      <c r="R569" s="306"/>
      <c r="S569" s="336"/>
      <c r="T569" s="336"/>
      <c r="U569" s="336"/>
      <c r="V569" s="336"/>
      <c r="W569" s="306"/>
      <c r="X569" s="306"/>
      <c r="Y569" s="405">
        <f t="shared" ref="Y569:AL569" si="1704">Y209*Y564</f>
        <v>0</v>
      </c>
      <c r="Z569" s="405">
        <f t="shared" si="1704"/>
        <v>0</v>
      </c>
      <c r="AA569" s="405">
        <f t="shared" si="1704"/>
        <v>0</v>
      </c>
      <c r="AB569" s="405">
        <f t="shared" si="1704"/>
        <v>0</v>
      </c>
      <c r="AC569" s="405">
        <f t="shared" si="1704"/>
        <v>0</v>
      </c>
      <c r="AD569" s="405">
        <f t="shared" si="1704"/>
        <v>0</v>
      </c>
      <c r="AE569" s="405">
        <f t="shared" si="1704"/>
        <v>0</v>
      </c>
      <c r="AF569" s="405">
        <f t="shared" si="1704"/>
        <v>0</v>
      </c>
      <c r="AG569" s="405">
        <f t="shared" si="1704"/>
        <v>0</v>
      </c>
      <c r="AH569" s="405">
        <f t="shared" si="1704"/>
        <v>0</v>
      </c>
      <c r="AI569" s="405">
        <f t="shared" si="1704"/>
        <v>0</v>
      </c>
      <c r="AJ569" s="405">
        <f t="shared" si="1704"/>
        <v>0</v>
      </c>
      <c r="AK569" s="405">
        <f t="shared" si="1704"/>
        <v>0</v>
      </c>
      <c r="AL569" s="405">
        <f t="shared" si="1704"/>
        <v>0</v>
      </c>
      <c r="AM569" s="404">
        <f t="shared" si="1703"/>
        <v>0</v>
      </c>
    </row>
    <row r="570" spans="2:39">
      <c r="B570" s="351" t="s">
        <v>303</v>
      </c>
      <c r="C570" s="372"/>
      <c r="D570" s="336"/>
      <c r="E570" s="306"/>
      <c r="F570" s="306"/>
      <c r="G570" s="306"/>
      <c r="H570" s="306"/>
      <c r="I570" s="306"/>
      <c r="J570" s="306"/>
      <c r="K570" s="306"/>
      <c r="L570" s="306"/>
      <c r="M570" s="306"/>
      <c r="N570" s="306"/>
      <c r="O570" s="318"/>
      <c r="P570" s="306"/>
      <c r="Q570" s="306"/>
      <c r="R570" s="306"/>
      <c r="S570" s="336"/>
      <c r="T570" s="336"/>
      <c r="U570" s="336"/>
      <c r="V570" s="336"/>
      <c r="W570" s="306"/>
      <c r="X570" s="306"/>
      <c r="Y570" s="405">
        <f t="shared" ref="Y570:AL570" si="1705">Y392*Y564</f>
        <v>0</v>
      </c>
      <c r="Z570" s="405">
        <f t="shared" si="1705"/>
        <v>0</v>
      </c>
      <c r="AA570" s="405">
        <f t="shared" si="1705"/>
        <v>0</v>
      </c>
      <c r="AB570" s="405">
        <f t="shared" si="1705"/>
        <v>0</v>
      </c>
      <c r="AC570" s="405">
        <f t="shared" si="1705"/>
        <v>0</v>
      </c>
      <c r="AD570" s="405">
        <f t="shared" si="1705"/>
        <v>0</v>
      </c>
      <c r="AE570" s="405">
        <f t="shared" si="1705"/>
        <v>0</v>
      </c>
      <c r="AF570" s="405">
        <f t="shared" si="1705"/>
        <v>0</v>
      </c>
      <c r="AG570" s="405">
        <f t="shared" si="1705"/>
        <v>0</v>
      </c>
      <c r="AH570" s="405">
        <f t="shared" si="1705"/>
        <v>0</v>
      </c>
      <c r="AI570" s="405">
        <f t="shared" si="1705"/>
        <v>0</v>
      </c>
      <c r="AJ570" s="405">
        <f t="shared" si="1705"/>
        <v>0</v>
      </c>
      <c r="AK570" s="405">
        <f t="shared" si="1705"/>
        <v>0</v>
      </c>
      <c r="AL570" s="405">
        <f t="shared" si="1705"/>
        <v>0</v>
      </c>
      <c r="AM570" s="404">
        <f t="shared" si="1703"/>
        <v>0</v>
      </c>
    </row>
    <row r="571" spans="2:39">
      <c r="B571" s="351" t="s">
        <v>304</v>
      </c>
      <c r="C571" s="372"/>
      <c r="D571" s="336"/>
      <c r="E571" s="306"/>
      <c r="F571" s="306"/>
      <c r="G571" s="306"/>
      <c r="H571" s="306"/>
      <c r="I571" s="306"/>
      <c r="J571" s="306"/>
      <c r="K571" s="306"/>
      <c r="L571" s="306"/>
      <c r="M571" s="306"/>
      <c r="N571" s="306"/>
      <c r="O571" s="318"/>
      <c r="P571" s="306"/>
      <c r="Q571" s="306"/>
      <c r="R571" s="306"/>
      <c r="S571" s="336"/>
      <c r="T571" s="336"/>
      <c r="U571" s="336"/>
      <c r="V571" s="336"/>
      <c r="W571" s="306"/>
      <c r="X571" s="306"/>
      <c r="Y571" s="405">
        <f>Y561*Y564</f>
        <v>0</v>
      </c>
      <c r="Z571" s="405">
        <f t="shared" ref="Z571:AL571" si="1706">Z561*Z564</f>
        <v>0</v>
      </c>
      <c r="AA571" s="405">
        <f t="shared" si="1706"/>
        <v>0</v>
      </c>
      <c r="AB571" s="405">
        <f t="shared" si="1706"/>
        <v>0</v>
      </c>
      <c r="AC571" s="405">
        <f t="shared" si="1706"/>
        <v>0</v>
      </c>
      <c r="AD571" s="405">
        <f t="shared" si="1706"/>
        <v>0</v>
      </c>
      <c r="AE571" s="405">
        <f t="shared" si="1706"/>
        <v>0</v>
      </c>
      <c r="AF571" s="405">
        <f t="shared" si="1706"/>
        <v>0</v>
      </c>
      <c r="AG571" s="405">
        <f t="shared" si="1706"/>
        <v>0</v>
      </c>
      <c r="AH571" s="405">
        <f t="shared" si="1706"/>
        <v>0</v>
      </c>
      <c r="AI571" s="405">
        <f t="shared" si="1706"/>
        <v>0</v>
      </c>
      <c r="AJ571" s="405">
        <f t="shared" si="1706"/>
        <v>0</v>
      </c>
      <c r="AK571" s="405">
        <f t="shared" si="1706"/>
        <v>0</v>
      </c>
      <c r="AL571" s="405">
        <f t="shared" si="1706"/>
        <v>0</v>
      </c>
      <c r="AM571" s="404">
        <f t="shared" si="1703"/>
        <v>0</v>
      </c>
    </row>
    <row r="572" spans="2:39" ht="15.75">
      <c r="B572" s="376" t="s">
        <v>305</v>
      </c>
      <c r="C572" s="372"/>
      <c r="D572" s="363"/>
      <c r="E572" s="361"/>
      <c r="F572" s="361"/>
      <c r="G572" s="361"/>
      <c r="H572" s="361"/>
      <c r="I572" s="361"/>
      <c r="J572" s="361"/>
      <c r="K572" s="361"/>
      <c r="L572" s="361"/>
      <c r="M572" s="361"/>
      <c r="N572" s="361"/>
      <c r="O572" s="327"/>
      <c r="P572" s="361"/>
      <c r="Q572" s="361"/>
      <c r="R572" s="361"/>
      <c r="S572" s="363"/>
      <c r="T572" s="363"/>
      <c r="U572" s="363"/>
      <c r="V572" s="363"/>
      <c r="W572" s="361"/>
      <c r="X572" s="361"/>
      <c r="Y572" s="373">
        <f>SUM(Y565:Y571)</f>
        <v>0</v>
      </c>
      <c r="Z572" s="373">
        <f>SUM(Z565:Z571)</f>
        <v>0</v>
      </c>
      <c r="AA572" s="373">
        <f t="shared" ref="AA572:AE572" si="1707">SUM(AA565:AA571)</f>
        <v>0</v>
      </c>
      <c r="AB572" s="373">
        <f t="shared" si="1707"/>
        <v>0</v>
      </c>
      <c r="AC572" s="373">
        <f t="shared" si="1707"/>
        <v>0</v>
      </c>
      <c r="AD572" s="373">
        <f t="shared" si="1707"/>
        <v>0</v>
      </c>
      <c r="AE572" s="373">
        <f t="shared" si="1707"/>
        <v>0</v>
      </c>
      <c r="AF572" s="373">
        <f>SUM(AF565:AF571)</f>
        <v>0</v>
      </c>
      <c r="AG572" s="373">
        <f>SUM(AG565:AG571)</f>
        <v>0</v>
      </c>
      <c r="AH572" s="373">
        <f t="shared" ref="AH572:AL572" si="1708">SUM(AH565:AH571)</f>
        <v>0</v>
      </c>
      <c r="AI572" s="373">
        <f t="shared" si="1708"/>
        <v>0</v>
      </c>
      <c r="AJ572" s="373">
        <f t="shared" si="1708"/>
        <v>0</v>
      </c>
      <c r="AK572" s="373">
        <f t="shared" si="1708"/>
        <v>0</v>
      </c>
      <c r="AL572" s="373">
        <f t="shared" si="1708"/>
        <v>0</v>
      </c>
      <c r="AM572" s="375">
        <f>SUM(AM565:AM571)</f>
        <v>0</v>
      </c>
    </row>
    <row r="573" spans="2:39" ht="15.75">
      <c r="B573" s="376" t="s">
        <v>306</v>
      </c>
      <c r="C573" s="372"/>
      <c r="D573" s="377"/>
      <c r="E573" s="361"/>
      <c r="F573" s="361"/>
      <c r="G573" s="361"/>
      <c r="H573" s="361"/>
      <c r="I573" s="361"/>
      <c r="J573" s="361"/>
      <c r="K573" s="361"/>
      <c r="L573" s="361"/>
      <c r="M573" s="361"/>
      <c r="N573" s="361"/>
      <c r="O573" s="327"/>
      <c r="P573" s="361"/>
      <c r="Q573" s="361"/>
      <c r="R573" s="361"/>
      <c r="S573" s="363"/>
      <c r="T573" s="363"/>
      <c r="U573" s="363"/>
      <c r="V573" s="363"/>
      <c r="W573" s="361"/>
      <c r="X573" s="361"/>
      <c r="Y573" s="374">
        <f>Y562*Y564</f>
        <v>0</v>
      </c>
      <c r="Z573" s="374">
        <f t="shared" ref="Z573:AE573" si="1709">Z562*Z564</f>
        <v>0</v>
      </c>
      <c r="AA573" s="374">
        <f t="shared" si="1709"/>
        <v>0</v>
      </c>
      <c r="AB573" s="374">
        <f t="shared" si="1709"/>
        <v>0</v>
      </c>
      <c r="AC573" s="374">
        <f t="shared" si="1709"/>
        <v>0</v>
      </c>
      <c r="AD573" s="374">
        <f t="shared" si="1709"/>
        <v>0</v>
      </c>
      <c r="AE573" s="374">
        <f t="shared" si="1709"/>
        <v>0</v>
      </c>
      <c r="AF573" s="374">
        <f>AF562*AF564</f>
        <v>0</v>
      </c>
      <c r="AG573" s="374">
        <f t="shared" ref="AG573:AL573" si="1710">AG562*AG564</f>
        <v>0</v>
      </c>
      <c r="AH573" s="374">
        <f t="shared" si="1710"/>
        <v>0</v>
      </c>
      <c r="AI573" s="374">
        <f t="shared" si="1710"/>
        <v>0</v>
      </c>
      <c r="AJ573" s="374">
        <f t="shared" si="1710"/>
        <v>0</v>
      </c>
      <c r="AK573" s="374">
        <f t="shared" si="1710"/>
        <v>0</v>
      </c>
      <c r="AL573" s="374">
        <f t="shared" si="1710"/>
        <v>0</v>
      </c>
      <c r="AM573" s="375">
        <f>SUM(Y573:AL573)</f>
        <v>0</v>
      </c>
    </row>
    <row r="574" spans="2:39" ht="15.75">
      <c r="B574" s="376" t="s">
        <v>307</v>
      </c>
      <c r="C574" s="372"/>
      <c r="D574" s="377"/>
      <c r="E574" s="361"/>
      <c r="F574" s="361"/>
      <c r="G574" s="361"/>
      <c r="H574" s="361"/>
      <c r="I574" s="361"/>
      <c r="J574" s="361"/>
      <c r="K574" s="361"/>
      <c r="L574" s="361"/>
      <c r="M574" s="361"/>
      <c r="N574" s="361"/>
      <c r="O574" s="327"/>
      <c r="P574" s="361"/>
      <c r="Q574" s="361"/>
      <c r="R574" s="361"/>
      <c r="S574" s="377"/>
      <c r="T574" s="377"/>
      <c r="U574" s="377"/>
      <c r="V574" s="377"/>
      <c r="W574" s="361"/>
      <c r="X574" s="361"/>
      <c r="Y574" s="378"/>
      <c r="Z574" s="378"/>
      <c r="AA574" s="378"/>
      <c r="AB574" s="378"/>
      <c r="AC574" s="378"/>
      <c r="AD574" s="378"/>
      <c r="AE574" s="378"/>
      <c r="AF574" s="378"/>
      <c r="AG574" s="378"/>
      <c r="AH574" s="378"/>
      <c r="AI574" s="378"/>
      <c r="AJ574" s="378"/>
      <c r="AK574" s="378"/>
      <c r="AL574" s="378"/>
      <c r="AM574" s="375">
        <f>AM572-AM573</f>
        <v>0</v>
      </c>
    </row>
    <row r="575" spans="2:39">
      <c r="B575" s="351"/>
      <c r="C575" s="377"/>
      <c r="D575" s="377"/>
      <c r="E575" s="361"/>
      <c r="F575" s="361"/>
      <c r="G575" s="361"/>
      <c r="H575" s="361"/>
      <c r="I575" s="361"/>
      <c r="J575" s="361"/>
      <c r="K575" s="361"/>
      <c r="L575" s="361"/>
      <c r="M575" s="361"/>
      <c r="N575" s="361"/>
      <c r="O575" s="327"/>
      <c r="P575" s="361"/>
      <c r="Q575" s="361"/>
      <c r="R575" s="361"/>
      <c r="S575" s="377"/>
      <c r="T575" s="372"/>
      <c r="U575" s="377"/>
      <c r="V575" s="377"/>
      <c r="W575" s="361"/>
      <c r="X575" s="361"/>
      <c r="Y575" s="379"/>
      <c r="Z575" s="379"/>
      <c r="AA575" s="379"/>
      <c r="AB575" s="379"/>
      <c r="AC575" s="379"/>
      <c r="AD575" s="379"/>
      <c r="AE575" s="379"/>
      <c r="AF575" s="379"/>
      <c r="AG575" s="379"/>
      <c r="AH575" s="379"/>
      <c r="AI575" s="379"/>
      <c r="AJ575" s="379"/>
      <c r="AK575" s="379"/>
      <c r="AL575" s="379"/>
      <c r="AM575" s="375"/>
    </row>
    <row r="576" spans="2:39">
      <c r="B576" s="466" t="s">
        <v>308</v>
      </c>
      <c r="C576" s="331"/>
      <c r="D576" s="306"/>
      <c r="E576" s="306"/>
      <c r="F576" s="306"/>
      <c r="G576" s="306"/>
      <c r="H576" s="306"/>
      <c r="I576" s="306"/>
      <c r="J576" s="306"/>
      <c r="K576" s="306"/>
      <c r="L576" s="306"/>
      <c r="M576" s="306"/>
      <c r="N576" s="306"/>
      <c r="O576" s="384"/>
      <c r="P576" s="306"/>
      <c r="Q576" s="306"/>
      <c r="R576" s="306"/>
      <c r="S576" s="331"/>
      <c r="T576" s="336"/>
      <c r="U576" s="336"/>
      <c r="V576" s="306"/>
      <c r="W576" s="306"/>
      <c r="X576" s="336"/>
      <c r="Y576" s="318">
        <f>SUMPRODUCT(E404:E559,Y404:Y559)</f>
        <v>0</v>
      </c>
      <c r="Z576" s="318">
        <f>SUMPRODUCT(E404:E559,Z404:Z559)</f>
        <v>0</v>
      </c>
      <c r="AA576" s="318">
        <f t="shared" ref="AA576:AL576" si="1711">IF(AA402="kw",SUMPRODUCT($N$404:$N$559,$P$404:$P$559,AA404:AA559),SUMPRODUCT($E$404:$E$559,AA404:AA559))</f>
        <v>0</v>
      </c>
      <c r="AB576" s="318">
        <f t="shared" si="1711"/>
        <v>0</v>
      </c>
      <c r="AC576" s="318">
        <f t="shared" si="1711"/>
        <v>0</v>
      </c>
      <c r="AD576" s="318">
        <f t="shared" si="1711"/>
        <v>0</v>
      </c>
      <c r="AE576" s="318">
        <f t="shared" si="1711"/>
        <v>0</v>
      </c>
      <c r="AF576" s="318">
        <f t="shared" si="1711"/>
        <v>0</v>
      </c>
      <c r="AG576" s="318">
        <f t="shared" si="1711"/>
        <v>0</v>
      </c>
      <c r="AH576" s="318">
        <f t="shared" si="1711"/>
        <v>0</v>
      </c>
      <c r="AI576" s="318">
        <f t="shared" si="1711"/>
        <v>0</v>
      </c>
      <c r="AJ576" s="318">
        <f t="shared" si="1711"/>
        <v>0</v>
      </c>
      <c r="AK576" s="318">
        <f t="shared" si="1711"/>
        <v>0</v>
      </c>
      <c r="AL576" s="318">
        <f t="shared" si="1711"/>
        <v>0</v>
      </c>
      <c r="AM576" s="364"/>
    </row>
    <row r="577" spans="1:39">
      <c r="B577" s="466" t="s">
        <v>309</v>
      </c>
      <c r="C577" s="331"/>
      <c r="D577" s="306"/>
      <c r="E577" s="306"/>
      <c r="F577" s="306"/>
      <c r="G577" s="306"/>
      <c r="H577" s="306"/>
      <c r="I577" s="306"/>
      <c r="J577" s="306"/>
      <c r="K577" s="306"/>
      <c r="L577" s="306"/>
      <c r="M577" s="306"/>
      <c r="N577" s="306"/>
      <c r="O577" s="384"/>
      <c r="P577" s="306"/>
      <c r="Q577" s="306"/>
      <c r="R577" s="306"/>
      <c r="S577" s="331"/>
      <c r="T577" s="336"/>
      <c r="U577" s="336"/>
      <c r="V577" s="306"/>
      <c r="W577" s="306"/>
      <c r="X577" s="336"/>
      <c r="Y577" s="318">
        <f>SUMPRODUCT(F404:F559,Y404:Y559)</f>
        <v>0</v>
      </c>
      <c r="Z577" s="318">
        <f>SUMPRODUCT(F404:F559,Z404:Z559)</f>
        <v>0</v>
      </c>
      <c r="AA577" s="318">
        <f t="shared" ref="AA577:AL577" si="1712">IF(AA402="kw",SUMPRODUCT($N$404:$N$559,$Q$404:$Q$559,AA404:AA559),SUMPRODUCT($F$404:$F$559,AA404:AA559))</f>
        <v>0</v>
      </c>
      <c r="AB577" s="318">
        <f t="shared" si="1712"/>
        <v>0</v>
      </c>
      <c r="AC577" s="318">
        <f t="shared" si="1712"/>
        <v>0</v>
      </c>
      <c r="AD577" s="318">
        <f t="shared" si="1712"/>
        <v>0</v>
      </c>
      <c r="AE577" s="318">
        <f t="shared" si="1712"/>
        <v>0</v>
      </c>
      <c r="AF577" s="318">
        <f t="shared" si="1712"/>
        <v>0</v>
      </c>
      <c r="AG577" s="318">
        <f t="shared" si="1712"/>
        <v>0</v>
      </c>
      <c r="AH577" s="318">
        <f t="shared" si="1712"/>
        <v>0</v>
      </c>
      <c r="AI577" s="318">
        <f t="shared" si="1712"/>
        <v>0</v>
      </c>
      <c r="AJ577" s="318">
        <f t="shared" si="1712"/>
        <v>0</v>
      </c>
      <c r="AK577" s="318">
        <f t="shared" si="1712"/>
        <v>0</v>
      </c>
      <c r="AL577" s="318">
        <f t="shared" si="1712"/>
        <v>0</v>
      </c>
      <c r="AM577" s="364"/>
    </row>
    <row r="578" spans="1:39">
      <c r="B578" s="467" t="s">
        <v>310</v>
      </c>
      <c r="C578" s="391"/>
      <c r="D578" s="411"/>
      <c r="E578" s="411"/>
      <c r="F578" s="411"/>
      <c r="G578" s="411"/>
      <c r="H578" s="411"/>
      <c r="I578" s="411"/>
      <c r="J578" s="411"/>
      <c r="K578" s="411"/>
      <c r="L578" s="411"/>
      <c r="M578" s="411"/>
      <c r="N578" s="411"/>
      <c r="O578" s="410"/>
      <c r="P578" s="411"/>
      <c r="Q578" s="411"/>
      <c r="R578" s="411"/>
      <c r="S578" s="391"/>
      <c r="T578" s="412"/>
      <c r="U578" s="412"/>
      <c r="V578" s="411"/>
      <c r="W578" s="411"/>
      <c r="X578" s="412"/>
      <c r="Y578" s="353">
        <f>SUMPRODUCT(G404:G559,Y404:Y559)</f>
        <v>0</v>
      </c>
      <c r="Z578" s="353">
        <f>SUMPRODUCT(G404:G559,Z404:Z559)</f>
        <v>0</v>
      </c>
      <c r="AA578" s="353">
        <f t="shared" ref="AA578:AL578" si="1713">IF(AA402="kw",SUMPRODUCT($N$404:$N$559,$R$404:$R$559,AA404:AA559),SUMPRODUCT($G$404:$G$559,AA404:AA559))</f>
        <v>0</v>
      </c>
      <c r="AB578" s="353">
        <f t="shared" si="1713"/>
        <v>0</v>
      </c>
      <c r="AC578" s="353">
        <f t="shared" si="1713"/>
        <v>0</v>
      </c>
      <c r="AD578" s="353">
        <f t="shared" si="1713"/>
        <v>0</v>
      </c>
      <c r="AE578" s="353">
        <f t="shared" si="1713"/>
        <v>0</v>
      </c>
      <c r="AF578" s="353">
        <f t="shared" si="1713"/>
        <v>0</v>
      </c>
      <c r="AG578" s="353">
        <f t="shared" si="1713"/>
        <v>0</v>
      </c>
      <c r="AH578" s="353">
        <f t="shared" si="1713"/>
        <v>0</v>
      </c>
      <c r="AI578" s="353">
        <f t="shared" si="1713"/>
        <v>0</v>
      </c>
      <c r="AJ578" s="353">
        <f t="shared" si="1713"/>
        <v>0</v>
      </c>
      <c r="AK578" s="353">
        <f t="shared" si="1713"/>
        <v>0</v>
      </c>
      <c r="AL578" s="353">
        <f t="shared" si="1713"/>
        <v>0</v>
      </c>
      <c r="AM578" s="413"/>
    </row>
    <row r="579" spans="1:39" ht="22.5" customHeight="1">
      <c r="B579" s="395" t="s">
        <v>226</v>
      </c>
      <c r="C579" s="414"/>
      <c r="D579" s="415"/>
      <c r="E579" s="415"/>
      <c r="F579" s="415"/>
      <c r="G579" s="415"/>
      <c r="H579" s="415"/>
      <c r="I579" s="415"/>
      <c r="J579" s="415"/>
      <c r="K579" s="415"/>
      <c r="L579" s="415"/>
      <c r="M579" s="415"/>
      <c r="N579" s="415"/>
      <c r="O579" s="415"/>
      <c r="P579" s="415"/>
      <c r="Q579" s="415"/>
      <c r="R579" s="415"/>
      <c r="S579" s="398"/>
      <c r="T579" s="399"/>
      <c r="U579" s="415"/>
      <c r="V579" s="415"/>
      <c r="W579" s="415"/>
      <c r="X579" s="415"/>
      <c r="Y579" s="436"/>
      <c r="Z579" s="436"/>
      <c r="AA579" s="436"/>
      <c r="AB579" s="436"/>
      <c r="AC579" s="436"/>
      <c r="AD579" s="436"/>
      <c r="AE579" s="436"/>
      <c r="AF579" s="436"/>
      <c r="AG579" s="436"/>
      <c r="AH579" s="436"/>
      <c r="AI579" s="436"/>
      <c r="AJ579" s="436"/>
      <c r="AK579" s="436"/>
      <c r="AL579" s="436"/>
      <c r="AM579" s="416"/>
    </row>
    <row r="582" spans="1:39" ht="15.75">
      <c r="B582" s="307" t="s">
        <v>312</v>
      </c>
      <c r="C582" s="308"/>
      <c r="D582" s="627" t="s">
        <v>588</v>
      </c>
      <c r="E582" s="280"/>
      <c r="F582" s="627" t="s">
        <v>599</v>
      </c>
      <c r="G582" s="280"/>
      <c r="H582" s="280"/>
      <c r="I582" s="280"/>
      <c r="J582" s="280"/>
      <c r="K582" s="280"/>
      <c r="L582" s="280"/>
      <c r="M582" s="280"/>
      <c r="N582" s="280"/>
      <c r="O582" s="308"/>
      <c r="P582" s="280"/>
      <c r="Q582" s="280"/>
      <c r="R582" s="280"/>
      <c r="S582" s="280"/>
      <c r="T582" s="280"/>
      <c r="U582" s="280"/>
      <c r="V582" s="280"/>
      <c r="W582" s="280"/>
      <c r="X582" s="280"/>
      <c r="Y582" s="297"/>
      <c r="Z582" s="294"/>
      <c r="AA582" s="294"/>
      <c r="AB582" s="294"/>
      <c r="AC582" s="294"/>
      <c r="AD582" s="294"/>
      <c r="AE582" s="294"/>
      <c r="AF582" s="294"/>
      <c r="AG582" s="294"/>
      <c r="AH582" s="294"/>
      <c r="AI582" s="294"/>
      <c r="AJ582" s="294"/>
      <c r="AK582" s="294"/>
      <c r="AL582" s="294"/>
    </row>
    <row r="583" spans="1:39" ht="33.75" customHeight="1">
      <c r="B583" s="937" t="s">
        <v>213</v>
      </c>
      <c r="C583" s="939" t="s">
        <v>33</v>
      </c>
      <c r="D583" s="311" t="s">
        <v>426</v>
      </c>
      <c r="E583" s="941" t="s">
        <v>211</v>
      </c>
      <c r="F583" s="942"/>
      <c r="G583" s="942"/>
      <c r="H583" s="942"/>
      <c r="I583" s="942"/>
      <c r="J583" s="942"/>
      <c r="K583" s="942"/>
      <c r="L583" s="942"/>
      <c r="M583" s="943"/>
      <c r="N583" s="944" t="s">
        <v>215</v>
      </c>
      <c r="O583" s="311" t="s">
        <v>427</v>
      </c>
      <c r="P583" s="941" t="s">
        <v>214</v>
      </c>
      <c r="Q583" s="942"/>
      <c r="R583" s="942"/>
      <c r="S583" s="942"/>
      <c r="T583" s="942"/>
      <c r="U583" s="942"/>
      <c r="V583" s="942"/>
      <c r="W583" s="942"/>
      <c r="X583" s="943"/>
      <c r="Y583" s="934" t="s">
        <v>246</v>
      </c>
      <c r="Z583" s="935"/>
      <c r="AA583" s="935"/>
      <c r="AB583" s="935"/>
      <c r="AC583" s="935"/>
      <c r="AD583" s="935"/>
      <c r="AE583" s="935"/>
      <c r="AF583" s="935"/>
      <c r="AG583" s="935"/>
      <c r="AH583" s="935"/>
      <c r="AI583" s="935"/>
      <c r="AJ583" s="935"/>
      <c r="AK583" s="935"/>
      <c r="AL583" s="935"/>
      <c r="AM583" s="936"/>
    </row>
    <row r="584" spans="1:39" ht="68.25" customHeight="1">
      <c r="B584" s="938"/>
      <c r="C584" s="940"/>
      <c r="D584" s="312">
        <v>2018</v>
      </c>
      <c r="E584" s="312">
        <v>2019</v>
      </c>
      <c r="F584" s="312">
        <v>2020</v>
      </c>
      <c r="G584" s="312">
        <v>2021</v>
      </c>
      <c r="H584" s="312">
        <v>2022</v>
      </c>
      <c r="I584" s="312">
        <v>2023</v>
      </c>
      <c r="J584" s="312">
        <v>2024</v>
      </c>
      <c r="K584" s="312">
        <v>2025</v>
      </c>
      <c r="L584" s="312">
        <v>2026</v>
      </c>
      <c r="M584" s="312">
        <v>2027</v>
      </c>
      <c r="N584" s="945"/>
      <c r="O584" s="312">
        <v>2018</v>
      </c>
      <c r="P584" s="312">
        <v>2019</v>
      </c>
      <c r="Q584" s="312">
        <v>2020</v>
      </c>
      <c r="R584" s="312">
        <v>2021</v>
      </c>
      <c r="S584" s="312">
        <v>2022</v>
      </c>
      <c r="T584" s="312">
        <v>2023</v>
      </c>
      <c r="U584" s="312">
        <v>2024</v>
      </c>
      <c r="V584" s="312">
        <v>2025</v>
      </c>
      <c r="W584" s="312">
        <v>2026</v>
      </c>
      <c r="X584" s="312">
        <v>2027</v>
      </c>
      <c r="Y584" s="312" t="str">
        <f>'1.  LRAMVA Summary'!D51</f>
        <v>Residential</v>
      </c>
      <c r="Z584" s="312" t="str">
        <f>'1.  LRAMVA Summary'!E51</f>
        <v>GS&lt;50 kW</v>
      </c>
      <c r="AA584" s="312" t="str">
        <f>'1.  LRAMVA Summary'!F51</f>
        <v>General Service 50 to 4,999 kW</v>
      </c>
      <c r="AB584" s="312" t="str">
        <f>'1.  LRAMVA Summary'!G51</f>
        <v>Large Use</v>
      </c>
      <c r="AC584" s="312" t="str">
        <f>'1.  LRAMVA Summary'!H51</f>
        <v>Large Use</v>
      </c>
      <c r="AD584" s="312" t="str">
        <f>'1.  LRAMVA Summary'!I51</f>
        <v>Street Lighting</v>
      </c>
      <c r="AE584" s="312" t="str">
        <f>'1.  LRAMVA Summary'!J51</f>
        <v/>
      </c>
      <c r="AF584" s="312" t="str">
        <f>'1.  LRAMVA Summary'!K51</f>
        <v/>
      </c>
      <c r="AG584" s="312" t="str">
        <f>'1.  LRAMVA Summary'!L51</f>
        <v/>
      </c>
      <c r="AH584" s="312" t="str">
        <f>'1.  LRAMVA Summary'!M51</f>
        <v/>
      </c>
      <c r="AI584" s="312" t="str">
        <f>'1.  LRAMVA Summary'!N51</f>
        <v/>
      </c>
      <c r="AJ584" s="312" t="str">
        <f>'1.  LRAMVA Summary'!O51</f>
        <v/>
      </c>
      <c r="AK584" s="312" t="str">
        <f>'1.  LRAMVA Summary'!P51</f>
        <v/>
      </c>
      <c r="AL584" s="312" t="str">
        <f>'1.  LRAMVA Summary'!Q51</f>
        <v/>
      </c>
      <c r="AM584" s="314" t="str">
        <f>'1.  LRAMVA Summary'!R51</f>
        <v>Total</v>
      </c>
    </row>
    <row r="585" spans="1:39" ht="15.75" customHeight="1">
      <c r="A585" s="568"/>
      <c r="B585" s="554" t="s">
        <v>517</v>
      </c>
      <c r="C585" s="316"/>
      <c r="D585" s="316"/>
      <c r="E585" s="316"/>
      <c r="F585" s="316"/>
      <c r="G585" s="316"/>
      <c r="H585" s="316"/>
      <c r="I585" s="316"/>
      <c r="J585" s="316"/>
      <c r="K585" s="316"/>
      <c r="L585" s="316"/>
      <c r="M585" s="316"/>
      <c r="N585" s="317"/>
      <c r="O585" s="316"/>
      <c r="P585" s="316"/>
      <c r="Q585" s="316"/>
      <c r="R585" s="316"/>
      <c r="S585" s="316"/>
      <c r="T585" s="316"/>
      <c r="U585" s="316"/>
      <c r="V585" s="316"/>
      <c r="W585" s="316"/>
      <c r="X585" s="316"/>
      <c r="Y585" s="318" t="str">
        <f>'1.  LRAMVA Summary'!D52</f>
        <v>kWh</v>
      </c>
      <c r="Z585" s="318" t="str">
        <f>'1.  LRAMVA Summary'!E52</f>
        <v>kWh</v>
      </c>
      <c r="AA585" s="318" t="str">
        <f>'1.  LRAMVA Summary'!F52</f>
        <v>kW</v>
      </c>
      <c r="AB585" s="318" t="str">
        <f>'1.  LRAMVA Summary'!G52</f>
        <v>kW</v>
      </c>
      <c r="AC585" s="318" t="str">
        <f>'1.  LRAMVA Summary'!H52</f>
        <v>kW</v>
      </c>
      <c r="AD585" s="318" t="str">
        <f>'1.  LRAMVA Summary'!I52</f>
        <v>kW</v>
      </c>
      <c r="AE585" s="318" t="str">
        <f>'1.  LRAMVA Summary'!J52</f>
        <v/>
      </c>
      <c r="AF585" s="318" t="str">
        <f>'1.  LRAMVA Summary'!K52</f>
        <v/>
      </c>
      <c r="AG585" s="318" t="str">
        <f>'1.  LRAMVA Summary'!L52</f>
        <v/>
      </c>
      <c r="AH585" s="318" t="str">
        <f>'1.  LRAMVA Summary'!M52</f>
        <v/>
      </c>
      <c r="AI585" s="318" t="str">
        <f>'1.  LRAMVA Summary'!N52</f>
        <v/>
      </c>
      <c r="AJ585" s="318" t="str">
        <f>'1.  LRAMVA Summary'!O52</f>
        <v/>
      </c>
      <c r="AK585" s="318" t="str">
        <f>'1.  LRAMVA Summary'!P52</f>
        <v/>
      </c>
      <c r="AL585" s="318" t="str">
        <f>'1.  LRAMVA Summary'!Q52</f>
        <v/>
      </c>
      <c r="AM585" s="319"/>
    </row>
    <row r="586" spans="1:39" ht="15.75" hidden="1" outlineLevel="1">
      <c r="A586" s="568"/>
      <c r="B586" s="540" t="s">
        <v>510</v>
      </c>
      <c r="C586" s="316"/>
      <c r="D586" s="316"/>
      <c r="E586" s="316"/>
      <c r="F586" s="316"/>
      <c r="G586" s="316"/>
      <c r="H586" s="316"/>
      <c r="I586" s="316"/>
      <c r="J586" s="316"/>
      <c r="K586" s="316"/>
      <c r="L586" s="316"/>
      <c r="M586" s="316"/>
      <c r="N586" s="317"/>
      <c r="O586" s="316"/>
      <c r="P586" s="316"/>
      <c r="Q586" s="316"/>
      <c r="R586" s="316"/>
      <c r="S586" s="316"/>
      <c r="T586" s="316"/>
      <c r="U586" s="316"/>
      <c r="V586" s="316"/>
      <c r="W586" s="316"/>
      <c r="X586" s="316"/>
      <c r="Y586" s="318"/>
      <c r="Z586" s="318"/>
      <c r="AA586" s="318"/>
      <c r="AB586" s="318"/>
      <c r="AC586" s="318"/>
      <c r="AD586" s="318"/>
      <c r="AE586" s="318"/>
      <c r="AF586" s="318"/>
      <c r="AG586" s="318"/>
      <c r="AH586" s="318"/>
      <c r="AI586" s="318"/>
      <c r="AJ586" s="318"/>
      <c r="AK586" s="318"/>
      <c r="AL586" s="318"/>
      <c r="AM586" s="319"/>
    </row>
    <row r="587" spans="1:39" hidden="1" outlineLevel="1">
      <c r="A587" s="568">
        <v>1</v>
      </c>
      <c r="B587" s="455" t="s">
        <v>95</v>
      </c>
      <c r="C587" s="318" t="s">
        <v>25</v>
      </c>
      <c r="D587" s="322"/>
      <c r="E587" s="322"/>
      <c r="F587" s="322"/>
      <c r="G587" s="322"/>
      <c r="H587" s="322"/>
      <c r="I587" s="322"/>
      <c r="J587" s="322"/>
      <c r="K587" s="322"/>
      <c r="L587" s="322"/>
      <c r="M587" s="322"/>
      <c r="N587" s="318"/>
      <c r="O587" s="322"/>
      <c r="P587" s="322"/>
      <c r="Q587" s="322"/>
      <c r="R587" s="322"/>
      <c r="S587" s="322"/>
      <c r="T587" s="322"/>
      <c r="U587" s="322"/>
      <c r="V587" s="322"/>
      <c r="W587" s="322"/>
      <c r="X587" s="322"/>
      <c r="Y587" s="437"/>
      <c r="Z587" s="437"/>
      <c r="AA587" s="437"/>
      <c r="AB587" s="437"/>
      <c r="AC587" s="437"/>
      <c r="AD587" s="437"/>
      <c r="AE587" s="437"/>
      <c r="AF587" s="437"/>
      <c r="AG587" s="437"/>
      <c r="AH587" s="437"/>
      <c r="AI587" s="437"/>
      <c r="AJ587" s="437"/>
      <c r="AK587" s="437"/>
      <c r="AL587" s="437"/>
      <c r="AM587" s="323">
        <f>SUM(Y587:AL587)</f>
        <v>0</v>
      </c>
    </row>
    <row r="588" spans="1:39" hidden="1" outlineLevel="1">
      <c r="A588" s="568"/>
      <c r="B588" s="321" t="s">
        <v>313</v>
      </c>
      <c r="C588" s="318" t="s">
        <v>164</v>
      </c>
      <c r="D588" s="322"/>
      <c r="E588" s="322"/>
      <c r="F588" s="322"/>
      <c r="G588" s="322"/>
      <c r="H588" s="322"/>
      <c r="I588" s="322"/>
      <c r="J588" s="322"/>
      <c r="K588" s="322"/>
      <c r="L588" s="322"/>
      <c r="M588" s="322"/>
      <c r="N588" s="495"/>
      <c r="O588" s="322"/>
      <c r="P588" s="322"/>
      <c r="Q588" s="322"/>
      <c r="R588" s="322"/>
      <c r="S588" s="322"/>
      <c r="T588" s="322"/>
      <c r="U588" s="322"/>
      <c r="V588" s="322"/>
      <c r="W588" s="322"/>
      <c r="X588" s="322"/>
      <c r="Y588" s="438">
        <f>Y587</f>
        <v>0</v>
      </c>
      <c r="Z588" s="438">
        <f t="shared" ref="Z588" si="1714">Z587</f>
        <v>0</v>
      </c>
      <c r="AA588" s="438">
        <f t="shared" ref="AA588" si="1715">AA587</f>
        <v>0</v>
      </c>
      <c r="AB588" s="438">
        <f t="shared" ref="AB588" si="1716">AB587</f>
        <v>0</v>
      </c>
      <c r="AC588" s="438">
        <f t="shared" ref="AC588" si="1717">AC587</f>
        <v>0</v>
      </c>
      <c r="AD588" s="438">
        <f t="shared" ref="AD588" si="1718">AD587</f>
        <v>0</v>
      </c>
      <c r="AE588" s="438">
        <f t="shared" ref="AE588" si="1719">AE587</f>
        <v>0</v>
      </c>
      <c r="AF588" s="438">
        <f t="shared" ref="AF588" si="1720">AF587</f>
        <v>0</v>
      </c>
      <c r="AG588" s="438">
        <f t="shared" ref="AG588" si="1721">AG587</f>
        <v>0</v>
      </c>
      <c r="AH588" s="438">
        <f t="shared" ref="AH588" si="1722">AH587</f>
        <v>0</v>
      </c>
      <c r="AI588" s="438">
        <f t="shared" ref="AI588" si="1723">AI587</f>
        <v>0</v>
      </c>
      <c r="AJ588" s="438">
        <f t="shared" ref="AJ588" si="1724">AJ587</f>
        <v>0</v>
      </c>
      <c r="AK588" s="438">
        <f t="shared" ref="AK588" si="1725">AK587</f>
        <v>0</v>
      </c>
      <c r="AL588" s="438">
        <f t="shared" ref="AL588" si="1726">AL587</f>
        <v>0</v>
      </c>
      <c r="AM588" s="324"/>
    </row>
    <row r="589" spans="1:39" ht="15.75" hidden="1" outlineLevel="1">
      <c r="A589" s="568"/>
      <c r="B589" s="325"/>
      <c r="C589" s="326"/>
      <c r="D589" s="326"/>
      <c r="E589" s="326"/>
      <c r="F589" s="326"/>
      <c r="G589" s="326"/>
      <c r="H589" s="326"/>
      <c r="I589" s="326"/>
      <c r="J589" s="326"/>
      <c r="K589" s="326"/>
      <c r="L589" s="326"/>
      <c r="M589" s="326"/>
      <c r="N589" s="327"/>
      <c r="O589" s="326"/>
      <c r="P589" s="326"/>
      <c r="Q589" s="326"/>
      <c r="R589" s="326"/>
      <c r="S589" s="326"/>
      <c r="T589" s="326"/>
      <c r="U589" s="326"/>
      <c r="V589" s="326"/>
      <c r="W589" s="326"/>
      <c r="X589" s="326"/>
      <c r="Y589" s="439"/>
      <c r="Z589" s="440"/>
      <c r="AA589" s="440"/>
      <c r="AB589" s="440"/>
      <c r="AC589" s="440"/>
      <c r="AD589" s="440"/>
      <c r="AE589" s="440"/>
      <c r="AF589" s="440"/>
      <c r="AG589" s="440"/>
      <c r="AH589" s="440"/>
      <c r="AI589" s="440"/>
      <c r="AJ589" s="440"/>
      <c r="AK589" s="440"/>
      <c r="AL589" s="440"/>
      <c r="AM589" s="329"/>
    </row>
    <row r="590" spans="1:39" hidden="1" outlineLevel="1">
      <c r="A590" s="568">
        <v>2</v>
      </c>
      <c r="B590" s="455" t="s">
        <v>96</v>
      </c>
      <c r="C590" s="318" t="s">
        <v>25</v>
      </c>
      <c r="D590" s="322"/>
      <c r="E590" s="322"/>
      <c r="F590" s="322"/>
      <c r="G590" s="322"/>
      <c r="H590" s="322"/>
      <c r="I590" s="322"/>
      <c r="J590" s="322"/>
      <c r="K590" s="322"/>
      <c r="L590" s="322"/>
      <c r="M590" s="322"/>
      <c r="N590" s="318"/>
      <c r="O590" s="322"/>
      <c r="P590" s="322"/>
      <c r="Q590" s="322"/>
      <c r="R590" s="322"/>
      <c r="S590" s="322"/>
      <c r="T590" s="322"/>
      <c r="U590" s="322"/>
      <c r="V590" s="322"/>
      <c r="W590" s="322"/>
      <c r="X590" s="322"/>
      <c r="Y590" s="437"/>
      <c r="Z590" s="437"/>
      <c r="AA590" s="437"/>
      <c r="AB590" s="437"/>
      <c r="AC590" s="437"/>
      <c r="AD590" s="437"/>
      <c r="AE590" s="437"/>
      <c r="AF590" s="437"/>
      <c r="AG590" s="437"/>
      <c r="AH590" s="437"/>
      <c r="AI590" s="437"/>
      <c r="AJ590" s="437"/>
      <c r="AK590" s="437"/>
      <c r="AL590" s="437"/>
      <c r="AM590" s="323">
        <f>SUM(Y590:AL590)</f>
        <v>0</v>
      </c>
    </row>
    <row r="591" spans="1:39" hidden="1" outlineLevel="1">
      <c r="A591" s="568"/>
      <c r="B591" s="321" t="s">
        <v>313</v>
      </c>
      <c r="C591" s="318" t="s">
        <v>164</v>
      </c>
      <c r="D591" s="322"/>
      <c r="E591" s="322"/>
      <c r="F591" s="322"/>
      <c r="G591" s="322"/>
      <c r="H591" s="322"/>
      <c r="I591" s="322"/>
      <c r="J591" s="322"/>
      <c r="K591" s="322"/>
      <c r="L591" s="322"/>
      <c r="M591" s="322"/>
      <c r="N591" s="495"/>
      <c r="O591" s="322"/>
      <c r="P591" s="322"/>
      <c r="Q591" s="322"/>
      <c r="R591" s="322"/>
      <c r="S591" s="322"/>
      <c r="T591" s="322"/>
      <c r="U591" s="322"/>
      <c r="V591" s="322"/>
      <c r="W591" s="322"/>
      <c r="X591" s="322"/>
      <c r="Y591" s="438">
        <f>Y590</f>
        <v>0</v>
      </c>
      <c r="Z591" s="438">
        <f t="shared" ref="Z591" si="1727">Z590</f>
        <v>0</v>
      </c>
      <c r="AA591" s="438">
        <f t="shared" ref="AA591" si="1728">AA590</f>
        <v>0</v>
      </c>
      <c r="AB591" s="438">
        <f t="shared" ref="AB591" si="1729">AB590</f>
        <v>0</v>
      </c>
      <c r="AC591" s="438">
        <f t="shared" ref="AC591" si="1730">AC590</f>
        <v>0</v>
      </c>
      <c r="AD591" s="438">
        <f t="shared" ref="AD591" si="1731">AD590</f>
        <v>0</v>
      </c>
      <c r="AE591" s="438">
        <f t="shared" ref="AE591" si="1732">AE590</f>
        <v>0</v>
      </c>
      <c r="AF591" s="438">
        <f t="shared" ref="AF591" si="1733">AF590</f>
        <v>0</v>
      </c>
      <c r="AG591" s="438">
        <f t="shared" ref="AG591" si="1734">AG590</f>
        <v>0</v>
      </c>
      <c r="AH591" s="438">
        <f t="shared" ref="AH591" si="1735">AH590</f>
        <v>0</v>
      </c>
      <c r="AI591" s="438">
        <f t="shared" ref="AI591" si="1736">AI590</f>
        <v>0</v>
      </c>
      <c r="AJ591" s="438">
        <f t="shared" ref="AJ591" si="1737">AJ590</f>
        <v>0</v>
      </c>
      <c r="AK591" s="438">
        <f t="shared" ref="AK591" si="1738">AK590</f>
        <v>0</v>
      </c>
      <c r="AL591" s="438">
        <f t="shared" ref="AL591" si="1739">AL590</f>
        <v>0</v>
      </c>
      <c r="AM591" s="324"/>
    </row>
    <row r="592" spans="1:39" ht="15.75" hidden="1" outlineLevel="1">
      <c r="A592" s="568"/>
      <c r="B592" s="325"/>
      <c r="C592" s="326"/>
      <c r="D592" s="331"/>
      <c r="E592" s="331"/>
      <c r="F592" s="331"/>
      <c r="G592" s="331"/>
      <c r="H592" s="331"/>
      <c r="I592" s="331"/>
      <c r="J592" s="331"/>
      <c r="K592" s="331"/>
      <c r="L592" s="331"/>
      <c r="M592" s="331"/>
      <c r="N592" s="327"/>
      <c r="O592" s="331"/>
      <c r="P592" s="331"/>
      <c r="Q592" s="331"/>
      <c r="R592" s="331"/>
      <c r="S592" s="331"/>
      <c r="T592" s="331"/>
      <c r="U592" s="331"/>
      <c r="V592" s="331"/>
      <c r="W592" s="331"/>
      <c r="X592" s="331"/>
      <c r="Y592" s="439"/>
      <c r="Z592" s="440"/>
      <c r="AA592" s="440"/>
      <c r="AB592" s="440"/>
      <c r="AC592" s="440"/>
      <c r="AD592" s="440"/>
      <c r="AE592" s="440"/>
      <c r="AF592" s="440"/>
      <c r="AG592" s="440"/>
      <c r="AH592" s="440"/>
      <c r="AI592" s="440"/>
      <c r="AJ592" s="440"/>
      <c r="AK592" s="440"/>
      <c r="AL592" s="440"/>
      <c r="AM592" s="329"/>
    </row>
    <row r="593" spans="1:39" hidden="1" outlineLevel="1">
      <c r="A593" s="568">
        <v>3</v>
      </c>
      <c r="B593" s="455" t="s">
        <v>97</v>
      </c>
      <c r="C593" s="318" t="s">
        <v>25</v>
      </c>
      <c r="D593" s="322"/>
      <c r="E593" s="322"/>
      <c r="F593" s="322"/>
      <c r="G593" s="322"/>
      <c r="H593" s="322"/>
      <c r="I593" s="322"/>
      <c r="J593" s="322"/>
      <c r="K593" s="322"/>
      <c r="L593" s="322"/>
      <c r="M593" s="322"/>
      <c r="N593" s="318"/>
      <c r="O593" s="322"/>
      <c r="P593" s="322"/>
      <c r="Q593" s="322"/>
      <c r="R593" s="322"/>
      <c r="S593" s="322"/>
      <c r="T593" s="322"/>
      <c r="U593" s="322"/>
      <c r="V593" s="322"/>
      <c r="W593" s="322"/>
      <c r="X593" s="322"/>
      <c r="Y593" s="437"/>
      <c r="Z593" s="437"/>
      <c r="AA593" s="437"/>
      <c r="AB593" s="437"/>
      <c r="AC593" s="437"/>
      <c r="AD593" s="437"/>
      <c r="AE593" s="437"/>
      <c r="AF593" s="437"/>
      <c r="AG593" s="437"/>
      <c r="AH593" s="437"/>
      <c r="AI593" s="437"/>
      <c r="AJ593" s="437"/>
      <c r="AK593" s="437"/>
      <c r="AL593" s="437"/>
      <c r="AM593" s="323">
        <f>SUM(Y593:AL593)</f>
        <v>0</v>
      </c>
    </row>
    <row r="594" spans="1:39" hidden="1" outlineLevel="1">
      <c r="A594" s="568"/>
      <c r="B594" s="321" t="s">
        <v>313</v>
      </c>
      <c r="C594" s="318" t="s">
        <v>164</v>
      </c>
      <c r="D594" s="322"/>
      <c r="E594" s="322"/>
      <c r="F594" s="322"/>
      <c r="G594" s="322"/>
      <c r="H594" s="322"/>
      <c r="I594" s="322"/>
      <c r="J594" s="322"/>
      <c r="K594" s="322"/>
      <c r="L594" s="322"/>
      <c r="M594" s="322"/>
      <c r="N594" s="495"/>
      <c r="O594" s="322"/>
      <c r="P594" s="322"/>
      <c r="Q594" s="322"/>
      <c r="R594" s="322"/>
      <c r="S594" s="322"/>
      <c r="T594" s="322"/>
      <c r="U594" s="322"/>
      <c r="V594" s="322"/>
      <c r="W594" s="322"/>
      <c r="X594" s="322"/>
      <c r="Y594" s="438">
        <f>Y593</f>
        <v>0</v>
      </c>
      <c r="Z594" s="438">
        <f t="shared" ref="Z594" si="1740">Z593</f>
        <v>0</v>
      </c>
      <c r="AA594" s="438">
        <f t="shared" ref="AA594" si="1741">AA593</f>
        <v>0</v>
      </c>
      <c r="AB594" s="438">
        <f t="shared" ref="AB594" si="1742">AB593</f>
        <v>0</v>
      </c>
      <c r="AC594" s="438">
        <f t="shared" ref="AC594" si="1743">AC593</f>
        <v>0</v>
      </c>
      <c r="AD594" s="438">
        <f t="shared" ref="AD594" si="1744">AD593</f>
        <v>0</v>
      </c>
      <c r="AE594" s="438">
        <f t="shared" ref="AE594" si="1745">AE593</f>
        <v>0</v>
      </c>
      <c r="AF594" s="438">
        <f t="shared" ref="AF594" si="1746">AF593</f>
        <v>0</v>
      </c>
      <c r="AG594" s="438">
        <f t="shared" ref="AG594" si="1747">AG593</f>
        <v>0</v>
      </c>
      <c r="AH594" s="438">
        <f t="shared" ref="AH594" si="1748">AH593</f>
        <v>0</v>
      </c>
      <c r="AI594" s="438">
        <f t="shared" ref="AI594" si="1749">AI593</f>
        <v>0</v>
      </c>
      <c r="AJ594" s="438">
        <f t="shared" ref="AJ594" si="1750">AJ593</f>
        <v>0</v>
      </c>
      <c r="AK594" s="438">
        <f t="shared" ref="AK594" si="1751">AK593</f>
        <v>0</v>
      </c>
      <c r="AL594" s="438">
        <f t="shared" ref="AL594" si="1752">AL593</f>
        <v>0</v>
      </c>
      <c r="AM594" s="324"/>
    </row>
    <row r="595" spans="1:39" hidden="1" outlineLevel="1">
      <c r="A595" s="568"/>
      <c r="B595" s="321"/>
      <c r="C595" s="332"/>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439"/>
      <c r="Z595" s="439"/>
      <c r="AA595" s="439"/>
      <c r="AB595" s="439"/>
      <c r="AC595" s="439"/>
      <c r="AD595" s="439"/>
      <c r="AE595" s="439"/>
      <c r="AF595" s="439"/>
      <c r="AG595" s="439"/>
      <c r="AH595" s="439"/>
      <c r="AI595" s="439"/>
      <c r="AJ595" s="439"/>
      <c r="AK595" s="439"/>
      <c r="AL595" s="439"/>
      <c r="AM595" s="333"/>
    </row>
    <row r="596" spans="1:39" hidden="1" outlineLevel="1">
      <c r="A596" s="568">
        <v>4</v>
      </c>
      <c r="B596" s="455" t="s">
        <v>98</v>
      </c>
      <c r="C596" s="318" t="s">
        <v>25</v>
      </c>
      <c r="D596" s="322"/>
      <c r="E596" s="322"/>
      <c r="F596" s="322"/>
      <c r="G596" s="322"/>
      <c r="H596" s="322"/>
      <c r="I596" s="322"/>
      <c r="J596" s="322"/>
      <c r="K596" s="322"/>
      <c r="L596" s="322"/>
      <c r="M596" s="322"/>
      <c r="N596" s="318"/>
      <c r="O596" s="322"/>
      <c r="P596" s="322"/>
      <c r="Q596" s="322"/>
      <c r="R596" s="322"/>
      <c r="S596" s="322"/>
      <c r="T596" s="322"/>
      <c r="U596" s="322"/>
      <c r="V596" s="322"/>
      <c r="W596" s="322"/>
      <c r="X596" s="322"/>
      <c r="Y596" s="437"/>
      <c r="Z596" s="437"/>
      <c r="AA596" s="437"/>
      <c r="AB596" s="437"/>
      <c r="AC596" s="437"/>
      <c r="AD596" s="437"/>
      <c r="AE596" s="437"/>
      <c r="AF596" s="437"/>
      <c r="AG596" s="437"/>
      <c r="AH596" s="437"/>
      <c r="AI596" s="437"/>
      <c r="AJ596" s="437"/>
      <c r="AK596" s="437"/>
      <c r="AL596" s="437"/>
      <c r="AM596" s="323">
        <f>SUM(Y596:AL596)</f>
        <v>0</v>
      </c>
    </row>
    <row r="597" spans="1:39" hidden="1" outlineLevel="1">
      <c r="A597" s="568"/>
      <c r="B597" s="321" t="s">
        <v>313</v>
      </c>
      <c r="C597" s="318" t="s">
        <v>164</v>
      </c>
      <c r="D597" s="322"/>
      <c r="E597" s="322"/>
      <c r="F597" s="322"/>
      <c r="G597" s="322"/>
      <c r="H597" s="322"/>
      <c r="I597" s="322"/>
      <c r="J597" s="322"/>
      <c r="K597" s="322"/>
      <c r="L597" s="322"/>
      <c r="M597" s="322"/>
      <c r="N597" s="495"/>
      <c r="O597" s="322"/>
      <c r="P597" s="322"/>
      <c r="Q597" s="322"/>
      <c r="R597" s="322"/>
      <c r="S597" s="322"/>
      <c r="T597" s="322"/>
      <c r="U597" s="322"/>
      <c r="V597" s="322"/>
      <c r="W597" s="322"/>
      <c r="X597" s="322"/>
      <c r="Y597" s="438">
        <f>Y596</f>
        <v>0</v>
      </c>
      <c r="Z597" s="438">
        <f t="shared" ref="Z597" si="1753">Z596</f>
        <v>0</v>
      </c>
      <c r="AA597" s="438">
        <f t="shared" ref="AA597" si="1754">AA596</f>
        <v>0</v>
      </c>
      <c r="AB597" s="438">
        <f t="shared" ref="AB597" si="1755">AB596</f>
        <v>0</v>
      </c>
      <c r="AC597" s="438">
        <f t="shared" ref="AC597" si="1756">AC596</f>
        <v>0</v>
      </c>
      <c r="AD597" s="438">
        <f t="shared" ref="AD597" si="1757">AD596</f>
        <v>0</v>
      </c>
      <c r="AE597" s="438">
        <f t="shared" ref="AE597" si="1758">AE596</f>
        <v>0</v>
      </c>
      <c r="AF597" s="438">
        <f t="shared" ref="AF597" si="1759">AF596</f>
        <v>0</v>
      </c>
      <c r="AG597" s="438">
        <f t="shared" ref="AG597" si="1760">AG596</f>
        <v>0</v>
      </c>
      <c r="AH597" s="438">
        <f t="shared" ref="AH597" si="1761">AH596</f>
        <v>0</v>
      </c>
      <c r="AI597" s="438">
        <f t="shared" ref="AI597" si="1762">AI596</f>
        <v>0</v>
      </c>
      <c r="AJ597" s="438">
        <f t="shared" ref="AJ597" si="1763">AJ596</f>
        <v>0</v>
      </c>
      <c r="AK597" s="438">
        <f t="shared" ref="AK597" si="1764">AK596</f>
        <v>0</v>
      </c>
      <c r="AL597" s="438">
        <f t="shared" ref="AL597" si="1765">AL596</f>
        <v>0</v>
      </c>
      <c r="AM597" s="324"/>
    </row>
    <row r="598" spans="1:39" hidden="1" outlineLevel="1">
      <c r="A598" s="568"/>
      <c r="B598" s="321"/>
      <c r="C598" s="332"/>
      <c r="D598" s="331"/>
      <c r="E598" s="331"/>
      <c r="F598" s="331"/>
      <c r="G598" s="331"/>
      <c r="H598" s="331"/>
      <c r="I598" s="331"/>
      <c r="J598" s="331"/>
      <c r="K598" s="331"/>
      <c r="L598" s="331"/>
      <c r="M598" s="331"/>
      <c r="N598" s="318"/>
      <c r="O598" s="331"/>
      <c r="P598" s="331"/>
      <c r="Q598" s="331"/>
      <c r="R598" s="331"/>
      <c r="S598" s="331"/>
      <c r="T598" s="331"/>
      <c r="U598" s="331"/>
      <c r="V598" s="331"/>
      <c r="W598" s="331"/>
      <c r="X598" s="331"/>
      <c r="Y598" s="439"/>
      <c r="Z598" s="439"/>
      <c r="AA598" s="439"/>
      <c r="AB598" s="439"/>
      <c r="AC598" s="439"/>
      <c r="AD598" s="439"/>
      <c r="AE598" s="439"/>
      <c r="AF598" s="439"/>
      <c r="AG598" s="439"/>
      <c r="AH598" s="439"/>
      <c r="AI598" s="439"/>
      <c r="AJ598" s="439"/>
      <c r="AK598" s="439"/>
      <c r="AL598" s="439"/>
      <c r="AM598" s="333"/>
    </row>
    <row r="599" spans="1:39" ht="15.75" hidden="1" customHeight="1" outlineLevel="1">
      <c r="A599" s="568">
        <v>5</v>
      </c>
      <c r="B599" s="455" t="s">
        <v>99</v>
      </c>
      <c r="C599" s="318" t="s">
        <v>25</v>
      </c>
      <c r="D599" s="322"/>
      <c r="E599" s="322"/>
      <c r="F599" s="322"/>
      <c r="G599" s="322"/>
      <c r="H599" s="322"/>
      <c r="I599" s="322"/>
      <c r="J599" s="322"/>
      <c r="K599" s="322"/>
      <c r="L599" s="322"/>
      <c r="M599" s="322"/>
      <c r="N599" s="318"/>
      <c r="O599" s="322"/>
      <c r="P599" s="322"/>
      <c r="Q599" s="322"/>
      <c r="R599" s="322"/>
      <c r="S599" s="322"/>
      <c r="T599" s="322"/>
      <c r="U599" s="322"/>
      <c r="V599" s="322"/>
      <c r="W599" s="322"/>
      <c r="X599" s="322"/>
      <c r="Y599" s="437"/>
      <c r="Z599" s="437"/>
      <c r="AA599" s="437"/>
      <c r="AB599" s="437"/>
      <c r="AC599" s="437"/>
      <c r="AD599" s="437"/>
      <c r="AE599" s="437"/>
      <c r="AF599" s="437"/>
      <c r="AG599" s="437"/>
      <c r="AH599" s="437"/>
      <c r="AI599" s="437"/>
      <c r="AJ599" s="437"/>
      <c r="AK599" s="437"/>
      <c r="AL599" s="437"/>
      <c r="AM599" s="323">
        <f>SUM(Y599:AL599)</f>
        <v>0</v>
      </c>
    </row>
    <row r="600" spans="1:39" hidden="1" outlineLevel="1">
      <c r="A600" s="568"/>
      <c r="B600" s="321" t="s">
        <v>313</v>
      </c>
      <c r="C600" s="318" t="s">
        <v>164</v>
      </c>
      <c r="D600" s="322"/>
      <c r="E600" s="322"/>
      <c r="F600" s="322"/>
      <c r="G600" s="322"/>
      <c r="H600" s="322"/>
      <c r="I600" s="322"/>
      <c r="J600" s="322"/>
      <c r="K600" s="322"/>
      <c r="L600" s="322"/>
      <c r="M600" s="322"/>
      <c r="N600" s="495"/>
      <c r="O600" s="322"/>
      <c r="P600" s="322"/>
      <c r="Q600" s="322"/>
      <c r="R600" s="322"/>
      <c r="S600" s="322"/>
      <c r="T600" s="322"/>
      <c r="U600" s="322"/>
      <c r="V600" s="322"/>
      <c r="W600" s="322"/>
      <c r="X600" s="322"/>
      <c r="Y600" s="438">
        <f>Y599</f>
        <v>0</v>
      </c>
      <c r="Z600" s="438">
        <f t="shared" ref="Z600" si="1766">Z599</f>
        <v>0</v>
      </c>
      <c r="AA600" s="438">
        <f t="shared" ref="AA600" si="1767">AA599</f>
        <v>0</v>
      </c>
      <c r="AB600" s="438">
        <f t="shared" ref="AB600" si="1768">AB599</f>
        <v>0</v>
      </c>
      <c r="AC600" s="438">
        <f t="shared" ref="AC600" si="1769">AC599</f>
        <v>0</v>
      </c>
      <c r="AD600" s="438">
        <f t="shared" ref="AD600" si="1770">AD599</f>
        <v>0</v>
      </c>
      <c r="AE600" s="438">
        <f t="shared" ref="AE600" si="1771">AE599</f>
        <v>0</v>
      </c>
      <c r="AF600" s="438">
        <f t="shared" ref="AF600" si="1772">AF599</f>
        <v>0</v>
      </c>
      <c r="AG600" s="438">
        <f t="shared" ref="AG600" si="1773">AG599</f>
        <v>0</v>
      </c>
      <c r="AH600" s="438">
        <f t="shared" ref="AH600" si="1774">AH599</f>
        <v>0</v>
      </c>
      <c r="AI600" s="438">
        <f t="shared" ref="AI600" si="1775">AI599</f>
        <v>0</v>
      </c>
      <c r="AJ600" s="438">
        <f t="shared" ref="AJ600" si="1776">AJ599</f>
        <v>0</v>
      </c>
      <c r="AK600" s="438">
        <f t="shared" ref="AK600" si="1777">AK599</f>
        <v>0</v>
      </c>
      <c r="AL600" s="438">
        <f t="shared" ref="AL600" si="1778">AL599</f>
        <v>0</v>
      </c>
      <c r="AM600" s="324"/>
    </row>
    <row r="601" spans="1:39" hidden="1" outlineLevel="1">
      <c r="A601" s="568"/>
      <c r="B601" s="321"/>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449"/>
      <c r="Z601" s="450"/>
      <c r="AA601" s="450"/>
      <c r="AB601" s="450"/>
      <c r="AC601" s="450"/>
      <c r="AD601" s="450"/>
      <c r="AE601" s="450"/>
      <c r="AF601" s="450"/>
      <c r="AG601" s="450"/>
      <c r="AH601" s="450"/>
      <c r="AI601" s="450"/>
      <c r="AJ601" s="450"/>
      <c r="AK601" s="450"/>
      <c r="AL601" s="450"/>
      <c r="AM601" s="324"/>
    </row>
    <row r="602" spans="1:39" ht="15.75" hidden="1" outlineLevel="1">
      <c r="A602" s="568"/>
      <c r="B602" s="346" t="s">
        <v>511</v>
      </c>
      <c r="C602" s="316"/>
      <c r="D602" s="316"/>
      <c r="E602" s="316"/>
      <c r="F602" s="316"/>
      <c r="G602" s="316"/>
      <c r="H602" s="316"/>
      <c r="I602" s="316"/>
      <c r="J602" s="316"/>
      <c r="K602" s="316"/>
      <c r="L602" s="316"/>
      <c r="M602" s="316"/>
      <c r="N602" s="317"/>
      <c r="O602" s="316"/>
      <c r="P602" s="316"/>
      <c r="Q602" s="316"/>
      <c r="R602" s="316"/>
      <c r="S602" s="316"/>
      <c r="T602" s="316"/>
      <c r="U602" s="316"/>
      <c r="V602" s="316"/>
      <c r="W602" s="316"/>
      <c r="X602" s="316"/>
      <c r="Y602" s="441"/>
      <c r="Z602" s="441"/>
      <c r="AA602" s="441"/>
      <c r="AB602" s="441"/>
      <c r="AC602" s="441"/>
      <c r="AD602" s="441"/>
      <c r="AE602" s="441"/>
      <c r="AF602" s="441"/>
      <c r="AG602" s="441"/>
      <c r="AH602" s="441"/>
      <c r="AI602" s="441"/>
      <c r="AJ602" s="441"/>
      <c r="AK602" s="441"/>
      <c r="AL602" s="441"/>
      <c r="AM602" s="319"/>
    </row>
    <row r="603" spans="1:39" hidden="1" outlineLevel="1">
      <c r="A603" s="568">
        <v>6</v>
      </c>
      <c r="B603" s="455" t="s">
        <v>100</v>
      </c>
      <c r="C603" s="318" t="s">
        <v>25</v>
      </c>
      <c r="D603" s="322"/>
      <c r="E603" s="322"/>
      <c r="F603" s="322"/>
      <c r="G603" s="322"/>
      <c r="H603" s="322"/>
      <c r="I603" s="322"/>
      <c r="J603" s="322"/>
      <c r="K603" s="322"/>
      <c r="L603" s="322"/>
      <c r="M603" s="322"/>
      <c r="N603" s="322">
        <v>12</v>
      </c>
      <c r="O603" s="322"/>
      <c r="P603" s="322"/>
      <c r="Q603" s="322"/>
      <c r="R603" s="322"/>
      <c r="S603" s="322"/>
      <c r="T603" s="322"/>
      <c r="U603" s="322"/>
      <c r="V603" s="322"/>
      <c r="W603" s="322"/>
      <c r="X603" s="322"/>
      <c r="Y603" s="442"/>
      <c r="Z603" s="437"/>
      <c r="AA603" s="437"/>
      <c r="AB603" s="437"/>
      <c r="AC603" s="437"/>
      <c r="AD603" s="437"/>
      <c r="AE603" s="437"/>
      <c r="AF603" s="442"/>
      <c r="AG603" s="442"/>
      <c r="AH603" s="442"/>
      <c r="AI603" s="442"/>
      <c r="AJ603" s="442"/>
      <c r="AK603" s="442"/>
      <c r="AL603" s="442"/>
      <c r="AM603" s="323">
        <f>SUM(Y603:AL603)</f>
        <v>0</v>
      </c>
    </row>
    <row r="604" spans="1:39" hidden="1" outlineLevel="1">
      <c r="A604" s="568"/>
      <c r="B604" s="321" t="s">
        <v>313</v>
      </c>
      <c r="C604" s="318" t="s">
        <v>164</v>
      </c>
      <c r="D604" s="322"/>
      <c r="E604" s="322"/>
      <c r="F604" s="322"/>
      <c r="G604" s="322"/>
      <c r="H604" s="322"/>
      <c r="I604" s="322"/>
      <c r="J604" s="322"/>
      <c r="K604" s="322"/>
      <c r="L604" s="322"/>
      <c r="M604" s="322"/>
      <c r="N604" s="322">
        <f>N603</f>
        <v>12</v>
      </c>
      <c r="O604" s="322"/>
      <c r="P604" s="322"/>
      <c r="Q604" s="322"/>
      <c r="R604" s="322"/>
      <c r="S604" s="322"/>
      <c r="T604" s="322"/>
      <c r="U604" s="322"/>
      <c r="V604" s="322"/>
      <c r="W604" s="322"/>
      <c r="X604" s="322"/>
      <c r="Y604" s="438">
        <f>Y603</f>
        <v>0</v>
      </c>
      <c r="Z604" s="438">
        <f t="shared" ref="Z604" si="1779">Z603</f>
        <v>0</v>
      </c>
      <c r="AA604" s="438">
        <f t="shared" ref="AA604" si="1780">AA603</f>
        <v>0</v>
      </c>
      <c r="AB604" s="438">
        <f t="shared" ref="AB604" si="1781">AB603</f>
        <v>0</v>
      </c>
      <c r="AC604" s="438">
        <f t="shared" ref="AC604" si="1782">AC603</f>
        <v>0</v>
      </c>
      <c r="AD604" s="438">
        <f t="shared" ref="AD604" si="1783">AD603</f>
        <v>0</v>
      </c>
      <c r="AE604" s="438">
        <f t="shared" ref="AE604" si="1784">AE603</f>
        <v>0</v>
      </c>
      <c r="AF604" s="438">
        <f t="shared" ref="AF604" si="1785">AF603</f>
        <v>0</v>
      </c>
      <c r="AG604" s="438">
        <f t="shared" ref="AG604" si="1786">AG603</f>
        <v>0</v>
      </c>
      <c r="AH604" s="438">
        <f t="shared" ref="AH604" si="1787">AH603</f>
        <v>0</v>
      </c>
      <c r="AI604" s="438">
        <f t="shared" ref="AI604" si="1788">AI603</f>
        <v>0</v>
      </c>
      <c r="AJ604" s="438">
        <f t="shared" ref="AJ604" si="1789">AJ603</f>
        <v>0</v>
      </c>
      <c r="AK604" s="438">
        <f t="shared" ref="AK604" si="1790">AK603</f>
        <v>0</v>
      </c>
      <c r="AL604" s="438">
        <f t="shared" ref="AL604" si="1791">AL603</f>
        <v>0</v>
      </c>
      <c r="AM604" s="338"/>
    </row>
    <row r="605" spans="1:39" hidden="1" outlineLevel="1">
      <c r="A605" s="568"/>
      <c r="B605" s="337"/>
      <c r="C605" s="339"/>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443"/>
      <c r="Z605" s="443"/>
      <c r="AA605" s="443"/>
      <c r="AB605" s="443"/>
      <c r="AC605" s="443"/>
      <c r="AD605" s="443"/>
      <c r="AE605" s="443"/>
      <c r="AF605" s="443"/>
      <c r="AG605" s="443"/>
      <c r="AH605" s="443"/>
      <c r="AI605" s="443"/>
      <c r="AJ605" s="443"/>
      <c r="AK605" s="443"/>
      <c r="AL605" s="443"/>
      <c r="AM605" s="340"/>
    </row>
    <row r="606" spans="1:39" ht="30" hidden="1" outlineLevel="1">
      <c r="A606" s="568">
        <v>7</v>
      </c>
      <c r="B606" s="455" t="s">
        <v>101</v>
      </c>
      <c r="C606" s="318" t="s">
        <v>25</v>
      </c>
      <c r="D606" s="322"/>
      <c r="E606" s="322"/>
      <c r="F606" s="322"/>
      <c r="G606" s="322"/>
      <c r="H606" s="322"/>
      <c r="I606" s="322"/>
      <c r="J606" s="322"/>
      <c r="K606" s="322"/>
      <c r="L606" s="322"/>
      <c r="M606" s="322"/>
      <c r="N606" s="322">
        <v>12</v>
      </c>
      <c r="O606" s="322"/>
      <c r="P606" s="322"/>
      <c r="Q606" s="322"/>
      <c r="R606" s="322"/>
      <c r="S606" s="322"/>
      <c r="T606" s="322"/>
      <c r="U606" s="322"/>
      <c r="V606" s="322"/>
      <c r="W606" s="322"/>
      <c r="X606" s="322"/>
      <c r="Y606" s="442"/>
      <c r="Z606" s="437"/>
      <c r="AA606" s="437"/>
      <c r="AB606" s="437"/>
      <c r="AC606" s="437"/>
      <c r="AD606" s="437"/>
      <c r="AE606" s="437"/>
      <c r="AF606" s="442"/>
      <c r="AG606" s="442"/>
      <c r="AH606" s="442"/>
      <c r="AI606" s="442"/>
      <c r="AJ606" s="442"/>
      <c r="AK606" s="442"/>
      <c r="AL606" s="442"/>
      <c r="AM606" s="323">
        <f>SUM(Y606:AL606)</f>
        <v>0</v>
      </c>
    </row>
    <row r="607" spans="1:39" hidden="1" outlineLevel="1">
      <c r="A607" s="568"/>
      <c r="B607" s="321" t="s">
        <v>313</v>
      </c>
      <c r="C607" s="318" t="s">
        <v>164</v>
      </c>
      <c r="D607" s="322"/>
      <c r="E607" s="322"/>
      <c r="F607" s="322"/>
      <c r="G607" s="322"/>
      <c r="H607" s="322"/>
      <c r="I607" s="322"/>
      <c r="J607" s="322"/>
      <c r="K607" s="322"/>
      <c r="L607" s="322"/>
      <c r="M607" s="322"/>
      <c r="N607" s="322">
        <f>N606</f>
        <v>12</v>
      </c>
      <c r="O607" s="322"/>
      <c r="P607" s="322"/>
      <c r="Q607" s="322"/>
      <c r="R607" s="322"/>
      <c r="S607" s="322"/>
      <c r="T607" s="322"/>
      <c r="U607" s="322"/>
      <c r="V607" s="322"/>
      <c r="W607" s="322"/>
      <c r="X607" s="322"/>
      <c r="Y607" s="438">
        <f>Y606</f>
        <v>0</v>
      </c>
      <c r="Z607" s="438">
        <f t="shared" ref="Z607" si="1792">Z606</f>
        <v>0</v>
      </c>
      <c r="AA607" s="438">
        <f t="shared" ref="AA607" si="1793">AA606</f>
        <v>0</v>
      </c>
      <c r="AB607" s="438">
        <f t="shared" ref="AB607" si="1794">AB606</f>
        <v>0</v>
      </c>
      <c r="AC607" s="438">
        <f t="shared" ref="AC607" si="1795">AC606</f>
        <v>0</v>
      </c>
      <c r="AD607" s="438">
        <f t="shared" ref="AD607" si="1796">AD606</f>
        <v>0</v>
      </c>
      <c r="AE607" s="438">
        <f t="shared" ref="AE607" si="1797">AE606</f>
        <v>0</v>
      </c>
      <c r="AF607" s="438">
        <f t="shared" ref="AF607" si="1798">AF606</f>
        <v>0</v>
      </c>
      <c r="AG607" s="438">
        <f t="shared" ref="AG607" si="1799">AG606</f>
        <v>0</v>
      </c>
      <c r="AH607" s="438">
        <f t="shared" ref="AH607" si="1800">AH606</f>
        <v>0</v>
      </c>
      <c r="AI607" s="438">
        <f t="shared" ref="AI607" si="1801">AI606</f>
        <v>0</v>
      </c>
      <c r="AJ607" s="438">
        <f t="shared" ref="AJ607" si="1802">AJ606</f>
        <v>0</v>
      </c>
      <c r="AK607" s="438">
        <f t="shared" ref="AK607" si="1803">AK606</f>
        <v>0</v>
      </c>
      <c r="AL607" s="438">
        <f t="shared" ref="AL607" si="1804">AL606</f>
        <v>0</v>
      </c>
      <c r="AM607" s="338"/>
    </row>
    <row r="608" spans="1:39" hidden="1" outlineLevel="1">
      <c r="A608" s="568"/>
      <c r="B608" s="341"/>
      <c r="C608" s="339"/>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443"/>
      <c r="Z608" s="444"/>
      <c r="AA608" s="443"/>
      <c r="AB608" s="443"/>
      <c r="AC608" s="443"/>
      <c r="AD608" s="443"/>
      <c r="AE608" s="443"/>
      <c r="AF608" s="443"/>
      <c r="AG608" s="443"/>
      <c r="AH608" s="443"/>
      <c r="AI608" s="443"/>
      <c r="AJ608" s="443"/>
      <c r="AK608" s="443"/>
      <c r="AL608" s="443"/>
      <c r="AM608" s="340"/>
    </row>
    <row r="609" spans="1:39" ht="30" hidden="1" outlineLevel="1">
      <c r="A609" s="568">
        <v>8</v>
      </c>
      <c r="B609" s="455" t="s">
        <v>102</v>
      </c>
      <c r="C609" s="318" t="s">
        <v>25</v>
      </c>
      <c r="D609" s="322"/>
      <c r="E609" s="322"/>
      <c r="F609" s="322"/>
      <c r="G609" s="322"/>
      <c r="H609" s="322"/>
      <c r="I609" s="322"/>
      <c r="J609" s="322"/>
      <c r="K609" s="322"/>
      <c r="L609" s="322"/>
      <c r="M609" s="322"/>
      <c r="N609" s="322">
        <v>12</v>
      </c>
      <c r="O609" s="322"/>
      <c r="P609" s="322"/>
      <c r="Q609" s="322"/>
      <c r="R609" s="322"/>
      <c r="S609" s="322"/>
      <c r="T609" s="322"/>
      <c r="U609" s="322"/>
      <c r="V609" s="322"/>
      <c r="W609" s="322"/>
      <c r="X609" s="322"/>
      <c r="Y609" s="442"/>
      <c r="Z609" s="437"/>
      <c r="AA609" s="437"/>
      <c r="AB609" s="437"/>
      <c r="AC609" s="437"/>
      <c r="AD609" s="437"/>
      <c r="AE609" s="437"/>
      <c r="AF609" s="442"/>
      <c r="AG609" s="442"/>
      <c r="AH609" s="442"/>
      <c r="AI609" s="442"/>
      <c r="AJ609" s="442"/>
      <c r="AK609" s="442"/>
      <c r="AL609" s="442"/>
      <c r="AM609" s="323">
        <f>SUM(Y609:AL609)</f>
        <v>0</v>
      </c>
    </row>
    <row r="610" spans="1:39" hidden="1" outlineLevel="1">
      <c r="A610" s="568"/>
      <c r="B610" s="321" t="s">
        <v>313</v>
      </c>
      <c r="C610" s="318" t="s">
        <v>164</v>
      </c>
      <c r="D610" s="322"/>
      <c r="E610" s="322"/>
      <c r="F610" s="322"/>
      <c r="G610" s="322"/>
      <c r="H610" s="322"/>
      <c r="I610" s="322"/>
      <c r="J610" s="322"/>
      <c r="K610" s="322"/>
      <c r="L610" s="322"/>
      <c r="M610" s="322"/>
      <c r="N610" s="322">
        <f>N609</f>
        <v>12</v>
      </c>
      <c r="O610" s="322"/>
      <c r="P610" s="322"/>
      <c r="Q610" s="322"/>
      <c r="R610" s="322"/>
      <c r="S610" s="322"/>
      <c r="T610" s="322"/>
      <c r="U610" s="322"/>
      <c r="V610" s="322"/>
      <c r="W610" s="322"/>
      <c r="X610" s="322"/>
      <c r="Y610" s="438">
        <f>Y609</f>
        <v>0</v>
      </c>
      <c r="Z610" s="438">
        <f t="shared" ref="Z610" si="1805">Z609</f>
        <v>0</v>
      </c>
      <c r="AA610" s="438">
        <f t="shared" ref="AA610" si="1806">AA609</f>
        <v>0</v>
      </c>
      <c r="AB610" s="438">
        <f t="shared" ref="AB610" si="1807">AB609</f>
        <v>0</v>
      </c>
      <c r="AC610" s="438">
        <f t="shared" ref="AC610" si="1808">AC609</f>
        <v>0</v>
      </c>
      <c r="AD610" s="438">
        <f t="shared" ref="AD610" si="1809">AD609</f>
        <v>0</v>
      </c>
      <c r="AE610" s="438">
        <f t="shared" ref="AE610" si="1810">AE609</f>
        <v>0</v>
      </c>
      <c r="AF610" s="438">
        <f t="shared" ref="AF610" si="1811">AF609</f>
        <v>0</v>
      </c>
      <c r="AG610" s="438">
        <f t="shared" ref="AG610" si="1812">AG609</f>
        <v>0</v>
      </c>
      <c r="AH610" s="438">
        <f t="shared" ref="AH610" si="1813">AH609</f>
        <v>0</v>
      </c>
      <c r="AI610" s="438">
        <f t="shared" ref="AI610" si="1814">AI609</f>
        <v>0</v>
      </c>
      <c r="AJ610" s="438">
        <f t="shared" ref="AJ610" si="1815">AJ609</f>
        <v>0</v>
      </c>
      <c r="AK610" s="438">
        <f t="shared" ref="AK610" si="1816">AK609</f>
        <v>0</v>
      </c>
      <c r="AL610" s="438">
        <f t="shared" ref="AL610" si="1817">AL609</f>
        <v>0</v>
      </c>
      <c r="AM610" s="338"/>
    </row>
    <row r="611" spans="1:39" hidden="1" outlineLevel="1">
      <c r="A611" s="568"/>
      <c r="B611" s="341"/>
      <c r="C611" s="339"/>
      <c r="D611" s="343"/>
      <c r="E611" s="343"/>
      <c r="F611" s="343"/>
      <c r="G611" s="343"/>
      <c r="H611" s="343"/>
      <c r="I611" s="343"/>
      <c r="J611" s="343"/>
      <c r="K611" s="343"/>
      <c r="L611" s="343"/>
      <c r="M611" s="343"/>
      <c r="N611" s="318"/>
      <c r="O611" s="343"/>
      <c r="P611" s="343"/>
      <c r="Q611" s="343"/>
      <c r="R611" s="343"/>
      <c r="S611" s="343"/>
      <c r="T611" s="343"/>
      <c r="U611" s="343"/>
      <c r="V611" s="343"/>
      <c r="W611" s="343"/>
      <c r="X611" s="343"/>
      <c r="Y611" s="443"/>
      <c r="Z611" s="444"/>
      <c r="AA611" s="443"/>
      <c r="AB611" s="443"/>
      <c r="AC611" s="443"/>
      <c r="AD611" s="443"/>
      <c r="AE611" s="443"/>
      <c r="AF611" s="443"/>
      <c r="AG611" s="443"/>
      <c r="AH611" s="443"/>
      <c r="AI611" s="443"/>
      <c r="AJ611" s="443"/>
      <c r="AK611" s="443"/>
      <c r="AL611" s="443"/>
      <c r="AM611" s="340"/>
    </row>
    <row r="612" spans="1:39" ht="30" hidden="1" outlineLevel="1">
      <c r="A612" s="568">
        <v>9</v>
      </c>
      <c r="B612" s="455" t="s">
        <v>103</v>
      </c>
      <c r="C612" s="318" t="s">
        <v>25</v>
      </c>
      <c r="D612" s="322"/>
      <c r="E612" s="322"/>
      <c r="F612" s="322"/>
      <c r="G612" s="322"/>
      <c r="H612" s="322"/>
      <c r="I612" s="322"/>
      <c r="J612" s="322"/>
      <c r="K612" s="322"/>
      <c r="L612" s="322"/>
      <c r="M612" s="322"/>
      <c r="N612" s="322">
        <v>12</v>
      </c>
      <c r="O612" s="322"/>
      <c r="P612" s="322"/>
      <c r="Q612" s="322"/>
      <c r="R612" s="322"/>
      <c r="S612" s="322"/>
      <c r="T612" s="322"/>
      <c r="U612" s="322"/>
      <c r="V612" s="322"/>
      <c r="W612" s="322"/>
      <c r="X612" s="322"/>
      <c r="Y612" s="442"/>
      <c r="Z612" s="437"/>
      <c r="AA612" s="437"/>
      <c r="AB612" s="437"/>
      <c r="AC612" s="437"/>
      <c r="AD612" s="437"/>
      <c r="AE612" s="437"/>
      <c r="AF612" s="442"/>
      <c r="AG612" s="442"/>
      <c r="AH612" s="442"/>
      <c r="AI612" s="442"/>
      <c r="AJ612" s="442"/>
      <c r="AK612" s="442"/>
      <c r="AL612" s="442"/>
      <c r="AM612" s="323">
        <f>SUM(Y612:AL612)</f>
        <v>0</v>
      </c>
    </row>
    <row r="613" spans="1:39" hidden="1" outlineLevel="1">
      <c r="A613" s="568"/>
      <c r="B613" s="321" t="s">
        <v>313</v>
      </c>
      <c r="C613" s="318" t="s">
        <v>164</v>
      </c>
      <c r="D613" s="322"/>
      <c r="E613" s="322"/>
      <c r="F613" s="322"/>
      <c r="G613" s="322"/>
      <c r="H613" s="322"/>
      <c r="I613" s="322"/>
      <c r="J613" s="322"/>
      <c r="K613" s="322"/>
      <c r="L613" s="322"/>
      <c r="M613" s="322"/>
      <c r="N613" s="322">
        <f>N612</f>
        <v>12</v>
      </c>
      <c r="O613" s="322"/>
      <c r="P613" s="322"/>
      <c r="Q613" s="322"/>
      <c r="R613" s="322"/>
      <c r="S613" s="322"/>
      <c r="T613" s="322"/>
      <c r="U613" s="322"/>
      <c r="V613" s="322"/>
      <c r="W613" s="322"/>
      <c r="X613" s="322"/>
      <c r="Y613" s="438">
        <f>Y612</f>
        <v>0</v>
      </c>
      <c r="Z613" s="438">
        <f t="shared" ref="Z613" si="1818">Z612</f>
        <v>0</v>
      </c>
      <c r="AA613" s="438">
        <f t="shared" ref="AA613" si="1819">AA612</f>
        <v>0</v>
      </c>
      <c r="AB613" s="438">
        <f t="shared" ref="AB613" si="1820">AB612</f>
        <v>0</v>
      </c>
      <c r="AC613" s="438">
        <f t="shared" ref="AC613" si="1821">AC612</f>
        <v>0</v>
      </c>
      <c r="AD613" s="438">
        <f t="shared" ref="AD613" si="1822">AD612</f>
        <v>0</v>
      </c>
      <c r="AE613" s="438">
        <f t="shared" ref="AE613" si="1823">AE612</f>
        <v>0</v>
      </c>
      <c r="AF613" s="438">
        <f t="shared" ref="AF613" si="1824">AF612</f>
        <v>0</v>
      </c>
      <c r="AG613" s="438">
        <f t="shared" ref="AG613" si="1825">AG612</f>
        <v>0</v>
      </c>
      <c r="AH613" s="438">
        <f t="shared" ref="AH613" si="1826">AH612</f>
        <v>0</v>
      </c>
      <c r="AI613" s="438">
        <f t="shared" ref="AI613" si="1827">AI612</f>
        <v>0</v>
      </c>
      <c r="AJ613" s="438">
        <f t="shared" ref="AJ613" si="1828">AJ612</f>
        <v>0</v>
      </c>
      <c r="AK613" s="438">
        <f t="shared" ref="AK613" si="1829">AK612</f>
        <v>0</v>
      </c>
      <c r="AL613" s="438">
        <f t="shared" ref="AL613" si="1830">AL612</f>
        <v>0</v>
      </c>
      <c r="AM613" s="338"/>
    </row>
    <row r="614" spans="1:39" hidden="1" outlineLevel="1">
      <c r="A614" s="568"/>
      <c r="B614" s="341"/>
      <c r="C614" s="339"/>
      <c r="D614" s="343"/>
      <c r="E614" s="343"/>
      <c r="F614" s="343"/>
      <c r="G614" s="343"/>
      <c r="H614" s="343"/>
      <c r="I614" s="343"/>
      <c r="J614" s="343"/>
      <c r="K614" s="343"/>
      <c r="L614" s="343"/>
      <c r="M614" s="343"/>
      <c r="N614" s="318"/>
      <c r="O614" s="343"/>
      <c r="P614" s="343"/>
      <c r="Q614" s="343"/>
      <c r="R614" s="343"/>
      <c r="S614" s="343"/>
      <c r="T614" s="343"/>
      <c r="U614" s="343"/>
      <c r="V614" s="343"/>
      <c r="W614" s="343"/>
      <c r="X614" s="343"/>
      <c r="Y614" s="443"/>
      <c r="Z614" s="443"/>
      <c r="AA614" s="443"/>
      <c r="AB614" s="443"/>
      <c r="AC614" s="443"/>
      <c r="AD614" s="443"/>
      <c r="AE614" s="443"/>
      <c r="AF614" s="443"/>
      <c r="AG614" s="443"/>
      <c r="AH614" s="443"/>
      <c r="AI614" s="443"/>
      <c r="AJ614" s="443"/>
      <c r="AK614" s="443"/>
      <c r="AL614" s="443"/>
      <c r="AM614" s="340"/>
    </row>
    <row r="615" spans="1:39" ht="30" hidden="1" outlineLevel="1">
      <c r="A615" s="568">
        <v>10</v>
      </c>
      <c r="B615" s="455" t="s">
        <v>104</v>
      </c>
      <c r="C615" s="318" t="s">
        <v>25</v>
      </c>
      <c r="D615" s="322"/>
      <c r="E615" s="322"/>
      <c r="F615" s="322"/>
      <c r="G615" s="322"/>
      <c r="H615" s="322"/>
      <c r="I615" s="322"/>
      <c r="J615" s="322"/>
      <c r="K615" s="322"/>
      <c r="L615" s="322"/>
      <c r="M615" s="322"/>
      <c r="N615" s="322">
        <v>3</v>
      </c>
      <c r="O615" s="322"/>
      <c r="P615" s="322"/>
      <c r="Q615" s="322"/>
      <c r="R615" s="322"/>
      <c r="S615" s="322"/>
      <c r="T615" s="322"/>
      <c r="U615" s="322"/>
      <c r="V615" s="322"/>
      <c r="W615" s="322"/>
      <c r="X615" s="322"/>
      <c r="Y615" s="442"/>
      <c r="Z615" s="437"/>
      <c r="AA615" s="437"/>
      <c r="AB615" s="437"/>
      <c r="AC615" s="437"/>
      <c r="AD615" s="437"/>
      <c r="AE615" s="437"/>
      <c r="AF615" s="442"/>
      <c r="AG615" s="442"/>
      <c r="AH615" s="442"/>
      <c r="AI615" s="442"/>
      <c r="AJ615" s="442"/>
      <c r="AK615" s="442"/>
      <c r="AL615" s="442"/>
      <c r="AM615" s="323">
        <f>SUM(Y615:AL615)</f>
        <v>0</v>
      </c>
    </row>
    <row r="616" spans="1:39" hidden="1" outlineLevel="1">
      <c r="A616" s="568"/>
      <c r="B616" s="321" t="s">
        <v>313</v>
      </c>
      <c r="C616" s="318" t="s">
        <v>164</v>
      </c>
      <c r="D616" s="322"/>
      <c r="E616" s="322"/>
      <c r="F616" s="322"/>
      <c r="G616" s="322"/>
      <c r="H616" s="322"/>
      <c r="I616" s="322"/>
      <c r="J616" s="322"/>
      <c r="K616" s="322"/>
      <c r="L616" s="322"/>
      <c r="M616" s="322"/>
      <c r="N616" s="322">
        <f>N615</f>
        <v>3</v>
      </c>
      <c r="O616" s="322"/>
      <c r="P616" s="322"/>
      <c r="Q616" s="322"/>
      <c r="R616" s="322"/>
      <c r="S616" s="322"/>
      <c r="T616" s="322"/>
      <c r="U616" s="322"/>
      <c r="V616" s="322"/>
      <c r="W616" s="322"/>
      <c r="X616" s="322"/>
      <c r="Y616" s="438">
        <f>Y615</f>
        <v>0</v>
      </c>
      <c r="Z616" s="438">
        <f t="shared" ref="Z616" si="1831">Z615</f>
        <v>0</v>
      </c>
      <c r="AA616" s="438">
        <f t="shared" ref="AA616" si="1832">AA615</f>
        <v>0</v>
      </c>
      <c r="AB616" s="438">
        <f t="shared" ref="AB616" si="1833">AB615</f>
        <v>0</v>
      </c>
      <c r="AC616" s="438">
        <f t="shared" ref="AC616" si="1834">AC615</f>
        <v>0</v>
      </c>
      <c r="AD616" s="438">
        <f t="shared" ref="AD616" si="1835">AD615</f>
        <v>0</v>
      </c>
      <c r="AE616" s="438">
        <f t="shared" ref="AE616" si="1836">AE615</f>
        <v>0</v>
      </c>
      <c r="AF616" s="438">
        <f t="shared" ref="AF616" si="1837">AF615</f>
        <v>0</v>
      </c>
      <c r="AG616" s="438">
        <f t="shared" ref="AG616" si="1838">AG615</f>
        <v>0</v>
      </c>
      <c r="AH616" s="438">
        <f t="shared" ref="AH616" si="1839">AH615</f>
        <v>0</v>
      </c>
      <c r="AI616" s="438">
        <f t="shared" ref="AI616" si="1840">AI615</f>
        <v>0</v>
      </c>
      <c r="AJ616" s="438">
        <f t="shared" ref="AJ616" si="1841">AJ615</f>
        <v>0</v>
      </c>
      <c r="AK616" s="438">
        <f t="shared" ref="AK616" si="1842">AK615</f>
        <v>0</v>
      </c>
      <c r="AL616" s="438">
        <f t="shared" ref="AL616" si="1843">AL615</f>
        <v>0</v>
      </c>
      <c r="AM616" s="338"/>
    </row>
    <row r="617" spans="1:39" hidden="1" outlineLevel="1">
      <c r="A617" s="568"/>
      <c r="B617" s="341"/>
      <c r="C617" s="339"/>
      <c r="D617" s="343"/>
      <c r="E617" s="343"/>
      <c r="F617" s="343"/>
      <c r="G617" s="343"/>
      <c r="H617" s="343"/>
      <c r="I617" s="343"/>
      <c r="J617" s="343"/>
      <c r="K617" s="343"/>
      <c r="L617" s="343"/>
      <c r="M617" s="343"/>
      <c r="N617" s="318"/>
      <c r="O617" s="343"/>
      <c r="P617" s="343"/>
      <c r="Q617" s="343"/>
      <c r="R617" s="343"/>
      <c r="S617" s="343"/>
      <c r="T617" s="343"/>
      <c r="U617" s="343"/>
      <c r="V617" s="343"/>
      <c r="W617" s="343"/>
      <c r="X617" s="343"/>
      <c r="Y617" s="443"/>
      <c r="Z617" s="444"/>
      <c r="AA617" s="443"/>
      <c r="AB617" s="443"/>
      <c r="AC617" s="443"/>
      <c r="AD617" s="443"/>
      <c r="AE617" s="443"/>
      <c r="AF617" s="443"/>
      <c r="AG617" s="443"/>
      <c r="AH617" s="443"/>
      <c r="AI617" s="443"/>
      <c r="AJ617" s="443"/>
      <c r="AK617" s="443"/>
      <c r="AL617" s="443"/>
      <c r="AM617" s="340"/>
    </row>
    <row r="618" spans="1:39" ht="15.75" hidden="1" outlineLevel="1">
      <c r="A618" s="568"/>
      <c r="B618" s="315" t="s">
        <v>10</v>
      </c>
      <c r="C618" s="316"/>
      <c r="D618" s="316"/>
      <c r="E618" s="316"/>
      <c r="F618" s="316"/>
      <c r="G618" s="316"/>
      <c r="H618" s="316"/>
      <c r="I618" s="316"/>
      <c r="J618" s="316"/>
      <c r="K618" s="316"/>
      <c r="L618" s="316"/>
      <c r="M618" s="316"/>
      <c r="N618" s="317"/>
      <c r="O618" s="316"/>
      <c r="P618" s="316"/>
      <c r="Q618" s="316"/>
      <c r="R618" s="316"/>
      <c r="S618" s="316"/>
      <c r="T618" s="316"/>
      <c r="U618" s="316"/>
      <c r="V618" s="316"/>
      <c r="W618" s="316"/>
      <c r="X618" s="316"/>
      <c r="Y618" s="441"/>
      <c r="Z618" s="441"/>
      <c r="AA618" s="441"/>
      <c r="AB618" s="441"/>
      <c r="AC618" s="441"/>
      <c r="AD618" s="441"/>
      <c r="AE618" s="441"/>
      <c r="AF618" s="441"/>
      <c r="AG618" s="441"/>
      <c r="AH618" s="441"/>
      <c r="AI618" s="441"/>
      <c r="AJ618" s="441"/>
      <c r="AK618" s="441"/>
      <c r="AL618" s="441"/>
      <c r="AM618" s="319"/>
    </row>
    <row r="619" spans="1:39" ht="30" hidden="1" outlineLevel="1">
      <c r="A619" s="568">
        <v>11</v>
      </c>
      <c r="B619" s="455" t="s">
        <v>105</v>
      </c>
      <c r="C619" s="318" t="s">
        <v>25</v>
      </c>
      <c r="D619" s="322"/>
      <c r="E619" s="322"/>
      <c r="F619" s="322"/>
      <c r="G619" s="322"/>
      <c r="H619" s="322"/>
      <c r="I619" s="322"/>
      <c r="J619" s="322"/>
      <c r="K619" s="322"/>
      <c r="L619" s="322"/>
      <c r="M619" s="322"/>
      <c r="N619" s="322">
        <v>12</v>
      </c>
      <c r="O619" s="322"/>
      <c r="P619" s="322"/>
      <c r="Q619" s="322"/>
      <c r="R619" s="322"/>
      <c r="S619" s="322"/>
      <c r="T619" s="322"/>
      <c r="U619" s="322"/>
      <c r="V619" s="322"/>
      <c r="W619" s="322"/>
      <c r="X619" s="322"/>
      <c r="Y619" s="453"/>
      <c r="Z619" s="437"/>
      <c r="AA619" s="437"/>
      <c r="AB619" s="437"/>
      <c r="AC619" s="437"/>
      <c r="AD619" s="437"/>
      <c r="AE619" s="437"/>
      <c r="AF619" s="442"/>
      <c r="AG619" s="442"/>
      <c r="AH619" s="442"/>
      <c r="AI619" s="442"/>
      <c r="AJ619" s="442"/>
      <c r="AK619" s="442"/>
      <c r="AL619" s="442"/>
      <c r="AM619" s="323">
        <f>SUM(Y619:AL619)</f>
        <v>0</v>
      </c>
    </row>
    <row r="620" spans="1:39" hidden="1" outlineLevel="1">
      <c r="A620" s="568"/>
      <c r="B620" s="321" t="s">
        <v>313</v>
      </c>
      <c r="C620" s="318" t="s">
        <v>164</v>
      </c>
      <c r="D620" s="322"/>
      <c r="E620" s="322"/>
      <c r="F620" s="322"/>
      <c r="G620" s="322"/>
      <c r="H620" s="322"/>
      <c r="I620" s="322"/>
      <c r="J620" s="322"/>
      <c r="K620" s="322"/>
      <c r="L620" s="322"/>
      <c r="M620" s="322"/>
      <c r="N620" s="322">
        <f>N619</f>
        <v>12</v>
      </c>
      <c r="O620" s="322"/>
      <c r="P620" s="322"/>
      <c r="Q620" s="322"/>
      <c r="R620" s="322"/>
      <c r="S620" s="322"/>
      <c r="T620" s="322"/>
      <c r="U620" s="322"/>
      <c r="V620" s="322"/>
      <c r="W620" s="322"/>
      <c r="X620" s="322"/>
      <c r="Y620" s="438">
        <f>Y619</f>
        <v>0</v>
      </c>
      <c r="Z620" s="438">
        <f t="shared" ref="Z620" si="1844">Z619</f>
        <v>0</v>
      </c>
      <c r="AA620" s="438">
        <f t="shared" ref="AA620" si="1845">AA619</f>
        <v>0</v>
      </c>
      <c r="AB620" s="438">
        <f t="shared" ref="AB620" si="1846">AB619</f>
        <v>0</v>
      </c>
      <c r="AC620" s="438">
        <f t="shared" ref="AC620" si="1847">AC619</f>
        <v>0</v>
      </c>
      <c r="AD620" s="438">
        <f t="shared" ref="AD620" si="1848">AD619</f>
        <v>0</v>
      </c>
      <c r="AE620" s="438">
        <f t="shared" ref="AE620" si="1849">AE619</f>
        <v>0</v>
      </c>
      <c r="AF620" s="438">
        <f t="shared" ref="AF620" si="1850">AF619</f>
        <v>0</v>
      </c>
      <c r="AG620" s="438">
        <f t="shared" ref="AG620" si="1851">AG619</f>
        <v>0</v>
      </c>
      <c r="AH620" s="438">
        <f t="shared" ref="AH620" si="1852">AH619</f>
        <v>0</v>
      </c>
      <c r="AI620" s="438">
        <f t="shared" ref="AI620" si="1853">AI619</f>
        <v>0</v>
      </c>
      <c r="AJ620" s="438">
        <f t="shared" ref="AJ620" si="1854">AJ619</f>
        <v>0</v>
      </c>
      <c r="AK620" s="438">
        <f t="shared" ref="AK620" si="1855">AK619</f>
        <v>0</v>
      </c>
      <c r="AL620" s="438">
        <f t="shared" ref="AL620" si="1856">AL619</f>
        <v>0</v>
      </c>
      <c r="AM620" s="324"/>
    </row>
    <row r="621" spans="1:39" hidden="1" outlineLevel="1">
      <c r="A621" s="568"/>
      <c r="B621" s="342"/>
      <c r="C621" s="332"/>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439"/>
      <c r="Z621" s="448"/>
      <c r="AA621" s="448"/>
      <c r="AB621" s="448"/>
      <c r="AC621" s="448"/>
      <c r="AD621" s="448"/>
      <c r="AE621" s="448"/>
      <c r="AF621" s="448"/>
      <c r="AG621" s="448"/>
      <c r="AH621" s="448"/>
      <c r="AI621" s="448"/>
      <c r="AJ621" s="448"/>
      <c r="AK621" s="448"/>
      <c r="AL621" s="448"/>
      <c r="AM621" s="333"/>
    </row>
    <row r="622" spans="1:39" ht="45" hidden="1" outlineLevel="1">
      <c r="A622" s="568">
        <v>12</v>
      </c>
      <c r="B622" s="455" t="s">
        <v>106</v>
      </c>
      <c r="C622" s="318" t="s">
        <v>25</v>
      </c>
      <c r="D622" s="322"/>
      <c r="E622" s="322"/>
      <c r="F622" s="322"/>
      <c r="G622" s="322"/>
      <c r="H622" s="322"/>
      <c r="I622" s="322"/>
      <c r="J622" s="322"/>
      <c r="K622" s="322"/>
      <c r="L622" s="322"/>
      <c r="M622" s="322"/>
      <c r="N622" s="322">
        <v>12</v>
      </c>
      <c r="O622" s="322"/>
      <c r="P622" s="322"/>
      <c r="Q622" s="322"/>
      <c r="R622" s="322"/>
      <c r="S622" s="322"/>
      <c r="T622" s="322"/>
      <c r="U622" s="322"/>
      <c r="V622" s="322"/>
      <c r="W622" s="322"/>
      <c r="X622" s="322"/>
      <c r="Y622" s="437"/>
      <c r="Z622" s="437"/>
      <c r="AA622" s="437"/>
      <c r="AB622" s="437"/>
      <c r="AC622" s="437"/>
      <c r="AD622" s="437"/>
      <c r="AE622" s="437"/>
      <c r="AF622" s="442"/>
      <c r="AG622" s="442"/>
      <c r="AH622" s="442"/>
      <c r="AI622" s="442"/>
      <c r="AJ622" s="442"/>
      <c r="AK622" s="442"/>
      <c r="AL622" s="442"/>
      <c r="AM622" s="323">
        <f>SUM(Y622:AL622)</f>
        <v>0</v>
      </c>
    </row>
    <row r="623" spans="1:39" hidden="1" outlineLevel="1">
      <c r="A623" s="568"/>
      <c r="B623" s="321" t="s">
        <v>313</v>
      </c>
      <c r="C623" s="318" t="s">
        <v>164</v>
      </c>
      <c r="D623" s="322"/>
      <c r="E623" s="322"/>
      <c r="F623" s="322"/>
      <c r="G623" s="322"/>
      <c r="H623" s="322"/>
      <c r="I623" s="322"/>
      <c r="J623" s="322"/>
      <c r="K623" s="322"/>
      <c r="L623" s="322"/>
      <c r="M623" s="322"/>
      <c r="N623" s="322">
        <f>N622</f>
        <v>12</v>
      </c>
      <c r="O623" s="322"/>
      <c r="P623" s="322"/>
      <c r="Q623" s="322"/>
      <c r="R623" s="322"/>
      <c r="S623" s="322"/>
      <c r="T623" s="322"/>
      <c r="U623" s="322"/>
      <c r="V623" s="322"/>
      <c r="W623" s="322"/>
      <c r="X623" s="322"/>
      <c r="Y623" s="438">
        <f>Y622</f>
        <v>0</v>
      </c>
      <c r="Z623" s="438">
        <f t="shared" ref="Z623" si="1857">Z622</f>
        <v>0</v>
      </c>
      <c r="AA623" s="438">
        <f t="shared" ref="AA623" si="1858">AA622</f>
        <v>0</v>
      </c>
      <c r="AB623" s="438">
        <f t="shared" ref="AB623" si="1859">AB622</f>
        <v>0</v>
      </c>
      <c r="AC623" s="438">
        <f t="shared" ref="AC623" si="1860">AC622</f>
        <v>0</v>
      </c>
      <c r="AD623" s="438">
        <f t="shared" ref="AD623" si="1861">AD622</f>
        <v>0</v>
      </c>
      <c r="AE623" s="438">
        <f t="shared" ref="AE623" si="1862">AE622</f>
        <v>0</v>
      </c>
      <c r="AF623" s="438">
        <f t="shared" ref="AF623" si="1863">AF622</f>
        <v>0</v>
      </c>
      <c r="AG623" s="438">
        <f t="shared" ref="AG623" si="1864">AG622</f>
        <v>0</v>
      </c>
      <c r="AH623" s="438">
        <f t="shared" ref="AH623" si="1865">AH622</f>
        <v>0</v>
      </c>
      <c r="AI623" s="438">
        <f t="shared" ref="AI623" si="1866">AI622</f>
        <v>0</v>
      </c>
      <c r="AJ623" s="438">
        <f t="shared" ref="AJ623" si="1867">AJ622</f>
        <v>0</v>
      </c>
      <c r="AK623" s="438">
        <f t="shared" ref="AK623" si="1868">AK622</f>
        <v>0</v>
      </c>
      <c r="AL623" s="438">
        <f t="shared" ref="AL623" si="1869">AL622</f>
        <v>0</v>
      </c>
      <c r="AM623" s="324"/>
    </row>
    <row r="624" spans="1:39" hidden="1" outlineLevel="1">
      <c r="A624" s="568"/>
      <c r="B624" s="342"/>
      <c r="C624" s="332"/>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449"/>
      <c r="Z624" s="449"/>
      <c r="AA624" s="439"/>
      <c r="AB624" s="439"/>
      <c r="AC624" s="439"/>
      <c r="AD624" s="439"/>
      <c r="AE624" s="439"/>
      <c r="AF624" s="439"/>
      <c r="AG624" s="439"/>
      <c r="AH624" s="439"/>
      <c r="AI624" s="439"/>
      <c r="AJ624" s="439"/>
      <c r="AK624" s="439"/>
      <c r="AL624" s="439"/>
      <c r="AM624" s="333"/>
    </row>
    <row r="625" spans="1:39" ht="30" hidden="1" outlineLevel="1">
      <c r="A625" s="568">
        <v>13</v>
      </c>
      <c r="B625" s="455" t="s">
        <v>107</v>
      </c>
      <c r="C625" s="318" t="s">
        <v>25</v>
      </c>
      <c r="D625" s="322"/>
      <c r="E625" s="322"/>
      <c r="F625" s="322"/>
      <c r="G625" s="322"/>
      <c r="H625" s="322"/>
      <c r="I625" s="322"/>
      <c r="J625" s="322"/>
      <c r="K625" s="322"/>
      <c r="L625" s="322"/>
      <c r="M625" s="322"/>
      <c r="N625" s="322">
        <v>12</v>
      </c>
      <c r="O625" s="322"/>
      <c r="P625" s="322"/>
      <c r="Q625" s="322"/>
      <c r="R625" s="322"/>
      <c r="S625" s="322"/>
      <c r="T625" s="322"/>
      <c r="U625" s="322"/>
      <c r="V625" s="322"/>
      <c r="W625" s="322"/>
      <c r="X625" s="322"/>
      <c r="Y625" s="437"/>
      <c r="Z625" s="437"/>
      <c r="AA625" s="437"/>
      <c r="AB625" s="437"/>
      <c r="AC625" s="437"/>
      <c r="AD625" s="437"/>
      <c r="AE625" s="437"/>
      <c r="AF625" s="442"/>
      <c r="AG625" s="442"/>
      <c r="AH625" s="442"/>
      <c r="AI625" s="442"/>
      <c r="AJ625" s="442"/>
      <c r="AK625" s="442"/>
      <c r="AL625" s="442"/>
      <c r="AM625" s="323">
        <f>SUM(Y625:AL625)</f>
        <v>0</v>
      </c>
    </row>
    <row r="626" spans="1:39" hidden="1" outlineLevel="1">
      <c r="A626" s="568"/>
      <c r="B626" s="321" t="s">
        <v>313</v>
      </c>
      <c r="C626" s="318" t="s">
        <v>164</v>
      </c>
      <c r="D626" s="322"/>
      <c r="E626" s="322"/>
      <c r="F626" s="322"/>
      <c r="G626" s="322"/>
      <c r="H626" s="322"/>
      <c r="I626" s="322"/>
      <c r="J626" s="322"/>
      <c r="K626" s="322"/>
      <c r="L626" s="322"/>
      <c r="M626" s="322"/>
      <c r="N626" s="322">
        <f>N625</f>
        <v>12</v>
      </c>
      <c r="O626" s="322"/>
      <c r="P626" s="322"/>
      <c r="Q626" s="322"/>
      <c r="R626" s="322"/>
      <c r="S626" s="322"/>
      <c r="T626" s="322"/>
      <c r="U626" s="322"/>
      <c r="V626" s="322"/>
      <c r="W626" s="322"/>
      <c r="X626" s="322"/>
      <c r="Y626" s="438">
        <f>Y625</f>
        <v>0</v>
      </c>
      <c r="Z626" s="438">
        <f t="shared" ref="Z626" si="1870">Z625</f>
        <v>0</v>
      </c>
      <c r="AA626" s="438">
        <f t="shared" ref="AA626" si="1871">AA625</f>
        <v>0</v>
      </c>
      <c r="AB626" s="438">
        <f t="shared" ref="AB626" si="1872">AB625</f>
        <v>0</v>
      </c>
      <c r="AC626" s="438">
        <f t="shared" ref="AC626" si="1873">AC625</f>
        <v>0</v>
      </c>
      <c r="AD626" s="438">
        <f t="shared" ref="AD626" si="1874">AD625</f>
        <v>0</v>
      </c>
      <c r="AE626" s="438">
        <f t="shared" ref="AE626" si="1875">AE625</f>
        <v>0</v>
      </c>
      <c r="AF626" s="438">
        <f t="shared" ref="AF626" si="1876">AF625</f>
        <v>0</v>
      </c>
      <c r="AG626" s="438">
        <f t="shared" ref="AG626" si="1877">AG625</f>
        <v>0</v>
      </c>
      <c r="AH626" s="438">
        <f t="shared" ref="AH626" si="1878">AH625</f>
        <v>0</v>
      </c>
      <c r="AI626" s="438">
        <f t="shared" ref="AI626" si="1879">AI625</f>
        <v>0</v>
      </c>
      <c r="AJ626" s="438">
        <f t="shared" ref="AJ626" si="1880">AJ625</f>
        <v>0</v>
      </c>
      <c r="AK626" s="438">
        <f t="shared" ref="AK626" si="1881">AK625</f>
        <v>0</v>
      </c>
      <c r="AL626" s="438">
        <f t="shared" ref="AL626" si="1882">AL625</f>
        <v>0</v>
      </c>
      <c r="AM626" s="333"/>
    </row>
    <row r="627" spans="1:39" hidden="1" outlineLevel="1">
      <c r="A627" s="568"/>
      <c r="B627" s="342"/>
      <c r="C627" s="332"/>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439"/>
      <c r="Z627" s="439"/>
      <c r="AA627" s="439"/>
      <c r="AB627" s="439"/>
      <c r="AC627" s="439"/>
      <c r="AD627" s="439"/>
      <c r="AE627" s="439"/>
      <c r="AF627" s="439"/>
      <c r="AG627" s="439"/>
      <c r="AH627" s="439"/>
      <c r="AI627" s="439"/>
      <c r="AJ627" s="439"/>
      <c r="AK627" s="439"/>
      <c r="AL627" s="439"/>
      <c r="AM627" s="333"/>
    </row>
    <row r="628" spans="1:39" ht="15.75" hidden="1" outlineLevel="1">
      <c r="A628" s="568"/>
      <c r="B628" s="315" t="s">
        <v>108</v>
      </c>
      <c r="C628" s="316"/>
      <c r="D628" s="317"/>
      <c r="E628" s="317"/>
      <c r="F628" s="317"/>
      <c r="G628" s="317"/>
      <c r="H628" s="317"/>
      <c r="I628" s="317"/>
      <c r="J628" s="317"/>
      <c r="K628" s="317"/>
      <c r="L628" s="317"/>
      <c r="M628" s="317"/>
      <c r="N628" s="317"/>
      <c r="O628" s="317"/>
      <c r="P628" s="316"/>
      <c r="Q628" s="316"/>
      <c r="R628" s="316"/>
      <c r="S628" s="316"/>
      <c r="T628" s="316"/>
      <c r="U628" s="316"/>
      <c r="V628" s="316"/>
      <c r="W628" s="316"/>
      <c r="X628" s="316"/>
      <c r="Y628" s="441"/>
      <c r="Z628" s="441"/>
      <c r="AA628" s="441"/>
      <c r="AB628" s="441"/>
      <c r="AC628" s="441"/>
      <c r="AD628" s="441"/>
      <c r="AE628" s="441"/>
      <c r="AF628" s="441"/>
      <c r="AG628" s="441"/>
      <c r="AH628" s="441"/>
      <c r="AI628" s="441"/>
      <c r="AJ628" s="441"/>
      <c r="AK628" s="441"/>
      <c r="AL628" s="441"/>
      <c r="AM628" s="319"/>
    </row>
    <row r="629" spans="1:39" hidden="1" outlineLevel="1">
      <c r="A629" s="568">
        <v>14</v>
      </c>
      <c r="B629" s="342" t="s">
        <v>109</v>
      </c>
      <c r="C629" s="318" t="s">
        <v>25</v>
      </c>
      <c r="D629" s="322"/>
      <c r="E629" s="322"/>
      <c r="F629" s="322"/>
      <c r="G629" s="322"/>
      <c r="H629" s="322"/>
      <c r="I629" s="322"/>
      <c r="J629" s="322"/>
      <c r="K629" s="322"/>
      <c r="L629" s="322"/>
      <c r="M629" s="322"/>
      <c r="N629" s="322">
        <v>12</v>
      </c>
      <c r="O629" s="322"/>
      <c r="P629" s="322"/>
      <c r="Q629" s="322"/>
      <c r="R629" s="322"/>
      <c r="S629" s="322"/>
      <c r="T629" s="322"/>
      <c r="U629" s="322"/>
      <c r="V629" s="322"/>
      <c r="W629" s="322"/>
      <c r="X629" s="322"/>
      <c r="Y629" s="437"/>
      <c r="Z629" s="437"/>
      <c r="AA629" s="437"/>
      <c r="AB629" s="437"/>
      <c r="AC629" s="437"/>
      <c r="AD629" s="437"/>
      <c r="AE629" s="437"/>
      <c r="AF629" s="437"/>
      <c r="AG629" s="437"/>
      <c r="AH629" s="437"/>
      <c r="AI629" s="437"/>
      <c r="AJ629" s="437"/>
      <c r="AK629" s="437"/>
      <c r="AL629" s="437"/>
      <c r="AM629" s="323">
        <f>SUM(Y629:AL629)</f>
        <v>0</v>
      </c>
    </row>
    <row r="630" spans="1:39" hidden="1" outlineLevel="1">
      <c r="A630" s="568"/>
      <c r="B630" s="321" t="s">
        <v>313</v>
      </c>
      <c r="C630" s="318" t="s">
        <v>164</v>
      </c>
      <c r="D630" s="322"/>
      <c r="E630" s="322"/>
      <c r="F630" s="322"/>
      <c r="G630" s="322"/>
      <c r="H630" s="322"/>
      <c r="I630" s="322"/>
      <c r="J630" s="322"/>
      <c r="K630" s="322"/>
      <c r="L630" s="322"/>
      <c r="M630" s="322"/>
      <c r="N630" s="322">
        <f>N629</f>
        <v>12</v>
      </c>
      <c r="O630" s="322"/>
      <c r="P630" s="322"/>
      <c r="Q630" s="322"/>
      <c r="R630" s="322"/>
      <c r="S630" s="322"/>
      <c r="T630" s="322"/>
      <c r="U630" s="322"/>
      <c r="V630" s="322"/>
      <c r="W630" s="322"/>
      <c r="X630" s="322"/>
      <c r="Y630" s="438">
        <f>Y629</f>
        <v>0</v>
      </c>
      <c r="Z630" s="438">
        <f t="shared" ref="Z630" si="1883">Z629</f>
        <v>0</v>
      </c>
      <c r="AA630" s="438">
        <f t="shared" ref="AA630" si="1884">AA629</f>
        <v>0</v>
      </c>
      <c r="AB630" s="438">
        <f t="shared" ref="AB630" si="1885">AB629</f>
        <v>0</v>
      </c>
      <c r="AC630" s="438">
        <f t="shared" ref="AC630" si="1886">AC629</f>
        <v>0</v>
      </c>
      <c r="AD630" s="438">
        <f t="shared" ref="AD630" si="1887">AD629</f>
        <v>0</v>
      </c>
      <c r="AE630" s="438">
        <f t="shared" ref="AE630" si="1888">AE629</f>
        <v>0</v>
      </c>
      <c r="AF630" s="438">
        <f t="shared" ref="AF630" si="1889">AF629</f>
        <v>0</v>
      </c>
      <c r="AG630" s="438">
        <f t="shared" ref="AG630" si="1890">AG629</f>
        <v>0</v>
      </c>
      <c r="AH630" s="438">
        <f t="shared" ref="AH630" si="1891">AH629</f>
        <v>0</v>
      </c>
      <c r="AI630" s="438">
        <f t="shared" ref="AI630" si="1892">AI629</f>
        <v>0</v>
      </c>
      <c r="AJ630" s="438">
        <f t="shared" ref="AJ630" si="1893">AJ629</f>
        <v>0</v>
      </c>
      <c r="AK630" s="438">
        <f t="shared" ref="AK630" si="1894">AK629</f>
        <v>0</v>
      </c>
      <c r="AL630" s="438">
        <f t="shared" ref="AL630" si="1895">AL629</f>
        <v>0</v>
      </c>
      <c r="AM630" s="324"/>
    </row>
    <row r="631" spans="1:39" hidden="1" outlineLevel="1">
      <c r="A631" s="568"/>
      <c r="B631" s="342"/>
      <c r="C631" s="332"/>
      <c r="D631" s="318"/>
      <c r="E631" s="318"/>
      <c r="F631" s="318"/>
      <c r="G631" s="318"/>
      <c r="H631" s="318"/>
      <c r="I631" s="318"/>
      <c r="J631" s="318"/>
      <c r="K631" s="318"/>
      <c r="L631" s="318"/>
      <c r="M631" s="318"/>
      <c r="N631" s="495"/>
      <c r="O631" s="318"/>
      <c r="P631" s="318"/>
      <c r="Q631" s="318"/>
      <c r="R631" s="318"/>
      <c r="S631" s="318"/>
      <c r="T631" s="318"/>
      <c r="U631" s="318"/>
      <c r="V631" s="318"/>
      <c r="W631" s="318"/>
      <c r="X631" s="318"/>
      <c r="Y631" s="439"/>
      <c r="Z631" s="439"/>
      <c r="AA631" s="439"/>
      <c r="AB631" s="439"/>
      <c r="AC631" s="439"/>
      <c r="AD631" s="439"/>
      <c r="AE631" s="439"/>
      <c r="AF631" s="439"/>
      <c r="AG631" s="439"/>
      <c r="AH631" s="439"/>
      <c r="AI631" s="439"/>
      <c r="AJ631" s="439"/>
      <c r="AK631" s="439"/>
      <c r="AL631" s="439"/>
      <c r="AM631" s="333"/>
    </row>
    <row r="632" spans="1:39" s="336" customFormat="1" ht="15.75" hidden="1" outlineLevel="1">
      <c r="A632" s="568"/>
      <c r="B632" s="315" t="s">
        <v>503</v>
      </c>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439"/>
      <c r="Z632" s="439"/>
      <c r="AA632" s="439"/>
      <c r="AB632" s="439"/>
      <c r="AC632" s="439"/>
      <c r="AD632" s="439"/>
      <c r="AE632" s="443"/>
      <c r="AF632" s="443"/>
      <c r="AG632" s="443"/>
      <c r="AH632" s="443"/>
      <c r="AI632" s="443"/>
      <c r="AJ632" s="443"/>
      <c r="AK632" s="443"/>
      <c r="AL632" s="443"/>
      <c r="AM632" s="553"/>
    </row>
    <row r="633" spans="1:39" hidden="1" outlineLevel="1">
      <c r="A633" s="568">
        <v>15</v>
      </c>
      <c r="B633" s="321" t="s">
        <v>508</v>
      </c>
      <c r="C633" s="318" t="s">
        <v>25</v>
      </c>
      <c r="D633" s="322"/>
      <c r="E633" s="322"/>
      <c r="F633" s="322"/>
      <c r="G633" s="322"/>
      <c r="H633" s="322"/>
      <c r="I633" s="322"/>
      <c r="J633" s="322"/>
      <c r="K633" s="322"/>
      <c r="L633" s="322"/>
      <c r="M633" s="322"/>
      <c r="N633" s="322">
        <v>0</v>
      </c>
      <c r="O633" s="322"/>
      <c r="P633" s="322"/>
      <c r="Q633" s="322"/>
      <c r="R633" s="322"/>
      <c r="S633" s="322"/>
      <c r="T633" s="322"/>
      <c r="U633" s="322"/>
      <c r="V633" s="322"/>
      <c r="W633" s="322"/>
      <c r="X633" s="322"/>
      <c r="Y633" s="437"/>
      <c r="Z633" s="437"/>
      <c r="AA633" s="437"/>
      <c r="AB633" s="437"/>
      <c r="AC633" s="437"/>
      <c r="AD633" s="437"/>
      <c r="AE633" s="437"/>
      <c r="AF633" s="437"/>
      <c r="AG633" s="437"/>
      <c r="AH633" s="437"/>
      <c r="AI633" s="437"/>
      <c r="AJ633" s="437"/>
      <c r="AK633" s="437"/>
      <c r="AL633" s="437"/>
      <c r="AM633" s="323">
        <f>SUM(Y633:AL633)</f>
        <v>0</v>
      </c>
    </row>
    <row r="634" spans="1:39" hidden="1" outlineLevel="1">
      <c r="A634" s="568"/>
      <c r="B634" s="321" t="s">
        <v>313</v>
      </c>
      <c r="C634" s="318" t="s">
        <v>164</v>
      </c>
      <c r="D634" s="322"/>
      <c r="E634" s="322"/>
      <c r="F634" s="322"/>
      <c r="G634" s="322"/>
      <c r="H634" s="322"/>
      <c r="I634" s="322"/>
      <c r="J634" s="322"/>
      <c r="K634" s="322"/>
      <c r="L634" s="322"/>
      <c r="M634" s="322"/>
      <c r="N634" s="322">
        <f>N633</f>
        <v>0</v>
      </c>
      <c r="O634" s="322"/>
      <c r="P634" s="322"/>
      <c r="Q634" s="322"/>
      <c r="R634" s="322"/>
      <c r="S634" s="322"/>
      <c r="T634" s="322"/>
      <c r="U634" s="322"/>
      <c r="V634" s="322"/>
      <c r="W634" s="322"/>
      <c r="X634" s="322"/>
      <c r="Y634" s="438">
        <f>Y633</f>
        <v>0</v>
      </c>
      <c r="Z634" s="438">
        <f t="shared" ref="Z634:AL634" si="1896">Z633</f>
        <v>0</v>
      </c>
      <c r="AA634" s="438">
        <f t="shared" si="1896"/>
        <v>0</v>
      </c>
      <c r="AB634" s="438">
        <f t="shared" si="1896"/>
        <v>0</v>
      </c>
      <c r="AC634" s="438">
        <f t="shared" si="1896"/>
        <v>0</v>
      </c>
      <c r="AD634" s="438">
        <f t="shared" si="1896"/>
        <v>0</v>
      </c>
      <c r="AE634" s="438">
        <f t="shared" si="1896"/>
        <v>0</v>
      </c>
      <c r="AF634" s="438">
        <f t="shared" si="1896"/>
        <v>0</v>
      </c>
      <c r="AG634" s="438">
        <f t="shared" si="1896"/>
        <v>0</v>
      </c>
      <c r="AH634" s="438">
        <f t="shared" si="1896"/>
        <v>0</v>
      </c>
      <c r="AI634" s="438">
        <f t="shared" si="1896"/>
        <v>0</v>
      </c>
      <c r="AJ634" s="438">
        <f t="shared" si="1896"/>
        <v>0</v>
      </c>
      <c r="AK634" s="438">
        <f t="shared" si="1896"/>
        <v>0</v>
      </c>
      <c r="AL634" s="438">
        <f t="shared" si="1896"/>
        <v>0</v>
      </c>
      <c r="AM634" s="324"/>
    </row>
    <row r="635" spans="1:39" hidden="1" outlineLevel="1">
      <c r="A635" s="568"/>
      <c r="B635" s="342"/>
      <c r="C635" s="332"/>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439"/>
      <c r="Z635" s="439"/>
      <c r="AA635" s="439"/>
      <c r="AB635" s="439"/>
      <c r="AC635" s="439"/>
      <c r="AD635" s="439"/>
      <c r="AE635" s="439"/>
      <c r="AF635" s="439"/>
      <c r="AG635" s="439"/>
      <c r="AH635" s="439"/>
      <c r="AI635" s="439"/>
      <c r="AJ635" s="439"/>
      <c r="AK635" s="439"/>
      <c r="AL635" s="439"/>
      <c r="AM635" s="333"/>
    </row>
    <row r="636" spans="1:39" s="310" customFormat="1" hidden="1" outlineLevel="1">
      <c r="A636" s="568">
        <v>16</v>
      </c>
      <c r="B636" s="351" t="s">
        <v>504</v>
      </c>
      <c r="C636" s="318" t="s">
        <v>25</v>
      </c>
      <c r="D636" s="322"/>
      <c r="E636" s="322"/>
      <c r="F636" s="322"/>
      <c r="G636" s="322"/>
      <c r="H636" s="322"/>
      <c r="I636" s="322"/>
      <c r="J636" s="322"/>
      <c r="K636" s="322"/>
      <c r="L636" s="322"/>
      <c r="M636" s="322"/>
      <c r="N636" s="322">
        <v>0</v>
      </c>
      <c r="O636" s="322"/>
      <c r="P636" s="322"/>
      <c r="Q636" s="322"/>
      <c r="R636" s="322"/>
      <c r="S636" s="322"/>
      <c r="T636" s="322"/>
      <c r="U636" s="322"/>
      <c r="V636" s="322"/>
      <c r="W636" s="322"/>
      <c r="X636" s="322"/>
      <c r="Y636" s="437"/>
      <c r="Z636" s="437"/>
      <c r="AA636" s="437"/>
      <c r="AB636" s="437"/>
      <c r="AC636" s="437"/>
      <c r="AD636" s="437"/>
      <c r="AE636" s="437"/>
      <c r="AF636" s="437"/>
      <c r="AG636" s="437"/>
      <c r="AH636" s="437"/>
      <c r="AI636" s="437"/>
      <c r="AJ636" s="437"/>
      <c r="AK636" s="437"/>
      <c r="AL636" s="437"/>
      <c r="AM636" s="323">
        <f>SUM(Y636:AL636)</f>
        <v>0</v>
      </c>
    </row>
    <row r="637" spans="1:39" s="310" customFormat="1" hidden="1" outlineLevel="1">
      <c r="A637" s="568"/>
      <c r="B637" s="321" t="s">
        <v>313</v>
      </c>
      <c r="C637" s="318" t="s">
        <v>164</v>
      </c>
      <c r="D637" s="322"/>
      <c r="E637" s="322"/>
      <c r="F637" s="322"/>
      <c r="G637" s="322"/>
      <c r="H637" s="322"/>
      <c r="I637" s="322"/>
      <c r="J637" s="322"/>
      <c r="K637" s="322"/>
      <c r="L637" s="322"/>
      <c r="M637" s="322"/>
      <c r="N637" s="322">
        <f>N636</f>
        <v>0</v>
      </c>
      <c r="O637" s="322"/>
      <c r="P637" s="322"/>
      <c r="Q637" s="322"/>
      <c r="R637" s="322"/>
      <c r="S637" s="322"/>
      <c r="T637" s="322"/>
      <c r="U637" s="322"/>
      <c r="V637" s="322"/>
      <c r="W637" s="322"/>
      <c r="X637" s="322"/>
      <c r="Y637" s="438">
        <f>Y636</f>
        <v>0</v>
      </c>
      <c r="Z637" s="438">
        <f t="shared" ref="Z637:AL637" si="1897">Z636</f>
        <v>0</v>
      </c>
      <c r="AA637" s="438">
        <f t="shared" si="1897"/>
        <v>0</v>
      </c>
      <c r="AB637" s="438">
        <f t="shared" si="1897"/>
        <v>0</v>
      </c>
      <c r="AC637" s="438">
        <f t="shared" si="1897"/>
        <v>0</v>
      </c>
      <c r="AD637" s="438">
        <f t="shared" si="1897"/>
        <v>0</v>
      </c>
      <c r="AE637" s="438">
        <f t="shared" si="1897"/>
        <v>0</v>
      </c>
      <c r="AF637" s="438">
        <f t="shared" si="1897"/>
        <v>0</v>
      </c>
      <c r="AG637" s="438">
        <f t="shared" si="1897"/>
        <v>0</v>
      </c>
      <c r="AH637" s="438">
        <f t="shared" si="1897"/>
        <v>0</v>
      </c>
      <c r="AI637" s="438">
        <f t="shared" si="1897"/>
        <v>0</v>
      </c>
      <c r="AJ637" s="438">
        <f t="shared" si="1897"/>
        <v>0</v>
      </c>
      <c r="AK637" s="438">
        <f t="shared" si="1897"/>
        <v>0</v>
      </c>
      <c r="AL637" s="438">
        <f t="shared" si="1897"/>
        <v>0</v>
      </c>
      <c r="AM637" s="324"/>
    </row>
    <row r="638" spans="1:39" s="310" customFormat="1" hidden="1" outlineLevel="1">
      <c r="A638" s="568"/>
      <c r="B638" s="351"/>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439"/>
      <c r="Z638" s="439"/>
      <c r="AA638" s="439"/>
      <c r="AB638" s="439"/>
      <c r="AC638" s="439"/>
      <c r="AD638" s="439"/>
      <c r="AE638" s="443"/>
      <c r="AF638" s="443"/>
      <c r="AG638" s="443"/>
      <c r="AH638" s="443"/>
      <c r="AI638" s="443"/>
      <c r="AJ638" s="443"/>
      <c r="AK638" s="443"/>
      <c r="AL638" s="443"/>
      <c r="AM638" s="340"/>
    </row>
    <row r="639" spans="1:39" ht="15.75" hidden="1" outlineLevel="1">
      <c r="A639" s="568"/>
      <c r="B639" s="555" t="s">
        <v>509</v>
      </c>
      <c r="C639" s="347"/>
      <c r="D639" s="317"/>
      <c r="E639" s="316"/>
      <c r="F639" s="316"/>
      <c r="G639" s="316"/>
      <c r="H639" s="316"/>
      <c r="I639" s="316"/>
      <c r="J639" s="316"/>
      <c r="K639" s="316"/>
      <c r="L639" s="316"/>
      <c r="M639" s="316"/>
      <c r="N639" s="317"/>
      <c r="O639" s="316"/>
      <c r="P639" s="316"/>
      <c r="Q639" s="316"/>
      <c r="R639" s="316"/>
      <c r="S639" s="316"/>
      <c r="T639" s="316"/>
      <c r="U639" s="316"/>
      <c r="V639" s="316"/>
      <c r="W639" s="316"/>
      <c r="X639" s="316"/>
      <c r="Y639" s="441"/>
      <c r="Z639" s="441"/>
      <c r="AA639" s="441"/>
      <c r="AB639" s="441"/>
      <c r="AC639" s="441"/>
      <c r="AD639" s="441"/>
      <c r="AE639" s="441"/>
      <c r="AF639" s="441"/>
      <c r="AG639" s="441"/>
      <c r="AH639" s="441"/>
      <c r="AI639" s="441"/>
      <c r="AJ639" s="441"/>
      <c r="AK639" s="441"/>
      <c r="AL639" s="441"/>
      <c r="AM639" s="319"/>
    </row>
    <row r="640" spans="1:39" hidden="1" outlineLevel="1">
      <c r="A640" s="568">
        <v>17</v>
      </c>
      <c r="B640" s="455" t="s">
        <v>113</v>
      </c>
      <c r="C640" s="318" t="s">
        <v>25</v>
      </c>
      <c r="D640" s="322"/>
      <c r="E640" s="322"/>
      <c r="F640" s="322"/>
      <c r="G640" s="322"/>
      <c r="H640" s="322"/>
      <c r="I640" s="322"/>
      <c r="J640" s="322"/>
      <c r="K640" s="322"/>
      <c r="L640" s="322"/>
      <c r="M640" s="322"/>
      <c r="N640" s="322">
        <v>0</v>
      </c>
      <c r="O640" s="322"/>
      <c r="P640" s="322"/>
      <c r="Q640" s="322"/>
      <c r="R640" s="322"/>
      <c r="S640" s="322"/>
      <c r="T640" s="322"/>
      <c r="U640" s="322"/>
      <c r="V640" s="322"/>
      <c r="W640" s="322"/>
      <c r="X640" s="322"/>
      <c r="Y640" s="453"/>
      <c r="Z640" s="437"/>
      <c r="AA640" s="437"/>
      <c r="AB640" s="437"/>
      <c r="AC640" s="437"/>
      <c r="AD640" s="437"/>
      <c r="AE640" s="437"/>
      <c r="AF640" s="442"/>
      <c r="AG640" s="442"/>
      <c r="AH640" s="442"/>
      <c r="AI640" s="442"/>
      <c r="AJ640" s="442"/>
      <c r="AK640" s="442"/>
      <c r="AL640" s="442"/>
      <c r="AM640" s="323">
        <f>SUM(Y640:AL640)</f>
        <v>0</v>
      </c>
    </row>
    <row r="641" spans="1:39" hidden="1" outlineLevel="1">
      <c r="A641" s="568"/>
      <c r="B641" s="321" t="s">
        <v>313</v>
      </c>
      <c r="C641" s="318" t="s">
        <v>164</v>
      </c>
      <c r="D641" s="322"/>
      <c r="E641" s="322"/>
      <c r="F641" s="322"/>
      <c r="G641" s="322"/>
      <c r="H641" s="322"/>
      <c r="I641" s="322"/>
      <c r="J641" s="322"/>
      <c r="K641" s="322"/>
      <c r="L641" s="322"/>
      <c r="M641" s="322"/>
      <c r="N641" s="322">
        <f>N640</f>
        <v>0</v>
      </c>
      <c r="O641" s="322"/>
      <c r="P641" s="322"/>
      <c r="Q641" s="322"/>
      <c r="R641" s="322"/>
      <c r="S641" s="322"/>
      <c r="T641" s="322"/>
      <c r="U641" s="322"/>
      <c r="V641" s="322"/>
      <c r="W641" s="322"/>
      <c r="X641" s="322"/>
      <c r="Y641" s="438">
        <f>Y640</f>
        <v>0</v>
      </c>
      <c r="Z641" s="438">
        <f t="shared" ref="Z641:AL641" si="1898">Z640</f>
        <v>0</v>
      </c>
      <c r="AA641" s="438">
        <f t="shared" si="1898"/>
        <v>0</v>
      </c>
      <c r="AB641" s="438">
        <f t="shared" si="1898"/>
        <v>0</v>
      </c>
      <c r="AC641" s="438">
        <f t="shared" si="1898"/>
        <v>0</v>
      </c>
      <c r="AD641" s="438">
        <f t="shared" si="1898"/>
        <v>0</v>
      </c>
      <c r="AE641" s="438">
        <f t="shared" si="1898"/>
        <v>0</v>
      </c>
      <c r="AF641" s="438">
        <f t="shared" si="1898"/>
        <v>0</v>
      </c>
      <c r="AG641" s="438">
        <f t="shared" si="1898"/>
        <v>0</v>
      </c>
      <c r="AH641" s="438">
        <f t="shared" si="1898"/>
        <v>0</v>
      </c>
      <c r="AI641" s="438">
        <f t="shared" si="1898"/>
        <v>0</v>
      </c>
      <c r="AJ641" s="438">
        <f t="shared" si="1898"/>
        <v>0</v>
      </c>
      <c r="AK641" s="438">
        <f t="shared" si="1898"/>
        <v>0</v>
      </c>
      <c r="AL641" s="438">
        <f t="shared" si="1898"/>
        <v>0</v>
      </c>
      <c r="AM641" s="333"/>
    </row>
    <row r="642" spans="1:39" hidden="1" outlineLevel="1">
      <c r="A642" s="568"/>
      <c r="B642" s="321"/>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449"/>
      <c r="Z642" s="452"/>
      <c r="AA642" s="452"/>
      <c r="AB642" s="452"/>
      <c r="AC642" s="452"/>
      <c r="AD642" s="452"/>
      <c r="AE642" s="452"/>
      <c r="AF642" s="452"/>
      <c r="AG642" s="452"/>
      <c r="AH642" s="452"/>
      <c r="AI642" s="452"/>
      <c r="AJ642" s="452"/>
      <c r="AK642" s="452"/>
      <c r="AL642" s="452"/>
      <c r="AM642" s="333"/>
    </row>
    <row r="643" spans="1:39" hidden="1" outlineLevel="1">
      <c r="A643" s="568">
        <v>18</v>
      </c>
      <c r="B643" s="455" t="s">
        <v>110</v>
      </c>
      <c r="C643" s="318" t="s">
        <v>25</v>
      </c>
      <c r="D643" s="322"/>
      <c r="E643" s="322"/>
      <c r="F643" s="322"/>
      <c r="G643" s="322"/>
      <c r="H643" s="322"/>
      <c r="I643" s="322"/>
      <c r="J643" s="322"/>
      <c r="K643" s="322"/>
      <c r="L643" s="322"/>
      <c r="M643" s="322"/>
      <c r="N643" s="322">
        <v>0</v>
      </c>
      <c r="O643" s="322"/>
      <c r="P643" s="322"/>
      <c r="Q643" s="322"/>
      <c r="R643" s="322"/>
      <c r="S643" s="322"/>
      <c r="T643" s="322"/>
      <c r="U643" s="322"/>
      <c r="V643" s="322"/>
      <c r="W643" s="322"/>
      <c r="X643" s="322"/>
      <c r="Y643" s="453"/>
      <c r="Z643" s="437"/>
      <c r="AA643" s="437"/>
      <c r="AB643" s="437"/>
      <c r="AC643" s="437"/>
      <c r="AD643" s="437"/>
      <c r="AE643" s="437"/>
      <c r="AF643" s="442"/>
      <c r="AG643" s="442"/>
      <c r="AH643" s="442"/>
      <c r="AI643" s="442"/>
      <c r="AJ643" s="442"/>
      <c r="AK643" s="442"/>
      <c r="AL643" s="442"/>
      <c r="AM643" s="323">
        <f>SUM(Y643:AL643)</f>
        <v>0</v>
      </c>
    </row>
    <row r="644" spans="1:39" hidden="1" outlineLevel="1">
      <c r="A644" s="568"/>
      <c r="B644" s="321" t="s">
        <v>313</v>
      </c>
      <c r="C644" s="318" t="s">
        <v>164</v>
      </c>
      <c r="D644" s="322"/>
      <c r="E644" s="322"/>
      <c r="F644" s="322"/>
      <c r="G644" s="322"/>
      <c r="H644" s="322"/>
      <c r="I644" s="322"/>
      <c r="J644" s="322"/>
      <c r="K644" s="322"/>
      <c r="L644" s="322"/>
      <c r="M644" s="322"/>
      <c r="N644" s="322">
        <f>N643</f>
        <v>0</v>
      </c>
      <c r="O644" s="322"/>
      <c r="P644" s="322"/>
      <c r="Q644" s="322"/>
      <c r="R644" s="322"/>
      <c r="S644" s="322"/>
      <c r="T644" s="322"/>
      <c r="U644" s="322"/>
      <c r="V644" s="322"/>
      <c r="W644" s="322"/>
      <c r="X644" s="322"/>
      <c r="Y644" s="438">
        <f>Y643</f>
        <v>0</v>
      </c>
      <c r="Z644" s="438">
        <f t="shared" ref="Z644:AL644" si="1899">Z643</f>
        <v>0</v>
      </c>
      <c r="AA644" s="438">
        <f t="shared" si="1899"/>
        <v>0</v>
      </c>
      <c r="AB644" s="438">
        <f t="shared" si="1899"/>
        <v>0</v>
      </c>
      <c r="AC644" s="438">
        <f t="shared" si="1899"/>
        <v>0</v>
      </c>
      <c r="AD644" s="438">
        <f t="shared" si="1899"/>
        <v>0</v>
      </c>
      <c r="AE644" s="438">
        <f t="shared" si="1899"/>
        <v>0</v>
      </c>
      <c r="AF644" s="438">
        <f t="shared" si="1899"/>
        <v>0</v>
      </c>
      <c r="AG644" s="438">
        <f t="shared" si="1899"/>
        <v>0</v>
      </c>
      <c r="AH644" s="438">
        <f t="shared" si="1899"/>
        <v>0</v>
      </c>
      <c r="AI644" s="438">
        <f t="shared" si="1899"/>
        <v>0</v>
      </c>
      <c r="AJ644" s="438">
        <f t="shared" si="1899"/>
        <v>0</v>
      </c>
      <c r="AK644" s="438">
        <f t="shared" si="1899"/>
        <v>0</v>
      </c>
      <c r="AL644" s="438">
        <f t="shared" si="1899"/>
        <v>0</v>
      </c>
      <c r="AM644" s="333"/>
    </row>
    <row r="645" spans="1:39" hidden="1" outlineLevel="1">
      <c r="A645" s="568"/>
      <c r="B645" s="349"/>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450"/>
      <c r="Z645" s="451"/>
      <c r="AA645" s="451"/>
      <c r="AB645" s="451"/>
      <c r="AC645" s="451"/>
      <c r="AD645" s="451"/>
      <c r="AE645" s="451"/>
      <c r="AF645" s="451"/>
      <c r="AG645" s="451"/>
      <c r="AH645" s="451"/>
      <c r="AI645" s="451"/>
      <c r="AJ645" s="451"/>
      <c r="AK645" s="451"/>
      <c r="AL645" s="451"/>
      <c r="AM645" s="324"/>
    </row>
    <row r="646" spans="1:39" hidden="1" outlineLevel="1">
      <c r="A646" s="568">
        <v>19</v>
      </c>
      <c r="B646" s="455" t="s">
        <v>112</v>
      </c>
      <c r="C646" s="318" t="s">
        <v>25</v>
      </c>
      <c r="D646" s="322"/>
      <c r="E646" s="322"/>
      <c r="F646" s="322"/>
      <c r="G646" s="322"/>
      <c r="H646" s="322"/>
      <c r="I646" s="322"/>
      <c r="J646" s="322"/>
      <c r="K646" s="322"/>
      <c r="L646" s="322"/>
      <c r="M646" s="322"/>
      <c r="N646" s="322">
        <v>0</v>
      </c>
      <c r="O646" s="322"/>
      <c r="P646" s="322"/>
      <c r="Q646" s="322"/>
      <c r="R646" s="322"/>
      <c r="S646" s="322"/>
      <c r="T646" s="322"/>
      <c r="U646" s="322"/>
      <c r="V646" s="322"/>
      <c r="W646" s="322"/>
      <c r="X646" s="322"/>
      <c r="Y646" s="453"/>
      <c r="Z646" s="437"/>
      <c r="AA646" s="437"/>
      <c r="AB646" s="437"/>
      <c r="AC646" s="437"/>
      <c r="AD646" s="437"/>
      <c r="AE646" s="437"/>
      <c r="AF646" s="442"/>
      <c r="AG646" s="442"/>
      <c r="AH646" s="442"/>
      <c r="AI646" s="442"/>
      <c r="AJ646" s="442"/>
      <c r="AK646" s="442"/>
      <c r="AL646" s="442"/>
      <c r="AM646" s="323">
        <f>SUM(Y646:AL646)</f>
        <v>0</v>
      </c>
    </row>
    <row r="647" spans="1:39" hidden="1" outlineLevel="1">
      <c r="A647" s="568"/>
      <c r="B647" s="321" t="s">
        <v>313</v>
      </c>
      <c r="C647" s="318" t="s">
        <v>164</v>
      </c>
      <c r="D647" s="322"/>
      <c r="E647" s="322"/>
      <c r="F647" s="322"/>
      <c r="G647" s="322"/>
      <c r="H647" s="322"/>
      <c r="I647" s="322"/>
      <c r="J647" s="322"/>
      <c r="K647" s="322"/>
      <c r="L647" s="322"/>
      <c r="M647" s="322"/>
      <c r="N647" s="322">
        <f>N646</f>
        <v>0</v>
      </c>
      <c r="O647" s="322"/>
      <c r="P647" s="322"/>
      <c r="Q647" s="322"/>
      <c r="R647" s="322"/>
      <c r="S647" s="322"/>
      <c r="T647" s="322"/>
      <c r="U647" s="322"/>
      <c r="V647" s="322"/>
      <c r="W647" s="322"/>
      <c r="X647" s="322"/>
      <c r="Y647" s="438">
        <f>Y646</f>
        <v>0</v>
      </c>
      <c r="Z647" s="438">
        <f t="shared" ref="Z647:AL647" si="1900">Z646</f>
        <v>0</v>
      </c>
      <c r="AA647" s="438">
        <f t="shared" si="1900"/>
        <v>0</v>
      </c>
      <c r="AB647" s="438">
        <f t="shared" si="1900"/>
        <v>0</v>
      </c>
      <c r="AC647" s="438">
        <f t="shared" si="1900"/>
        <v>0</v>
      </c>
      <c r="AD647" s="438">
        <f t="shared" si="1900"/>
        <v>0</v>
      </c>
      <c r="AE647" s="438">
        <f t="shared" si="1900"/>
        <v>0</v>
      </c>
      <c r="AF647" s="438">
        <f t="shared" si="1900"/>
        <v>0</v>
      </c>
      <c r="AG647" s="438">
        <f t="shared" si="1900"/>
        <v>0</v>
      </c>
      <c r="AH647" s="438">
        <f t="shared" si="1900"/>
        <v>0</v>
      </c>
      <c r="AI647" s="438">
        <f t="shared" si="1900"/>
        <v>0</v>
      </c>
      <c r="AJ647" s="438">
        <f t="shared" si="1900"/>
        <v>0</v>
      </c>
      <c r="AK647" s="438">
        <f t="shared" si="1900"/>
        <v>0</v>
      </c>
      <c r="AL647" s="438">
        <f t="shared" si="1900"/>
        <v>0</v>
      </c>
      <c r="AM647" s="324"/>
    </row>
    <row r="648" spans="1:39" hidden="1" outlineLevel="1">
      <c r="A648" s="568"/>
      <c r="B648" s="349"/>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439"/>
      <c r="Z648" s="439"/>
      <c r="AA648" s="439"/>
      <c r="AB648" s="439"/>
      <c r="AC648" s="439"/>
      <c r="AD648" s="439"/>
      <c r="AE648" s="439"/>
      <c r="AF648" s="439"/>
      <c r="AG648" s="439"/>
      <c r="AH648" s="439"/>
      <c r="AI648" s="439"/>
      <c r="AJ648" s="439"/>
      <c r="AK648" s="439"/>
      <c r="AL648" s="439"/>
      <c r="AM648" s="333"/>
    </row>
    <row r="649" spans="1:39" hidden="1" outlineLevel="1">
      <c r="A649" s="568">
        <v>20</v>
      </c>
      <c r="B649" s="455" t="s">
        <v>111</v>
      </c>
      <c r="C649" s="318" t="s">
        <v>25</v>
      </c>
      <c r="D649" s="322"/>
      <c r="E649" s="322"/>
      <c r="F649" s="322"/>
      <c r="G649" s="322"/>
      <c r="H649" s="322"/>
      <c r="I649" s="322"/>
      <c r="J649" s="322"/>
      <c r="K649" s="322"/>
      <c r="L649" s="322"/>
      <c r="M649" s="322"/>
      <c r="N649" s="322">
        <v>0</v>
      </c>
      <c r="O649" s="322"/>
      <c r="P649" s="322"/>
      <c r="Q649" s="322"/>
      <c r="R649" s="322"/>
      <c r="S649" s="322"/>
      <c r="T649" s="322"/>
      <c r="U649" s="322"/>
      <c r="V649" s="322"/>
      <c r="W649" s="322"/>
      <c r="X649" s="322"/>
      <c r="Y649" s="453"/>
      <c r="Z649" s="437"/>
      <c r="AA649" s="437"/>
      <c r="AB649" s="437"/>
      <c r="AC649" s="437"/>
      <c r="AD649" s="437"/>
      <c r="AE649" s="437"/>
      <c r="AF649" s="442"/>
      <c r="AG649" s="442"/>
      <c r="AH649" s="442"/>
      <c r="AI649" s="442"/>
      <c r="AJ649" s="442"/>
      <c r="AK649" s="442"/>
      <c r="AL649" s="442"/>
      <c r="AM649" s="323">
        <f>SUM(Y649:AL649)</f>
        <v>0</v>
      </c>
    </row>
    <row r="650" spans="1:39" hidden="1" outlineLevel="1">
      <c r="A650" s="568"/>
      <c r="B650" s="321" t="s">
        <v>313</v>
      </c>
      <c r="C650" s="318" t="s">
        <v>164</v>
      </c>
      <c r="D650" s="322"/>
      <c r="E650" s="322"/>
      <c r="F650" s="322"/>
      <c r="G650" s="322"/>
      <c r="H650" s="322"/>
      <c r="I650" s="322"/>
      <c r="J650" s="322"/>
      <c r="K650" s="322"/>
      <c r="L650" s="322"/>
      <c r="M650" s="322"/>
      <c r="N650" s="322">
        <f>N649</f>
        <v>0</v>
      </c>
      <c r="O650" s="322"/>
      <c r="P650" s="322"/>
      <c r="Q650" s="322"/>
      <c r="R650" s="322"/>
      <c r="S650" s="322"/>
      <c r="T650" s="322"/>
      <c r="U650" s="322"/>
      <c r="V650" s="322"/>
      <c r="W650" s="322"/>
      <c r="X650" s="322"/>
      <c r="Y650" s="438">
        <f>Y649</f>
        <v>0</v>
      </c>
      <c r="Z650" s="438">
        <f t="shared" ref="Z650:AL650" si="1901">Z649</f>
        <v>0</v>
      </c>
      <c r="AA650" s="438">
        <f t="shared" si="1901"/>
        <v>0</v>
      </c>
      <c r="AB650" s="438">
        <f t="shared" si="1901"/>
        <v>0</v>
      </c>
      <c r="AC650" s="438">
        <f t="shared" si="1901"/>
        <v>0</v>
      </c>
      <c r="AD650" s="438">
        <f t="shared" si="1901"/>
        <v>0</v>
      </c>
      <c r="AE650" s="438">
        <f t="shared" si="1901"/>
        <v>0</v>
      </c>
      <c r="AF650" s="438">
        <f t="shared" si="1901"/>
        <v>0</v>
      </c>
      <c r="AG650" s="438">
        <f t="shared" si="1901"/>
        <v>0</v>
      </c>
      <c r="AH650" s="438">
        <f t="shared" si="1901"/>
        <v>0</v>
      </c>
      <c r="AI650" s="438">
        <f t="shared" si="1901"/>
        <v>0</v>
      </c>
      <c r="AJ650" s="438">
        <f t="shared" si="1901"/>
        <v>0</v>
      </c>
      <c r="AK650" s="438">
        <f t="shared" si="1901"/>
        <v>0</v>
      </c>
      <c r="AL650" s="438">
        <f t="shared" si="1901"/>
        <v>0</v>
      </c>
      <c r="AM650" s="333"/>
    </row>
    <row r="651" spans="1:39" ht="15.75" hidden="1" outlineLevel="1">
      <c r="A651" s="568"/>
      <c r="B651" s="350"/>
      <c r="C651" s="327"/>
      <c r="D651" s="318"/>
      <c r="E651" s="318"/>
      <c r="F651" s="318"/>
      <c r="G651" s="318"/>
      <c r="H651" s="318"/>
      <c r="I651" s="318"/>
      <c r="J651" s="318"/>
      <c r="K651" s="318"/>
      <c r="L651" s="318"/>
      <c r="M651" s="318"/>
      <c r="N651" s="327"/>
      <c r="O651" s="318"/>
      <c r="P651" s="318"/>
      <c r="Q651" s="318"/>
      <c r="R651" s="318"/>
      <c r="S651" s="318"/>
      <c r="T651" s="318"/>
      <c r="U651" s="318"/>
      <c r="V651" s="318"/>
      <c r="W651" s="318"/>
      <c r="X651" s="318"/>
      <c r="Y651" s="439"/>
      <c r="Z651" s="439"/>
      <c r="AA651" s="439"/>
      <c r="AB651" s="439"/>
      <c r="AC651" s="439"/>
      <c r="AD651" s="439"/>
      <c r="AE651" s="439"/>
      <c r="AF651" s="439"/>
      <c r="AG651" s="439"/>
      <c r="AH651" s="439"/>
      <c r="AI651" s="439"/>
      <c r="AJ651" s="439"/>
      <c r="AK651" s="439"/>
      <c r="AL651" s="439"/>
      <c r="AM651" s="333"/>
    </row>
    <row r="652" spans="1:39" ht="15.75" hidden="1" outlineLevel="1">
      <c r="A652" s="568"/>
      <c r="B652" s="554" t="s">
        <v>516</v>
      </c>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449"/>
      <c r="Z652" s="452"/>
      <c r="AA652" s="452"/>
      <c r="AB652" s="452"/>
      <c r="AC652" s="452"/>
      <c r="AD652" s="452"/>
      <c r="AE652" s="452"/>
      <c r="AF652" s="452"/>
      <c r="AG652" s="452"/>
      <c r="AH652" s="452"/>
      <c r="AI652" s="452"/>
      <c r="AJ652" s="452"/>
      <c r="AK652" s="452"/>
      <c r="AL652" s="452"/>
      <c r="AM652" s="333"/>
    </row>
    <row r="653" spans="1:39" ht="15.75" hidden="1" outlineLevel="1">
      <c r="A653" s="568"/>
      <c r="B653" s="540" t="s">
        <v>512</v>
      </c>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449"/>
      <c r="Z653" s="452"/>
      <c r="AA653" s="452"/>
      <c r="AB653" s="452"/>
      <c r="AC653" s="452"/>
      <c r="AD653" s="452"/>
      <c r="AE653" s="452"/>
      <c r="AF653" s="452"/>
      <c r="AG653" s="452"/>
      <c r="AH653" s="452"/>
      <c r="AI653" s="452"/>
      <c r="AJ653" s="452"/>
      <c r="AK653" s="452"/>
      <c r="AL653" s="452"/>
      <c r="AM653" s="333"/>
    </row>
    <row r="654" spans="1:39" hidden="1" outlineLevel="1">
      <c r="A654" s="568">
        <v>21</v>
      </c>
      <c r="B654" s="455" t="s">
        <v>114</v>
      </c>
      <c r="C654" s="318" t="s">
        <v>25</v>
      </c>
      <c r="D654" s="322"/>
      <c r="E654" s="322"/>
      <c r="F654" s="322"/>
      <c r="G654" s="322"/>
      <c r="H654" s="322"/>
      <c r="I654" s="322"/>
      <c r="J654" s="322"/>
      <c r="K654" s="322"/>
      <c r="L654" s="322"/>
      <c r="M654" s="322"/>
      <c r="N654" s="318"/>
      <c r="O654" s="322"/>
      <c r="P654" s="322"/>
      <c r="Q654" s="322"/>
      <c r="R654" s="322"/>
      <c r="S654" s="322"/>
      <c r="T654" s="322"/>
      <c r="U654" s="322"/>
      <c r="V654" s="322"/>
      <c r="W654" s="322"/>
      <c r="X654" s="322"/>
      <c r="Y654" s="437"/>
      <c r="Z654" s="437"/>
      <c r="AA654" s="437"/>
      <c r="AB654" s="437"/>
      <c r="AC654" s="437"/>
      <c r="AD654" s="437"/>
      <c r="AE654" s="437"/>
      <c r="AF654" s="437"/>
      <c r="AG654" s="437"/>
      <c r="AH654" s="437"/>
      <c r="AI654" s="437"/>
      <c r="AJ654" s="437"/>
      <c r="AK654" s="437"/>
      <c r="AL654" s="437"/>
      <c r="AM654" s="323">
        <f>SUM(Y654:AL654)</f>
        <v>0</v>
      </c>
    </row>
    <row r="655" spans="1:39" hidden="1" outlineLevel="1">
      <c r="A655" s="568"/>
      <c r="B655" s="321" t="s">
        <v>313</v>
      </c>
      <c r="C655" s="318" t="s">
        <v>164</v>
      </c>
      <c r="D655" s="322"/>
      <c r="E655" s="322"/>
      <c r="F655" s="322"/>
      <c r="G655" s="322"/>
      <c r="H655" s="322"/>
      <c r="I655" s="322"/>
      <c r="J655" s="322"/>
      <c r="K655" s="322"/>
      <c r="L655" s="322"/>
      <c r="M655" s="322"/>
      <c r="N655" s="318"/>
      <c r="O655" s="322"/>
      <c r="P655" s="322"/>
      <c r="Q655" s="322"/>
      <c r="R655" s="322"/>
      <c r="S655" s="322"/>
      <c r="T655" s="322"/>
      <c r="U655" s="322"/>
      <c r="V655" s="322"/>
      <c r="W655" s="322"/>
      <c r="X655" s="322"/>
      <c r="Y655" s="438">
        <f>Y654</f>
        <v>0</v>
      </c>
      <c r="Z655" s="438">
        <f t="shared" ref="Z655" si="1902">Z654</f>
        <v>0</v>
      </c>
      <c r="AA655" s="438">
        <f t="shared" ref="AA655" si="1903">AA654</f>
        <v>0</v>
      </c>
      <c r="AB655" s="438">
        <f t="shared" ref="AB655" si="1904">AB654</f>
        <v>0</v>
      </c>
      <c r="AC655" s="438">
        <f t="shared" ref="AC655" si="1905">AC654</f>
        <v>0</v>
      </c>
      <c r="AD655" s="438">
        <f t="shared" ref="AD655" si="1906">AD654</f>
        <v>0</v>
      </c>
      <c r="AE655" s="438">
        <f t="shared" ref="AE655" si="1907">AE654</f>
        <v>0</v>
      </c>
      <c r="AF655" s="438">
        <f t="shared" ref="AF655" si="1908">AF654</f>
        <v>0</v>
      </c>
      <c r="AG655" s="438">
        <f t="shared" ref="AG655" si="1909">AG654</f>
        <v>0</v>
      </c>
      <c r="AH655" s="438">
        <f t="shared" ref="AH655" si="1910">AH654</f>
        <v>0</v>
      </c>
      <c r="AI655" s="438">
        <f t="shared" ref="AI655" si="1911">AI654</f>
        <v>0</v>
      </c>
      <c r="AJ655" s="438">
        <f t="shared" ref="AJ655" si="1912">AJ654</f>
        <v>0</v>
      </c>
      <c r="AK655" s="438">
        <f t="shared" ref="AK655" si="1913">AK654</f>
        <v>0</v>
      </c>
      <c r="AL655" s="438">
        <f t="shared" ref="AL655" si="1914">AL654</f>
        <v>0</v>
      </c>
      <c r="AM655" s="333"/>
    </row>
    <row r="656" spans="1:39" hidden="1" outlineLevel="1">
      <c r="A656" s="568"/>
      <c r="B656" s="321"/>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449"/>
      <c r="Z656" s="452"/>
      <c r="AA656" s="452"/>
      <c r="AB656" s="452"/>
      <c r="AC656" s="452"/>
      <c r="AD656" s="452"/>
      <c r="AE656" s="452"/>
      <c r="AF656" s="452"/>
      <c r="AG656" s="452"/>
      <c r="AH656" s="452"/>
      <c r="AI656" s="452"/>
      <c r="AJ656" s="452"/>
      <c r="AK656" s="452"/>
      <c r="AL656" s="452"/>
      <c r="AM656" s="333"/>
    </row>
    <row r="657" spans="1:39" ht="30" hidden="1" outlineLevel="1">
      <c r="A657" s="568">
        <v>22</v>
      </c>
      <c r="B657" s="455" t="s">
        <v>115</v>
      </c>
      <c r="C657" s="318" t="s">
        <v>25</v>
      </c>
      <c r="D657" s="322"/>
      <c r="E657" s="322"/>
      <c r="F657" s="322"/>
      <c r="G657" s="322"/>
      <c r="H657" s="322"/>
      <c r="I657" s="322"/>
      <c r="J657" s="322"/>
      <c r="K657" s="322"/>
      <c r="L657" s="322"/>
      <c r="M657" s="322"/>
      <c r="N657" s="318"/>
      <c r="O657" s="322"/>
      <c r="P657" s="322"/>
      <c r="Q657" s="322"/>
      <c r="R657" s="322"/>
      <c r="S657" s="322"/>
      <c r="T657" s="322"/>
      <c r="U657" s="322"/>
      <c r="V657" s="322"/>
      <c r="W657" s="322"/>
      <c r="X657" s="322"/>
      <c r="Y657" s="437"/>
      <c r="Z657" s="437"/>
      <c r="AA657" s="437"/>
      <c r="AB657" s="437"/>
      <c r="AC657" s="437"/>
      <c r="AD657" s="437"/>
      <c r="AE657" s="437"/>
      <c r="AF657" s="437"/>
      <c r="AG657" s="437"/>
      <c r="AH657" s="437"/>
      <c r="AI657" s="437"/>
      <c r="AJ657" s="437"/>
      <c r="AK657" s="437"/>
      <c r="AL657" s="437"/>
      <c r="AM657" s="323">
        <f>SUM(Y657:AL657)</f>
        <v>0</v>
      </c>
    </row>
    <row r="658" spans="1:39" hidden="1" outlineLevel="1">
      <c r="A658" s="568"/>
      <c r="B658" s="321" t="s">
        <v>313</v>
      </c>
      <c r="C658" s="318" t="s">
        <v>164</v>
      </c>
      <c r="D658" s="322"/>
      <c r="E658" s="322"/>
      <c r="F658" s="322"/>
      <c r="G658" s="322"/>
      <c r="H658" s="322"/>
      <c r="I658" s="322"/>
      <c r="J658" s="322"/>
      <c r="K658" s="322"/>
      <c r="L658" s="322"/>
      <c r="M658" s="322"/>
      <c r="N658" s="318"/>
      <c r="O658" s="322"/>
      <c r="P658" s="322"/>
      <c r="Q658" s="322"/>
      <c r="R658" s="322"/>
      <c r="S658" s="322"/>
      <c r="T658" s="322"/>
      <c r="U658" s="322"/>
      <c r="V658" s="322"/>
      <c r="W658" s="322"/>
      <c r="X658" s="322"/>
      <c r="Y658" s="438">
        <f>Y657</f>
        <v>0</v>
      </c>
      <c r="Z658" s="438">
        <f t="shared" ref="Z658" si="1915">Z657</f>
        <v>0</v>
      </c>
      <c r="AA658" s="438">
        <f t="shared" ref="AA658" si="1916">AA657</f>
        <v>0</v>
      </c>
      <c r="AB658" s="438">
        <f t="shared" ref="AB658" si="1917">AB657</f>
        <v>0</v>
      </c>
      <c r="AC658" s="438">
        <f t="shared" ref="AC658" si="1918">AC657</f>
        <v>0</v>
      </c>
      <c r="AD658" s="438">
        <f t="shared" ref="AD658" si="1919">AD657</f>
        <v>0</v>
      </c>
      <c r="AE658" s="438">
        <f t="shared" ref="AE658" si="1920">AE657</f>
        <v>0</v>
      </c>
      <c r="AF658" s="438">
        <f t="shared" ref="AF658" si="1921">AF657</f>
        <v>0</v>
      </c>
      <c r="AG658" s="438">
        <f t="shared" ref="AG658" si="1922">AG657</f>
        <v>0</v>
      </c>
      <c r="AH658" s="438">
        <f t="shared" ref="AH658" si="1923">AH657</f>
        <v>0</v>
      </c>
      <c r="AI658" s="438">
        <f t="shared" ref="AI658" si="1924">AI657</f>
        <v>0</v>
      </c>
      <c r="AJ658" s="438">
        <f t="shared" ref="AJ658" si="1925">AJ657</f>
        <v>0</v>
      </c>
      <c r="AK658" s="438">
        <f t="shared" ref="AK658" si="1926">AK657</f>
        <v>0</v>
      </c>
      <c r="AL658" s="438">
        <f t="shared" ref="AL658" si="1927">AL657</f>
        <v>0</v>
      </c>
      <c r="AM658" s="333"/>
    </row>
    <row r="659" spans="1:39" hidden="1" outlineLevel="1">
      <c r="A659" s="568"/>
      <c r="B659" s="321"/>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449"/>
      <c r="Z659" s="452"/>
      <c r="AA659" s="452"/>
      <c r="AB659" s="452"/>
      <c r="AC659" s="452"/>
      <c r="AD659" s="452"/>
      <c r="AE659" s="452"/>
      <c r="AF659" s="452"/>
      <c r="AG659" s="452"/>
      <c r="AH659" s="452"/>
      <c r="AI659" s="452"/>
      <c r="AJ659" s="452"/>
      <c r="AK659" s="452"/>
      <c r="AL659" s="452"/>
      <c r="AM659" s="333"/>
    </row>
    <row r="660" spans="1:39" ht="30" hidden="1" outlineLevel="1">
      <c r="A660" s="568">
        <v>23</v>
      </c>
      <c r="B660" s="455" t="s">
        <v>116</v>
      </c>
      <c r="C660" s="318" t="s">
        <v>25</v>
      </c>
      <c r="D660" s="322"/>
      <c r="E660" s="322"/>
      <c r="F660" s="322"/>
      <c r="G660" s="322"/>
      <c r="H660" s="322"/>
      <c r="I660" s="322"/>
      <c r="J660" s="322"/>
      <c r="K660" s="322"/>
      <c r="L660" s="322"/>
      <c r="M660" s="322"/>
      <c r="N660" s="318"/>
      <c r="O660" s="322"/>
      <c r="P660" s="322"/>
      <c r="Q660" s="322"/>
      <c r="R660" s="322"/>
      <c r="S660" s="322"/>
      <c r="T660" s="322"/>
      <c r="U660" s="322"/>
      <c r="V660" s="322"/>
      <c r="W660" s="322"/>
      <c r="X660" s="322"/>
      <c r="Y660" s="437"/>
      <c r="Z660" s="437"/>
      <c r="AA660" s="437"/>
      <c r="AB660" s="437"/>
      <c r="AC660" s="437"/>
      <c r="AD660" s="437"/>
      <c r="AE660" s="437"/>
      <c r="AF660" s="437"/>
      <c r="AG660" s="437"/>
      <c r="AH660" s="437"/>
      <c r="AI660" s="437"/>
      <c r="AJ660" s="437"/>
      <c r="AK660" s="437"/>
      <c r="AL660" s="437"/>
      <c r="AM660" s="323">
        <f>SUM(Y660:AL660)</f>
        <v>0</v>
      </c>
    </row>
    <row r="661" spans="1:39" hidden="1" outlineLevel="1">
      <c r="A661" s="568"/>
      <c r="B661" s="321" t="s">
        <v>313</v>
      </c>
      <c r="C661" s="318" t="s">
        <v>164</v>
      </c>
      <c r="D661" s="322"/>
      <c r="E661" s="322"/>
      <c r="F661" s="322"/>
      <c r="G661" s="322"/>
      <c r="H661" s="322"/>
      <c r="I661" s="322"/>
      <c r="J661" s="322"/>
      <c r="K661" s="322"/>
      <c r="L661" s="322"/>
      <c r="M661" s="322"/>
      <c r="N661" s="318"/>
      <c r="O661" s="322"/>
      <c r="P661" s="322"/>
      <c r="Q661" s="322"/>
      <c r="R661" s="322"/>
      <c r="S661" s="322"/>
      <c r="T661" s="322"/>
      <c r="U661" s="322"/>
      <c r="V661" s="322"/>
      <c r="W661" s="322"/>
      <c r="X661" s="322"/>
      <c r="Y661" s="438">
        <f>Y660</f>
        <v>0</v>
      </c>
      <c r="Z661" s="438">
        <f t="shared" ref="Z661" si="1928">Z660</f>
        <v>0</v>
      </c>
      <c r="AA661" s="438">
        <f t="shared" ref="AA661" si="1929">AA660</f>
        <v>0</v>
      </c>
      <c r="AB661" s="438">
        <f t="shared" ref="AB661" si="1930">AB660</f>
        <v>0</v>
      </c>
      <c r="AC661" s="438">
        <f t="shared" ref="AC661" si="1931">AC660</f>
        <v>0</v>
      </c>
      <c r="AD661" s="438">
        <f t="shared" ref="AD661" si="1932">AD660</f>
        <v>0</v>
      </c>
      <c r="AE661" s="438">
        <f t="shared" ref="AE661" si="1933">AE660</f>
        <v>0</v>
      </c>
      <c r="AF661" s="438">
        <f t="shared" ref="AF661" si="1934">AF660</f>
        <v>0</v>
      </c>
      <c r="AG661" s="438">
        <f t="shared" ref="AG661" si="1935">AG660</f>
        <v>0</v>
      </c>
      <c r="AH661" s="438">
        <f t="shared" ref="AH661" si="1936">AH660</f>
        <v>0</v>
      </c>
      <c r="AI661" s="438">
        <f t="shared" ref="AI661" si="1937">AI660</f>
        <v>0</v>
      </c>
      <c r="AJ661" s="438">
        <f t="shared" ref="AJ661" si="1938">AJ660</f>
        <v>0</v>
      </c>
      <c r="AK661" s="438">
        <f t="shared" ref="AK661" si="1939">AK660</f>
        <v>0</v>
      </c>
      <c r="AL661" s="438">
        <f t="shared" ref="AL661" si="1940">AL660</f>
        <v>0</v>
      </c>
      <c r="AM661" s="333"/>
    </row>
    <row r="662" spans="1:39" hidden="1" outlineLevel="1">
      <c r="A662" s="568"/>
      <c r="B662" s="457"/>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449"/>
      <c r="Z662" s="452"/>
      <c r="AA662" s="452"/>
      <c r="AB662" s="452"/>
      <c r="AC662" s="452"/>
      <c r="AD662" s="452"/>
      <c r="AE662" s="452"/>
      <c r="AF662" s="452"/>
      <c r="AG662" s="452"/>
      <c r="AH662" s="452"/>
      <c r="AI662" s="452"/>
      <c r="AJ662" s="452"/>
      <c r="AK662" s="452"/>
      <c r="AL662" s="452"/>
      <c r="AM662" s="333"/>
    </row>
    <row r="663" spans="1:39" ht="30" hidden="1" outlineLevel="1">
      <c r="A663" s="568">
        <v>24</v>
      </c>
      <c r="B663" s="455" t="s">
        <v>117</v>
      </c>
      <c r="C663" s="318" t="s">
        <v>25</v>
      </c>
      <c r="D663" s="322"/>
      <c r="E663" s="322"/>
      <c r="F663" s="322"/>
      <c r="G663" s="322"/>
      <c r="H663" s="322"/>
      <c r="I663" s="322"/>
      <c r="J663" s="322"/>
      <c r="K663" s="322"/>
      <c r="L663" s="322"/>
      <c r="M663" s="322"/>
      <c r="N663" s="318"/>
      <c r="O663" s="322"/>
      <c r="P663" s="322"/>
      <c r="Q663" s="322"/>
      <c r="R663" s="322"/>
      <c r="S663" s="322"/>
      <c r="T663" s="322"/>
      <c r="U663" s="322"/>
      <c r="V663" s="322"/>
      <c r="W663" s="322"/>
      <c r="X663" s="322"/>
      <c r="Y663" s="437"/>
      <c r="Z663" s="437"/>
      <c r="AA663" s="437"/>
      <c r="AB663" s="437"/>
      <c r="AC663" s="437"/>
      <c r="AD663" s="437"/>
      <c r="AE663" s="437"/>
      <c r="AF663" s="437"/>
      <c r="AG663" s="437"/>
      <c r="AH663" s="437"/>
      <c r="AI663" s="437"/>
      <c r="AJ663" s="437"/>
      <c r="AK663" s="437"/>
      <c r="AL663" s="437"/>
      <c r="AM663" s="323">
        <f>SUM(Y663:AL663)</f>
        <v>0</v>
      </c>
    </row>
    <row r="664" spans="1:39" hidden="1" outlineLevel="1">
      <c r="A664" s="568"/>
      <c r="B664" s="321" t="s">
        <v>313</v>
      </c>
      <c r="C664" s="318" t="s">
        <v>164</v>
      </c>
      <c r="D664" s="322"/>
      <c r="E664" s="322"/>
      <c r="F664" s="322"/>
      <c r="G664" s="322"/>
      <c r="H664" s="322"/>
      <c r="I664" s="322"/>
      <c r="J664" s="322"/>
      <c r="K664" s="322"/>
      <c r="L664" s="322"/>
      <c r="M664" s="322"/>
      <c r="N664" s="318"/>
      <c r="O664" s="322"/>
      <c r="P664" s="322"/>
      <c r="Q664" s="322"/>
      <c r="R664" s="322"/>
      <c r="S664" s="322"/>
      <c r="T664" s="322"/>
      <c r="U664" s="322"/>
      <c r="V664" s="322"/>
      <c r="W664" s="322"/>
      <c r="X664" s="322"/>
      <c r="Y664" s="438">
        <f>Y663</f>
        <v>0</v>
      </c>
      <c r="Z664" s="438">
        <f t="shared" ref="Z664" si="1941">Z663</f>
        <v>0</v>
      </c>
      <c r="AA664" s="438">
        <f t="shared" ref="AA664" si="1942">AA663</f>
        <v>0</v>
      </c>
      <c r="AB664" s="438">
        <f t="shared" ref="AB664" si="1943">AB663</f>
        <v>0</v>
      </c>
      <c r="AC664" s="438">
        <f t="shared" ref="AC664" si="1944">AC663</f>
        <v>0</v>
      </c>
      <c r="AD664" s="438">
        <f t="shared" ref="AD664" si="1945">AD663</f>
        <v>0</v>
      </c>
      <c r="AE664" s="438">
        <f t="shared" ref="AE664" si="1946">AE663</f>
        <v>0</v>
      </c>
      <c r="AF664" s="438">
        <f t="shared" ref="AF664" si="1947">AF663</f>
        <v>0</v>
      </c>
      <c r="AG664" s="438">
        <f t="shared" ref="AG664" si="1948">AG663</f>
        <v>0</v>
      </c>
      <c r="AH664" s="438">
        <f t="shared" ref="AH664" si="1949">AH663</f>
        <v>0</v>
      </c>
      <c r="AI664" s="438">
        <f t="shared" ref="AI664" si="1950">AI663</f>
        <v>0</v>
      </c>
      <c r="AJ664" s="438">
        <f t="shared" ref="AJ664" si="1951">AJ663</f>
        <v>0</v>
      </c>
      <c r="AK664" s="438">
        <f t="shared" ref="AK664" si="1952">AK663</f>
        <v>0</v>
      </c>
      <c r="AL664" s="438">
        <f t="shared" ref="AL664" si="1953">AL663</f>
        <v>0</v>
      </c>
      <c r="AM664" s="333"/>
    </row>
    <row r="665" spans="1:39" hidden="1" outlineLevel="1">
      <c r="A665" s="568"/>
      <c r="B665" s="321"/>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439"/>
      <c r="Z665" s="452"/>
      <c r="AA665" s="452"/>
      <c r="AB665" s="452"/>
      <c r="AC665" s="452"/>
      <c r="AD665" s="452"/>
      <c r="AE665" s="452"/>
      <c r="AF665" s="452"/>
      <c r="AG665" s="452"/>
      <c r="AH665" s="452"/>
      <c r="AI665" s="452"/>
      <c r="AJ665" s="452"/>
      <c r="AK665" s="452"/>
      <c r="AL665" s="452"/>
      <c r="AM665" s="333"/>
    </row>
    <row r="666" spans="1:39" ht="15.75" hidden="1" outlineLevel="1">
      <c r="A666" s="568"/>
      <c r="B666" s="315" t="s">
        <v>513</v>
      </c>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439"/>
      <c r="Z666" s="452"/>
      <c r="AA666" s="452"/>
      <c r="AB666" s="452"/>
      <c r="AC666" s="452"/>
      <c r="AD666" s="452"/>
      <c r="AE666" s="452"/>
      <c r="AF666" s="452"/>
      <c r="AG666" s="452"/>
      <c r="AH666" s="452"/>
      <c r="AI666" s="452"/>
      <c r="AJ666" s="452"/>
      <c r="AK666" s="452"/>
      <c r="AL666" s="452"/>
      <c r="AM666" s="333"/>
    </row>
    <row r="667" spans="1:39" hidden="1" outlineLevel="1">
      <c r="A667" s="568">
        <v>25</v>
      </c>
      <c r="B667" s="455" t="s">
        <v>118</v>
      </c>
      <c r="C667" s="318" t="s">
        <v>25</v>
      </c>
      <c r="D667" s="322"/>
      <c r="E667" s="322"/>
      <c r="F667" s="322"/>
      <c r="G667" s="322"/>
      <c r="H667" s="322"/>
      <c r="I667" s="322"/>
      <c r="J667" s="322"/>
      <c r="K667" s="322"/>
      <c r="L667" s="322"/>
      <c r="M667" s="322"/>
      <c r="N667" s="322">
        <v>12</v>
      </c>
      <c r="O667" s="322"/>
      <c r="P667" s="322"/>
      <c r="Q667" s="322"/>
      <c r="R667" s="322"/>
      <c r="S667" s="322"/>
      <c r="T667" s="322"/>
      <c r="U667" s="322"/>
      <c r="V667" s="322"/>
      <c r="W667" s="322"/>
      <c r="X667" s="322"/>
      <c r="Y667" s="453"/>
      <c r="Z667" s="437"/>
      <c r="AA667" s="437"/>
      <c r="AB667" s="437"/>
      <c r="AC667" s="437"/>
      <c r="AD667" s="437"/>
      <c r="AE667" s="437"/>
      <c r="AF667" s="442"/>
      <c r="AG667" s="442"/>
      <c r="AH667" s="442"/>
      <c r="AI667" s="442"/>
      <c r="AJ667" s="442"/>
      <c r="AK667" s="442"/>
      <c r="AL667" s="442"/>
      <c r="AM667" s="323">
        <f>SUM(Y667:AL667)</f>
        <v>0</v>
      </c>
    </row>
    <row r="668" spans="1:39" hidden="1" outlineLevel="1">
      <c r="A668" s="568"/>
      <c r="B668" s="321" t="s">
        <v>313</v>
      </c>
      <c r="C668" s="318" t="s">
        <v>164</v>
      </c>
      <c r="D668" s="322"/>
      <c r="E668" s="322"/>
      <c r="F668" s="322"/>
      <c r="G668" s="322"/>
      <c r="H668" s="322"/>
      <c r="I668" s="322"/>
      <c r="J668" s="322"/>
      <c r="K668" s="322"/>
      <c r="L668" s="322"/>
      <c r="M668" s="322"/>
      <c r="N668" s="322">
        <f>N667</f>
        <v>12</v>
      </c>
      <c r="O668" s="322"/>
      <c r="P668" s="322"/>
      <c r="Q668" s="322"/>
      <c r="R668" s="322"/>
      <c r="S668" s="322"/>
      <c r="T668" s="322"/>
      <c r="U668" s="322"/>
      <c r="V668" s="322"/>
      <c r="W668" s="322"/>
      <c r="X668" s="322"/>
      <c r="Y668" s="438">
        <f>Y667</f>
        <v>0</v>
      </c>
      <c r="Z668" s="438">
        <f t="shared" ref="Z668" si="1954">Z667</f>
        <v>0</v>
      </c>
      <c r="AA668" s="438">
        <f t="shared" ref="AA668" si="1955">AA667</f>
        <v>0</v>
      </c>
      <c r="AB668" s="438">
        <f t="shared" ref="AB668" si="1956">AB667</f>
        <v>0</v>
      </c>
      <c r="AC668" s="438">
        <f t="shared" ref="AC668" si="1957">AC667</f>
        <v>0</v>
      </c>
      <c r="AD668" s="438">
        <f t="shared" ref="AD668" si="1958">AD667</f>
        <v>0</v>
      </c>
      <c r="AE668" s="438">
        <f t="shared" ref="AE668" si="1959">AE667</f>
        <v>0</v>
      </c>
      <c r="AF668" s="438">
        <f t="shared" ref="AF668" si="1960">AF667</f>
        <v>0</v>
      </c>
      <c r="AG668" s="438">
        <f t="shared" ref="AG668" si="1961">AG667</f>
        <v>0</v>
      </c>
      <c r="AH668" s="438">
        <f t="shared" ref="AH668" si="1962">AH667</f>
        <v>0</v>
      </c>
      <c r="AI668" s="438">
        <f t="shared" ref="AI668" si="1963">AI667</f>
        <v>0</v>
      </c>
      <c r="AJ668" s="438">
        <f t="shared" ref="AJ668" si="1964">AJ667</f>
        <v>0</v>
      </c>
      <c r="AK668" s="438">
        <f t="shared" ref="AK668" si="1965">AK667</f>
        <v>0</v>
      </c>
      <c r="AL668" s="438">
        <f t="shared" ref="AL668" si="1966">AL667</f>
        <v>0</v>
      </c>
      <c r="AM668" s="333"/>
    </row>
    <row r="669" spans="1:39" hidden="1" outlineLevel="1">
      <c r="A669" s="568"/>
      <c r="B669" s="321"/>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439"/>
      <c r="Z669" s="452"/>
      <c r="AA669" s="452"/>
      <c r="AB669" s="452"/>
      <c r="AC669" s="452"/>
      <c r="AD669" s="452"/>
      <c r="AE669" s="452"/>
      <c r="AF669" s="452"/>
      <c r="AG669" s="452"/>
      <c r="AH669" s="452"/>
      <c r="AI669" s="452"/>
      <c r="AJ669" s="452"/>
      <c r="AK669" s="452"/>
      <c r="AL669" s="452"/>
      <c r="AM669" s="333"/>
    </row>
    <row r="670" spans="1:39" hidden="1" outlineLevel="1">
      <c r="A670" s="568">
        <v>26</v>
      </c>
      <c r="B670" s="455" t="s">
        <v>119</v>
      </c>
      <c r="C670" s="318" t="s">
        <v>25</v>
      </c>
      <c r="D670" s="322"/>
      <c r="E670" s="322"/>
      <c r="F670" s="322"/>
      <c r="G670" s="322"/>
      <c r="H670" s="322"/>
      <c r="I670" s="322"/>
      <c r="J670" s="322"/>
      <c r="K670" s="322"/>
      <c r="L670" s="322"/>
      <c r="M670" s="322"/>
      <c r="N670" s="322">
        <v>12</v>
      </c>
      <c r="O670" s="322"/>
      <c r="P670" s="322"/>
      <c r="Q670" s="322"/>
      <c r="R670" s="322"/>
      <c r="S670" s="322"/>
      <c r="T670" s="322"/>
      <c r="U670" s="322"/>
      <c r="V670" s="322"/>
      <c r="W670" s="322"/>
      <c r="X670" s="322"/>
      <c r="Y670" s="453"/>
      <c r="Z670" s="437"/>
      <c r="AA670" s="437"/>
      <c r="AB670" s="437"/>
      <c r="AC670" s="437"/>
      <c r="AD670" s="437"/>
      <c r="AE670" s="437"/>
      <c r="AF670" s="442"/>
      <c r="AG670" s="442"/>
      <c r="AH670" s="442"/>
      <c r="AI670" s="442"/>
      <c r="AJ670" s="442"/>
      <c r="AK670" s="442"/>
      <c r="AL670" s="442"/>
      <c r="AM670" s="323">
        <f>SUM(Y670:AL670)</f>
        <v>0</v>
      </c>
    </row>
    <row r="671" spans="1:39" hidden="1" outlineLevel="1">
      <c r="A671" s="568"/>
      <c r="B671" s="321" t="s">
        <v>313</v>
      </c>
      <c r="C671" s="318" t="s">
        <v>164</v>
      </c>
      <c r="D671" s="322"/>
      <c r="E671" s="322"/>
      <c r="F671" s="322"/>
      <c r="G671" s="322"/>
      <c r="H671" s="322"/>
      <c r="I671" s="322"/>
      <c r="J671" s="322"/>
      <c r="K671" s="322"/>
      <c r="L671" s="322"/>
      <c r="M671" s="322"/>
      <c r="N671" s="322">
        <f>N670</f>
        <v>12</v>
      </c>
      <c r="O671" s="322"/>
      <c r="P671" s="322"/>
      <c r="Q671" s="322"/>
      <c r="R671" s="322"/>
      <c r="S671" s="322"/>
      <c r="T671" s="322"/>
      <c r="U671" s="322"/>
      <c r="V671" s="322"/>
      <c r="W671" s="322"/>
      <c r="X671" s="322"/>
      <c r="Y671" s="438">
        <f>Y670</f>
        <v>0</v>
      </c>
      <c r="Z671" s="438">
        <f t="shared" ref="Z671" si="1967">Z670</f>
        <v>0</v>
      </c>
      <c r="AA671" s="438">
        <f t="shared" ref="AA671" si="1968">AA670</f>
        <v>0</v>
      </c>
      <c r="AB671" s="438">
        <f t="shared" ref="AB671" si="1969">AB670</f>
        <v>0</v>
      </c>
      <c r="AC671" s="438">
        <f t="shared" ref="AC671" si="1970">AC670</f>
        <v>0</v>
      </c>
      <c r="AD671" s="438">
        <f t="shared" ref="AD671" si="1971">AD670</f>
        <v>0</v>
      </c>
      <c r="AE671" s="438">
        <f t="shared" ref="AE671" si="1972">AE670</f>
        <v>0</v>
      </c>
      <c r="AF671" s="438">
        <f t="shared" ref="AF671" si="1973">AF670</f>
        <v>0</v>
      </c>
      <c r="AG671" s="438">
        <f t="shared" ref="AG671" si="1974">AG670</f>
        <v>0</v>
      </c>
      <c r="AH671" s="438">
        <f t="shared" ref="AH671" si="1975">AH670</f>
        <v>0</v>
      </c>
      <c r="AI671" s="438">
        <f t="shared" ref="AI671" si="1976">AI670</f>
        <v>0</v>
      </c>
      <c r="AJ671" s="438">
        <f t="shared" ref="AJ671" si="1977">AJ670</f>
        <v>0</v>
      </c>
      <c r="AK671" s="438">
        <f t="shared" ref="AK671" si="1978">AK670</f>
        <v>0</v>
      </c>
      <c r="AL671" s="438">
        <f t="shared" ref="AL671" si="1979">AL670</f>
        <v>0</v>
      </c>
      <c r="AM671" s="333"/>
    </row>
    <row r="672" spans="1:39" hidden="1" outlineLevel="1">
      <c r="A672" s="568"/>
      <c r="B672" s="321"/>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439"/>
      <c r="Z672" s="452"/>
      <c r="AA672" s="452"/>
      <c r="AB672" s="452"/>
      <c r="AC672" s="452"/>
      <c r="AD672" s="452"/>
      <c r="AE672" s="452"/>
      <c r="AF672" s="452"/>
      <c r="AG672" s="452"/>
      <c r="AH672" s="452"/>
      <c r="AI672" s="452"/>
      <c r="AJ672" s="452"/>
      <c r="AK672" s="452"/>
      <c r="AL672" s="452"/>
      <c r="AM672" s="333"/>
    </row>
    <row r="673" spans="1:39" ht="30" hidden="1" outlineLevel="1">
      <c r="A673" s="568">
        <v>27</v>
      </c>
      <c r="B673" s="455" t="s">
        <v>120</v>
      </c>
      <c r="C673" s="318" t="s">
        <v>25</v>
      </c>
      <c r="D673" s="322"/>
      <c r="E673" s="322"/>
      <c r="F673" s="322"/>
      <c r="G673" s="322"/>
      <c r="H673" s="322"/>
      <c r="I673" s="322"/>
      <c r="J673" s="322"/>
      <c r="K673" s="322"/>
      <c r="L673" s="322"/>
      <c r="M673" s="322"/>
      <c r="N673" s="322">
        <v>12</v>
      </c>
      <c r="O673" s="322"/>
      <c r="P673" s="322"/>
      <c r="Q673" s="322"/>
      <c r="R673" s="322"/>
      <c r="S673" s="322"/>
      <c r="T673" s="322"/>
      <c r="U673" s="322"/>
      <c r="V673" s="322"/>
      <c r="W673" s="322"/>
      <c r="X673" s="322"/>
      <c r="Y673" s="453"/>
      <c r="Z673" s="437"/>
      <c r="AA673" s="437"/>
      <c r="AB673" s="437"/>
      <c r="AC673" s="437"/>
      <c r="AD673" s="437"/>
      <c r="AE673" s="437"/>
      <c r="AF673" s="442"/>
      <c r="AG673" s="442"/>
      <c r="AH673" s="442"/>
      <c r="AI673" s="442"/>
      <c r="AJ673" s="442"/>
      <c r="AK673" s="442"/>
      <c r="AL673" s="442"/>
      <c r="AM673" s="323">
        <f>SUM(Y673:AL673)</f>
        <v>0</v>
      </c>
    </row>
    <row r="674" spans="1:39" hidden="1" outlineLevel="1">
      <c r="A674" s="568"/>
      <c r="B674" s="321" t="s">
        <v>313</v>
      </c>
      <c r="C674" s="318" t="s">
        <v>164</v>
      </c>
      <c r="D674" s="322"/>
      <c r="E674" s="322"/>
      <c r="F674" s="322"/>
      <c r="G674" s="322"/>
      <c r="H674" s="322"/>
      <c r="I674" s="322"/>
      <c r="J674" s="322"/>
      <c r="K674" s="322"/>
      <c r="L674" s="322"/>
      <c r="M674" s="322"/>
      <c r="N674" s="322">
        <f>N673</f>
        <v>12</v>
      </c>
      <c r="O674" s="322"/>
      <c r="P674" s="322"/>
      <c r="Q674" s="322"/>
      <c r="R674" s="322"/>
      <c r="S674" s="322"/>
      <c r="T674" s="322"/>
      <c r="U674" s="322"/>
      <c r="V674" s="322"/>
      <c r="W674" s="322"/>
      <c r="X674" s="322"/>
      <c r="Y674" s="438">
        <f>Y673</f>
        <v>0</v>
      </c>
      <c r="Z674" s="438">
        <f t="shared" ref="Z674" si="1980">Z673</f>
        <v>0</v>
      </c>
      <c r="AA674" s="438">
        <f t="shared" ref="AA674" si="1981">AA673</f>
        <v>0</v>
      </c>
      <c r="AB674" s="438">
        <f t="shared" ref="AB674" si="1982">AB673</f>
        <v>0</v>
      </c>
      <c r="AC674" s="438">
        <f t="shared" ref="AC674" si="1983">AC673</f>
        <v>0</v>
      </c>
      <c r="AD674" s="438">
        <f t="shared" ref="AD674" si="1984">AD673</f>
        <v>0</v>
      </c>
      <c r="AE674" s="438">
        <f t="shared" ref="AE674" si="1985">AE673</f>
        <v>0</v>
      </c>
      <c r="AF674" s="438">
        <f t="shared" ref="AF674" si="1986">AF673</f>
        <v>0</v>
      </c>
      <c r="AG674" s="438">
        <f t="shared" ref="AG674" si="1987">AG673</f>
        <v>0</v>
      </c>
      <c r="AH674" s="438">
        <f t="shared" ref="AH674" si="1988">AH673</f>
        <v>0</v>
      </c>
      <c r="AI674" s="438">
        <f t="shared" ref="AI674" si="1989">AI673</f>
        <v>0</v>
      </c>
      <c r="AJ674" s="438">
        <f t="shared" ref="AJ674" si="1990">AJ673</f>
        <v>0</v>
      </c>
      <c r="AK674" s="438">
        <f t="shared" ref="AK674" si="1991">AK673</f>
        <v>0</v>
      </c>
      <c r="AL674" s="438">
        <f t="shared" ref="AL674" si="1992">AL673</f>
        <v>0</v>
      </c>
      <c r="AM674" s="333"/>
    </row>
    <row r="675" spans="1:39" hidden="1" outlineLevel="1">
      <c r="A675" s="568"/>
      <c r="B675" s="321"/>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439"/>
      <c r="Z675" s="452"/>
      <c r="AA675" s="452"/>
      <c r="AB675" s="452"/>
      <c r="AC675" s="452"/>
      <c r="AD675" s="452"/>
      <c r="AE675" s="452"/>
      <c r="AF675" s="452"/>
      <c r="AG675" s="452"/>
      <c r="AH675" s="452"/>
      <c r="AI675" s="452"/>
      <c r="AJ675" s="452"/>
      <c r="AK675" s="452"/>
      <c r="AL675" s="452"/>
      <c r="AM675" s="333"/>
    </row>
    <row r="676" spans="1:39" ht="30" hidden="1" outlineLevel="1">
      <c r="A676" s="568">
        <v>28</v>
      </c>
      <c r="B676" s="455" t="s">
        <v>121</v>
      </c>
      <c r="C676" s="318" t="s">
        <v>25</v>
      </c>
      <c r="D676" s="322"/>
      <c r="E676" s="322"/>
      <c r="F676" s="322"/>
      <c r="G676" s="322"/>
      <c r="H676" s="322"/>
      <c r="I676" s="322"/>
      <c r="J676" s="322"/>
      <c r="K676" s="322"/>
      <c r="L676" s="322"/>
      <c r="M676" s="322"/>
      <c r="N676" s="322">
        <v>12</v>
      </c>
      <c r="O676" s="322"/>
      <c r="P676" s="322"/>
      <c r="Q676" s="322"/>
      <c r="R676" s="322"/>
      <c r="S676" s="322"/>
      <c r="T676" s="322"/>
      <c r="U676" s="322"/>
      <c r="V676" s="322"/>
      <c r="W676" s="322"/>
      <c r="X676" s="322"/>
      <c r="Y676" s="453"/>
      <c r="Z676" s="437"/>
      <c r="AA676" s="437"/>
      <c r="AB676" s="437"/>
      <c r="AC676" s="437"/>
      <c r="AD676" s="437"/>
      <c r="AE676" s="437"/>
      <c r="AF676" s="442"/>
      <c r="AG676" s="442"/>
      <c r="AH676" s="442"/>
      <c r="AI676" s="442"/>
      <c r="AJ676" s="442"/>
      <c r="AK676" s="442"/>
      <c r="AL676" s="442"/>
      <c r="AM676" s="323">
        <f>SUM(Y676:AL676)</f>
        <v>0</v>
      </c>
    </row>
    <row r="677" spans="1:39" hidden="1" outlineLevel="1">
      <c r="A677" s="568"/>
      <c r="B677" s="321" t="s">
        <v>313</v>
      </c>
      <c r="C677" s="318" t="s">
        <v>164</v>
      </c>
      <c r="D677" s="322"/>
      <c r="E677" s="322"/>
      <c r="F677" s="322"/>
      <c r="G677" s="322"/>
      <c r="H677" s="322"/>
      <c r="I677" s="322"/>
      <c r="J677" s="322"/>
      <c r="K677" s="322"/>
      <c r="L677" s="322"/>
      <c r="M677" s="322"/>
      <c r="N677" s="322">
        <f>N676</f>
        <v>12</v>
      </c>
      <c r="O677" s="322"/>
      <c r="P677" s="322"/>
      <c r="Q677" s="322"/>
      <c r="R677" s="322"/>
      <c r="S677" s="322"/>
      <c r="T677" s="322"/>
      <c r="U677" s="322"/>
      <c r="V677" s="322"/>
      <c r="W677" s="322"/>
      <c r="X677" s="322"/>
      <c r="Y677" s="438">
        <f>Y676</f>
        <v>0</v>
      </c>
      <c r="Z677" s="438">
        <f t="shared" ref="Z677" si="1993">Z676</f>
        <v>0</v>
      </c>
      <c r="AA677" s="438">
        <f t="shared" ref="AA677" si="1994">AA676</f>
        <v>0</v>
      </c>
      <c r="AB677" s="438">
        <f t="shared" ref="AB677" si="1995">AB676</f>
        <v>0</v>
      </c>
      <c r="AC677" s="438">
        <f t="shared" ref="AC677" si="1996">AC676</f>
        <v>0</v>
      </c>
      <c r="AD677" s="438">
        <f t="shared" ref="AD677" si="1997">AD676</f>
        <v>0</v>
      </c>
      <c r="AE677" s="438">
        <f t="shared" ref="AE677" si="1998">AE676</f>
        <v>0</v>
      </c>
      <c r="AF677" s="438">
        <f t="shared" ref="AF677" si="1999">AF676</f>
        <v>0</v>
      </c>
      <c r="AG677" s="438">
        <f t="shared" ref="AG677" si="2000">AG676</f>
        <v>0</v>
      </c>
      <c r="AH677" s="438">
        <f t="shared" ref="AH677" si="2001">AH676</f>
        <v>0</v>
      </c>
      <c r="AI677" s="438">
        <f t="shared" ref="AI677" si="2002">AI676</f>
        <v>0</v>
      </c>
      <c r="AJ677" s="438">
        <f t="shared" ref="AJ677" si="2003">AJ676</f>
        <v>0</v>
      </c>
      <c r="AK677" s="438">
        <f t="shared" ref="AK677" si="2004">AK676</f>
        <v>0</v>
      </c>
      <c r="AL677" s="438">
        <f t="shared" ref="AL677" si="2005">AL676</f>
        <v>0</v>
      </c>
      <c r="AM677" s="333"/>
    </row>
    <row r="678" spans="1:39" hidden="1" outlineLevel="1">
      <c r="A678" s="568"/>
      <c r="B678" s="321"/>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439"/>
      <c r="Z678" s="452"/>
      <c r="AA678" s="452"/>
      <c r="AB678" s="452"/>
      <c r="AC678" s="452"/>
      <c r="AD678" s="452"/>
      <c r="AE678" s="452"/>
      <c r="AF678" s="452"/>
      <c r="AG678" s="452"/>
      <c r="AH678" s="452"/>
      <c r="AI678" s="452"/>
      <c r="AJ678" s="452"/>
      <c r="AK678" s="452"/>
      <c r="AL678" s="452"/>
      <c r="AM678" s="333"/>
    </row>
    <row r="679" spans="1:39" ht="30" hidden="1" outlineLevel="1">
      <c r="A679" s="568">
        <v>29</v>
      </c>
      <c r="B679" s="455" t="s">
        <v>122</v>
      </c>
      <c r="C679" s="318" t="s">
        <v>25</v>
      </c>
      <c r="D679" s="322"/>
      <c r="E679" s="322"/>
      <c r="F679" s="322"/>
      <c r="G679" s="322"/>
      <c r="H679" s="322"/>
      <c r="I679" s="322"/>
      <c r="J679" s="322"/>
      <c r="K679" s="322"/>
      <c r="L679" s="322"/>
      <c r="M679" s="322"/>
      <c r="N679" s="322">
        <v>3</v>
      </c>
      <c r="O679" s="322"/>
      <c r="P679" s="322"/>
      <c r="Q679" s="322"/>
      <c r="R679" s="322"/>
      <c r="S679" s="322"/>
      <c r="T679" s="322"/>
      <c r="U679" s="322"/>
      <c r="V679" s="322"/>
      <c r="W679" s="322"/>
      <c r="X679" s="322"/>
      <c r="Y679" s="453"/>
      <c r="Z679" s="437"/>
      <c r="AA679" s="437"/>
      <c r="AB679" s="437"/>
      <c r="AC679" s="437"/>
      <c r="AD679" s="437"/>
      <c r="AE679" s="437"/>
      <c r="AF679" s="442"/>
      <c r="AG679" s="442"/>
      <c r="AH679" s="442"/>
      <c r="AI679" s="442"/>
      <c r="AJ679" s="442"/>
      <c r="AK679" s="442"/>
      <c r="AL679" s="442"/>
      <c r="AM679" s="323">
        <f>SUM(Y679:AL679)</f>
        <v>0</v>
      </c>
    </row>
    <row r="680" spans="1:39" hidden="1" outlineLevel="1">
      <c r="A680" s="568"/>
      <c r="B680" s="321" t="s">
        <v>313</v>
      </c>
      <c r="C680" s="318" t="s">
        <v>164</v>
      </c>
      <c r="D680" s="322"/>
      <c r="E680" s="322"/>
      <c r="F680" s="322"/>
      <c r="G680" s="322"/>
      <c r="H680" s="322"/>
      <c r="I680" s="322"/>
      <c r="J680" s="322"/>
      <c r="K680" s="322"/>
      <c r="L680" s="322"/>
      <c r="M680" s="322"/>
      <c r="N680" s="322">
        <f>N679</f>
        <v>3</v>
      </c>
      <c r="O680" s="322"/>
      <c r="P680" s="322"/>
      <c r="Q680" s="322"/>
      <c r="R680" s="322"/>
      <c r="S680" s="322"/>
      <c r="T680" s="322"/>
      <c r="U680" s="322"/>
      <c r="V680" s="322"/>
      <c r="W680" s="322"/>
      <c r="X680" s="322"/>
      <c r="Y680" s="438">
        <f>Y679</f>
        <v>0</v>
      </c>
      <c r="Z680" s="438">
        <f t="shared" ref="Z680" si="2006">Z679</f>
        <v>0</v>
      </c>
      <c r="AA680" s="438">
        <f t="shared" ref="AA680" si="2007">AA679</f>
        <v>0</v>
      </c>
      <c r="AB680" s="438">
        <f t="shared" ref="AB680" si="2008">AB679</f>
        <v>0</v>
      </c>
      <c r="AC680" s="438">
        <f t="shared" ref="AC680" si="2009">AC679</f>
        <v>0</v>
      </c>
      <c r="AD680" s="438">
        <f t="shared" ref="AD680" si="2010">AD679</f>
        <v>0</v>
      </c>
      <c r="AE680" s="438">
        <f t="shared" ref="AE680" si="2011">AE679</f>
        <v>0</v>
      </c>
      <c r="AF680" s="438">
        <f t="shared" ref="AF680" si="2012">AF679</f>
        <v>0</v>
      </c>
      <c r="AG680" s="438">
        <f t="shared" ref="AG680" si="2013">AG679</f>
        <v>0</v>
      </c>
      <c r="AH680" s="438">
        <f t="shared" ref="AH680" si="2014">AH679</f>
        <v>0</v>
      </c>
      <c r="AI680" s="438">
        <f t="shared" ref="AI680" si="2015">AI679</f>
        <v>0</v>
      </c>
      <c r="AJ680" s="438">
        <f t="shared" ref="AJ680" si="2016">AJ679</f>
        <v>0</v>
      </c>
      <c r="AK680" s="438">
        <f t="shared" ref="AK680" si="2017">AK679</f>
        <v>0</v>
      </c>
      <c r="AL680" s="438">
        <f t="shared" ref="AL680" si="2018">AL679</f>
        <v>0</v>
      </c>
      <c r="AM680" s="333"/>
    </row>
    <row r="681" spans="1:39" hidden="1" outlineLevel="1">
      <c r="A681" s="568"/>
      <c r="B681" s="321"/>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439"/>
      <c r="Z681" s="452"/>
      <c r="AA681" s="452"/>
      <c r="AB681" s="452"/>
      <c r="AC681" s="452"/>
      <c r="AD681" s="452"/>
      <c r="AE681" s="452"/>
      <c r="AF681" s="452"/>
      <c r="AG681" s="452"/>
      <c r="AH681" s="452"/>
      <c r="AI681" s="452"/>
      <c r="AJ681" s="452"/>
      <c r="AK681" s="452"/>
      <c r="AL681" s="452"/>
      <c r="AM681" s="333"/>
    </row>
    <row r="682" spans="1:39" ht="30" hidden="1" outlineLevel="1">
      <c r="A682" s="568">
        <v>30</v>
      </c>
      <c r="B682" s="455" t="s">
        <v>123</v>
      </c>
      <c r="C682" s="318" t="s">
        <v>25</v>
      </c>
      <c r="D682" s="322"/>
      <c r="E682" s="322"/>
      <c r="F682" s="322"/>
      <c r="G682" s="322"/>
      <c r="H682" s="322"/>
      <c r="I682" s="322"/>
      <c r="J682" s="322"/>
      <c r="K682" s="322"/>
      <c r="L682" s="322"/>
      <c r="M682" s="322"/>
      <c r="N682" s="322">
        <v>12</v>
      </c>
      <c r="O682" s="322"/>
      <c r="P682" s="322"/>
      <c r="Q682" s="322"/>
      <c r="R682" s="322"/>
      <c r="S682" s="322"/>
      <c r="T682" s="322"/>
      <c r="U682" s="322"/>
      <c r="V682" s="322"/>
      <c r="W682" s="322"/>
      <c r="X682" s="322"/>
      <c r="Y682" s="453"/>
      <c r="Z682" s="437"/>
      <c r="AA682" s="437"/>
      <c r="AB682" s="437"/>
      <c r="AC682" s="437"/>
      <c r="AD682" s="437"/>
      <c r="AE682" s="437"/>
      <c r="AF682" s="442"/>
      <c r="AG682" s="442"/>
      <c r="AH682" s="442"/>
      <c r="AI682" s="442"/>
      <c r="AJ682" s="442"/>
      <c r="AK682" s="442"/>
      <c r="AL682" s="442"/>
      <c r="AM682" s="323">
        <f>SUM(Y682:AL682)</f>
        <v>0</v>
      </c>
    </row>
    <row r="683" spans="1:39" hidden="1" outlineLevel="1">
      <c r="A683" s="568"/>
      <c r="B683" s="321" t="s">
        <v>313</v>
      </c>
      <c r="C683" s="318" t="s">
        <v>164</v>
      </c>
      <c r="D683" s="322"/>
      <c r="E683" s="322"/>
      <c r="F683" s="322"/>
      <c r="G683" s="322"/>
      <c r="H683" s="322"/>
      <c r="I683" s="322"/>
      <c r="J683" s="322"/>
      <c r="K683" s="322"/>
      <c r="L683" s="322"/>
      <c r="M683" s="322"/>
      <c r="N683" s="322">
        <f>N682</f>
        <v>12</v>
      </c>
      <c r="O683" s="322"/>
      <c r="P683" s="322"/>
      <c r="Q683" s="322"/>
      <c r="R683" s="322"/>
      <c r="S683" s="322"/>
      <c r="T683" s="322"/>
      <c r="U683" s="322"/>
      <c r="V683" s="322"/>
      <c r="W683" s="322"/>
      <c r="X683" s="322"/>
      <c r="Y683" s="438">
        <f>Y682</f>
        <v>0</v>
      </c>
      <c r="Z683" s="438">
        <f t="shared" ref="Z683" si="2019">Z682</f>
        <v>0</v>
      </c>
      <c r="AA683" s="438">
        <f t="shared" ref="AA683" si="2020">AA682</f>
        <v>0</v>
      </c>
      <c r="AB683" s="438">
        <f t="shared" ref="AB683" si="2021">AB682</f>
        <v>0</v>
      </c>
      <c r="AC683" s="438">
        <f t="shared" ref="AC683" si="2022">AC682</f>
        <v>0</v>
      </c>
      <c r="AD683" s="438">
        <f t="shared" ref="AD683" si="2023">AD682</f>
        <v>0</v>
      </c>
      <c r="AE683" s="438">
        <f t="shared" ref="AE683" si="2024">AE682</f>
        <v>0</v>
      </c>
      <c r="AF683" s="438">
        <f t="shared" ref="AF683" si="2025">AF682</f>
        <v>0</v>
      </c>
      <c r="AG683" s="438">
        <f t="shared" ref="AG683" si="2026">AG682</f>
        <v>0</v>
      </c>
      <c r="AH683" s="438">
        <f t="shared" ref="AH683" si="2027">AH682</f>
        <v>0</v>
      </c>
      <c r="AI683" s="438">
        <f t="shared" ref="AI683" si="2028">AI682</f>
        <v>0</v>
      </c>
      <c r="AJ683" s="438">
        <f t="shared" ref="AJ683" si="2029">AJ682</f>
        <v>0</v>
      </c>
      <c r="AK683" s="438">
        <f t="shared" ref="AK683" si="2030">AK682</f>
        <v>0</v>
      </c>
      <c r="AL683" s="438">
        <f t="shared" ref="AL683" si="2031">AL682</f>
        <v>0</v>
      </c>
      <c r="AM683" s="333"/>
    </row>
    <row r="684" spans="1:39" hidden="1" outlineLevel="1">
      <c r="A684" s="568"/>
      <c r="B684" s="321"/>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439"/>
      <c r="Z684" s="452"/>
      <c r="AA684" s="452"/>
      <c r="AB684" s="452"/>
      <c r="AC684" s="452"/>
      <c r="AD684" s="452"/>
      <c r="AE684" s="452"/>
      <c r="AF684" s="452"/>
      <c r="AG684" s="452"/>
      <c r="AH684" s="452"/>
      <c r="AI684" s="452"/>
      <c r="AJ684" s="452"/>
      <c r="AK684" s="452"/>
      <c r="AL684" s="452"/>
      <c r="AM684" s="333"/>
    </row>
    <row r="685" spans="1:39" ht="30" hidden="1" outlineLevel="1">
      <c r="A685" s="568">
        <v>31</v>
      </c>
      <c r="B685" s="455" t="s">
        <v>124</v>
      </c>
      <c r="C685" s="318" t="s">
        <v>25</v>
      </c>
      <c r="D685" s="322"/>
      <c r="E685" s="322"/>
      <c r="F685" s="322"/>
      <c r="G685" s="322"/>
      <c r="H685" s="322"/>
      <c r="I685" s="322"/>
      <c r="J685" s="322"/>
      <c r="K685" s="322"/>
      <c r="L685" s="322"/>
      <c r="M685" s="322"/>
      <c r="N685" s="322">
        <v>12</v>
      </c>
      <c r="O685" s="322"/>
      <c r="P685" s="322"/>
      <c r="Q685" s="322"/>
      <c r="R685" s="322"/>
      <c r="S685" s="322"/>
      <c r="T685" s="322"/>
      <c r="U685" s="322"/>
      <c r="V685" s="322"/>
      <c r="W685" s="322"/>
      <c r="X685" s="322"/>
      <c r="Y685" s="453"/>
      <c r="Z685" s="437"/>
      <c r="AA685" s="437"/>
      <c r="AB685" s="437"/>
      <c r="AC685" s="437"/>
      <c r="AD685" s="437"/>
      <c r="AE685" s="437"/>
      <c r="AF685" s="442"/>
      <c r="AG685" s="442"/>
      <c r="AH685" s="442"/>
      <c r="AI685" s="442"/>
      <c r="AJ685" s="442"/>
      <c r="AK685" s="442"/>
      <c r="AL685" s="442"/>
      <c r="AM685" s="323">
        <f>SUM(Y685:AL685)</f>
        <v>0</v>
      </c>
    </row>
    <row r="686" spans="1:39" hidden="1" outlineLevel="1">
      <c r="A686" s="568"/>
      <c r="B686" s="321" t="s">
        <v>313</v>
      </c>
      <c r="C686" s="318" t="s">
        <v>164</v>
      </c>
      <c r="D686" s="322"/>
      <c r="E686" s="322"/>
      <c r="F686" s="322"/>
      <c r="G686" s="322"/>
      <c r="H686" s="322"/>
      <c r="I686" s="322"/>
      <c r="J686" s="322"/>
      <c r="K686" s="322"/>
      <c r="L686" s="322"/>
      <c r="M686" s="322"/>
      <c r="N686" s="322">
        <f>N685</f>
        <v>12</v>
      </c>
      <c r="O686" s="322"/>
      <c r="P686" s="322"/>
      <c r="Q686" s="322"/>
      <c r="R686" s="322"/>
      <c r="S686" s="322"/>
      <c r="T686" s="322"/>
      <c r="U686" s="322"/>
      <c r="V686" s="322"/>
      <c r="W686" s="322"/>
      <c r="X686" s="322"/>
      <c r="Y686" s="438">
        <f>Y685</f>
        <v>0</v>
      </c>
      <c r="Z686" s="438">
        <f t="shared" ref="Z686" si="2032">Z685</f>
        <v>0</v>
      </c>
      <c r="AA686" s="438">
        <f t="shared" ref="AA686" si="2033">AA685</f>
        <v>0</v>
      </c>
      <c r="AB686" s="438">
        <f t="shared" ref="AB686" si="2034">AB685</f>
        <v>0</v>
      </c>
      <c r="AC686" s="438">
        <f t="shared" ref="AC686" si="2035">AC685</f>
        <v>0</v>
      </c>
      <c r="AD686" s="438">
        <f t="shared" ref="AD686" si="2036">AD685</f>
        <v>0</v>
      </c>
      <c r="AE686" s="438">
        <f t="shared" ref="AE686" si="2037">AE685</f>
        <v>0</v>
      </c>
      <c r="AF686" s="438">
        <f t="shared" ref="AF686" si="2038">AF685</f>
        <v>0</v>
      </c>
      <c r="AG686" s="438">
        <f t="shared" ref="AG686" si="2039">AG685</f>
        <v>0</v>
      </c>
      <c r="AH686" s="438">
        <f t="shared" ref="AH686" si="2040">AH685</f>
        <v>0</v>
      </c>
      <c r="AI686" s="438">
        <f t="shared" ref="AI686" si="2041">AI685</f>
        <v>0</v>
      </c>
      <c r="AJ686" s="438">
        <f t="shared" ref="AJ686" si="2042">AJ685</f>
        <v>0</v>
      </c>
      <c r="AK686" s="438">
        <f t="shared" ref="AK686" si="2043">AK685</f>
        <v>0</v>
      </c>
      <c r="AL686" s="438">
        <f t="shared" ref="AL686" si="2044">AL685</f>
        <v>0</v>
      </c>
      <c r="AM686" s="333"/>
    </row>
    <row r="687" spans="1:39" hidden="1" outlineLevel="1">
      <c r="A687" s="568"/>
      <c r="B687" s="455"/>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439"/>
      <c r="Z687" s="452"/>
      <c r="AA687" s="452"/>
      <c r="AB687" s="452"/>
      <c r="AC687" s="452"/>
      <c r="AD687" s="452"/>
      <c r="AE687" s="452"/>
      <c r="AF687" s="452"/>
      <c r="AG687" s="452"/>
      <c r="AH687" s="452"/>
      <c r="AI687" s="452"/>
      <c r="AJ687" s="452"/>
      <c r="AK687" s="452"/>
      <c r="AL687" s="452"/>
      <c r="AM687" s="333"/>
    </row>
    <row r="688" spans="1:39" ht="30" hidden="1" outlineLevel="1">
      <c r="A688" s="568">
        <v>32</v>
      </c>
      <c r="B688" s="455" t="s">
        <v>125</v>
      </c>
      <c r="C688" s="318" t="s">
        <v>25</v>
      </c>
      <c r="D688" s="322"/>
      <c r="E688" s="322"/>
      <c r="F688" s="322"/>
      <c r="G688" s="322"/>
      <c r="H688" s="322"/>
      <c r="I688" s="322"/>
      <c r="J688" s="322"/>
      <c r="K688" s="322"/>
      <c r="L688" s="322"/>
      <c r="M688" s="322"/>
      <c r="N688" s="322">
        <v>12</v>
      </c>
      <c r="O688" s="322"/>
      <c r="P688" s="322"/>
      <c r="Q688" s="322"/>
      <c r="R688" s="322"/>
      <c r="S688" s="322"/>
      <c r="T688" s="322"/>
      <c r="U688" s="322"/>
      <c r="V688" s="322"/>
      <c r="W688" s="322"/>
      <c r="X688" s="322"/>
      <c r="Y688" s="453"/>
      <c r="Z688" s="437"/>
      <c r="AA688" s="437"/>
      <c r="AB688" s="437"/>
      <c r="AC688" s="437"/>
      <c r="AD688" s="437"/>
      <c r="AE688" s="437"/>
      <c r="AF688" s="442"/>
      <c r="AG688" s="442"/>
      <c r="AH688" s="442"/>
      <c r="AI688" s="442"/>
      <c r="AJ688" s="442"/>
      <c r="AK688" s="442"/>
      <c r="AL688" s="442"/>
      <c r="AM688" s="323">
        <f>SUM(Y688:AL688)</f>
        <v>0</v>
      </c>
    </row>
    <row r="689" spans="1:39" hidden="1" outlineLevel="1">
      <c r="A689" s="568"/>
      <c r="B689" s="321" t="s">
        <v>313</v>
      </c>
      <c r="C689" s="318" t="s">
        <v>164</v>
      </c>
      <c r="D689" s="322"/>
      <c r="E689" s="322"/>
      <c r="F689" s="322"/>
      <c r="G689" s="322"/>
      <c r="H689" s="322"/>
      <c r="I689" s="322"/>
      <c r="J689" s="322"/>
      <c r="K689" s="322"/>
      <c r="L689" s="322"/>
      <c r="M689" s="322"/>
      <c r="N689" s="322">
        <f>N688</f>
        <v>12</v>
      </c>
      <c r="O689" s="322"/>
      <c r="P689" s="322"/>
      <c r="Q689" s="322"/>
      <c r="R689" s="322"/>
      <c r="S689" s="322"/>
      <c r="T689" s="322"/>
      <c r="U689" s="322"/>
      <c r="V689" s="322"/>
      <c r="W689" s="322"/>
      <c r="X689" s="322"/>
      <c r="Y689" s="438">
        <f>Y688</f>
        <v>0</v>
      </c>
      <c r="Z689" s="438">
        <f t="shared" ref="Z689" si="2045">Z688</f>
        <v>0</v>
      </c>
      <c r="AA689" s="438">
        <f t="shared" ref="AA689" si="2046">AA688</f>
        <v>0</v>
      </c>
      <c r="AB689" s="438">
        <f t="shared" ref="AB689" si="2047">AB688</f>
        <v>0</v>
      </c>
      <c r="AC689" s="438">
        <f t="shared" ref="AC689" si="2048">AC688</f>
        <v>0</v>
      </c>
      <c r="AD689" s="438">
        <f t="shared" ref="AD689" si="2049">AD688</f>
        <v>0</v>
      </c>
      <c r="AE689" s="438">
        <f t="shared" ref="AE689" si="2050">AE688</f>
        <v>0</v>
      </c>
      <c r="AF689" s="438">
        <f t="shared" ref="AF689" si="2051">AF688</f>
        <v>0</v>
      </c>
      <c r="AG689" s="438">
        <f t="shared" ref="AG689" si="2052">AG688</f>
        <v>0</v>
      </c>
      <c r="AH689" s="438">
        <f t="shared" ref="AH689" si="2053">AH688</f>
        <v>0</v>
      </c>
      <c r="AI689" s="438">
        <f t="shared" ref="AI689" si="2054">AI688</f>
        <v>0</v>
      </c>
      <c r="AJ689" s="438">
        <f t="shared" ref="AJ689" si="2055">AJ688</f>
        <v>0</v>
      </c>
      <c r="AK689" s="438">
        <f t="shared" ref="AK689" si="2056">AK688</f>
        <v>0</v>
      </c>
      <c r="AL689" s="438">
        <f t="shared" ref="AL689" si="2057">AL688</f>
        <v>0</v>
      </c>
      <c r="AM689" s="333"/>
    </row>
    <row r="690" spans="1:39" hidden="1" outlineLevel="1">
      <c r="A690" s="568"/>
      <c r="B690" s="455"/>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439"/>
      <c r="Z690" s="452"/>
      <c r="AA690" s="452"/>
      <c r="AB690" s="452"/>
      <c r="AC690" s="452"/>
      <c r="AD690" s="452"/>
      <c r="AE690" s="452"/>
      <c r="AF690" s="452"/>
      <c r="AG690" s="452"/>
      <c r="AH690" s="452"/>
      <c r="AI690" s="452"/>
      <c r="AJ690" s="452"/>
      <c r="AK690" s="452"/>
      <c r="AL690" s="452"/>
      <c r="AM690" s="333"/>
    </row>
    <row r="691" spans="1:39" ht="15.75" hidden="1" outlineLevel="1">
      <c r="A691" s="568"/>
      <c r="B691" s="315" t="s">
        <v>514</v>
      </c>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439"/>
      <c r="Z691" s="452"/>
      <c r="AA691" s="452"/>
      <c r="AB691" s="452"/>
      <c r="AC691" s="452"/>
      <c r="AD691" s="452"/>
      <c r="AE691" s="452"/>
      <c r="AF691" s="452"/>
      <c r="AG691" s="452"/>
      <c r="AH691" s="452"/>
      <c r="AI691" s="452"/>
      <c r="AJ691" s="452"/>
      <c r="AK691" s="452"/>
      <c r="AL691" s="452"/>
      <c r="AM691" s="333"/>
    </row>
    <row r="692" spans="1:39" hidden="1" outlineLevel="1">
      <c r="A692" s="568">
        <v>33</v>
      </c>
      <c r="B692" s="455" t="s">
        <v>126</v>
      </c>
      <c r="C692" s="318" t="s">
        <v>25</v>
      </c>
      <c r="D692" s="322"/>
      <c r="E692" s="322"/>
      <c r="F692" s="322"/>
      <c r="G692" s="322"/>
      <c r="H692" s="322"/>
      <c r="I692" s="322"/>
      <c r="J692" s="322"/>
      <c r="K692" s="322"/>
      <c r="L692" s="322"/>
      <c r="M692" s="322"/>
      <c r="N692" s="322">
        <v>0</v>
      </c>
      <c r="O692" s="322"/>
      <c r="P692" s="322"/>
      <c r="Q692" s="322"/>
      <c r="R692" s="322"/>
      <c r="S692" s="322"/>
      <c r="T692" s="322"/>
      <c r="U692" s="322"/>
      <c r="V692" s="322"/>
      <c r="W692" s="322"/>
      <c r="X692" s="322"/>
      <c r="Y692" s="453"/>
      <c r="Z692" s="437"/>
      <c r="AA692" s="437"/>
      <c r="AB692" s="437"/>
      <c r="AC692" s="437"/>
      <c r="AD692" s="437"/>
      <c r="AE692" s="437"/>
      <c r="AF692" s="442"/>
      <c r="AG692" s="442"/>
      <c r="AH692" s="442"/>
      <c r="AI692" s="442"/>
      <c r="AJ692" s="442"/>
      <c r="AK692" s="442"/>
      <c r="AL692" s="442"/>
      <c r="AM692" s="323">
        <f>SUM(Y692:AL692)</f>
        <v>0</v>
      </c>
    </row>
    <row r="693" spans="1:39" hidden="1" outlineLevel="1">
      <c r="A693" s="568"/>
      <c r="B693" s="321" t="s">
        <v>313</v>
      </c>
      <c r="C693" s="318" t="s">
        <v>164</v>
      </c>
      <c r="D693" s="322"/>
      <c r="E693" s="322"/>
      <c r="F693" s="322"/>
      <c r="G693" s="322"/>
      <c r="H693" s="322"/>
      <c r="I693" s="322"/>
      <c r="J693" s="322"/>
      <c r="K693" s="322"/>
      <c r="L693" s="322"/>
      <c r="M693" s="322"/>
      <c r="N693" s="322">
        <f>N692</f>
        <v>0</v>
      </c>
      <c r="O693" s="322"/>
      <c r="P693" s="322"/>
      <c r="Q693" s="322"/>
      <c r="R693" s="322"/>
      <c r="S693" s="322"/>
      <c r="T693" s="322"/>
      <c r="U693" s="322"/>
      <c r="V693" s="322"/>
      <c r="W693" s="322"/>
      <c r="X693" s="322"/>
      <c r="Y693" s="438">
        <f>Y692</f>
        <v>0</v>
      </c>
      <c r="Z693" s="438">
        <f t="shared" ref="Z693" si="2058">Z692</f>
        <v>0</v>
      </c>
      <c r="AA693" s="438">
        <f t="shared" ref="AA693" si="2059">AA692</f>
        <v>0</v>
      </c>
      <c r="AB693" s="438">
        <f t="shared" ref="AB693" si="2060">AB692</f>
        <v>0</v>
      </c>
      <c r="AC693" s="438">
        <f t="shared" ref="AC693" si="2061">AC692</f>
        <v>0</v>
      </c>
      <c r="AD693" s="438">
        <f t="shared" ref="AD693" si="2062">AD692</f>
        <v>0</v>
      </c>
      <c r="AE693" s="438">
        <f t="shared" ref="AE693" si="2063">AE692</f>
        <v>0</v>
      </c>
      <c r="AF693" s="438">
        <f t="shared" ref="AF693" si="2064">AF692</f>
        <v>0</v>
      </c>
      <c r="AG693" s="438">
        <f t="shared" ref="AG693" si="2065">AG692</f>
        <v>0</v>
      </c>
      <c r="AH693" s="438">
        <f t="shared" ref="AH693" si="2066">AH692</f>
        <v>0</v>
      </c>
      <c r="AI693" s="438">
        <f t="shared" ref="AI693" si="2067">AI692</f>
        <v>0</v>
      </c>
      <c r="AJ693" s="438">
        <f t="shared" ref="AJ693" si="2068">AJ692</f>
        <v>0</v>
      </c>
      <c r="AK693" s="438">
        <f t="shared" ref="AK693" si="2069">AK692</f>
        <v>0</v>
      </c>
      <c r="AL693" s="438">
        <f t="shared" ref="AL693" si="2070">AL692</f>
        <v>0</v>
      </c>
      <c r="AM693" s="333"/>
    </row>
    <row r="694" spans="1:39" hidden="1" outlineLevel="1">
      <c r="A694" s="568"/>
      <c r="B694" s="455"/>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439"/>
      <c r="Z694" s="452"/>
      <c r="AA694" s="452"/>
      <c r="AB694" s="452"/>
      <c r="AC694" s="452"/>
      <c r="AD694" s="452"/>
      <c r="AE694" s="452"/>
      <c r="AF694" s="452"/>
      <c r="AG694" s="452"/>
      <c r="AH694" s="452"/>
      <c r="AI694" s="452"/>
      <c r="AJ694" s="452"/>
      <c r="AK694" s="452"/>
      <c r="AL694" s="452"/>
      <c r="AM694" s="333"/>
    </row>
    <row r="695" spans="1:39" hidden="1" outlineLevel="1">
      <c r="A695" s="568">
        <v>34</v>
      </c>
      <c r="B695" s="455" t="s">
        <v>127</v>
      </c>
      <c r="C695" s="318" t="s">
        <v>25</v>
      </c>
      <c r="D695" s="322"/>
      <c r="E695" s="322"/>
      <c r="F695" s="322"/>
      <c r="G695" s="322"/>
      <c r="H695" s="322"/>
      <c r="I695" s="322"/>
      <c r="J695" s="322"/>
      <c r="K695" s="322"/>
      <c r="L695" s="322"/>
      <c r="M695" s="322"/>
      <c r="N695" s="322">
        <v>0</v>
      </c>
      <c r="O695" s="322"/>
      <c r="P695" s="322"/>
      <c r="Q695" s="322"/>
      <c r="R695" s="322"/>
      <c r="S695" s="322"/>
      <c r="T695" s="322"/>
      <c r="U695" s="322"/>
      <c r="V695" s="322"/>
      <c r="W695" s="322"/>
      <c r="X695" s="322"/>
      <c r="Y695" s="453"/>
      <c r="Z695" s="437"/>
      <c r="AA695" s="437"/>
      <c r="AB695" s="437"/>
      <c r="AC695" s="437"/>
      <c r="AD695" s="437"/>
      <c r="AE695" s="437"/>
      <c r="AF695" s="442"/>
      <c r="AG695" s="442"/>
      <c r="AH695" s="442"/>
      <c r="AI695" s="442"/>
      <c r="AJ695" s="442"/>
      <c r="AK695" s="442"/>
      <c r="AL695" s="442"/>
      <c r="AM695" s="323">
        <f>SUM(Y695:AL695)</f>
        <v>0</v>
      </c>
    </row>
    <row r="696" spans="1:39" hidden="1" outlineLevel="1">
      <c r="A696" s="568"/>
      <c r="B696" s="321" t="s">
        <v>313</v>
      </c>
      <c r="C696" s="318" t="s">
        <v>164</v>
      </c>
      <c r="D696" s="322"/>
      <c r="E696" s="322"/>
      <c r="F696" s="322"/>
      <c r="G696" s="322"/>
      <c r="H696" s="322"/>
      <c r="I696" s="322"/>
      <c r="J696" s="322"/>
      <c r="K696" s="322"/>
      <c r="L696" s="322"/>
      <c r="M696" s="322"/>
      <c r="N696" s="322">
        <f>N695</f>
        <v>0</v>
      </c>
      <c r="O696" s="322"/>
      <c r="P696" s="322"/>
      <c r="Q696" s="322"/>
      <c r="R696" s="322"/>
      <c r="S696" s="322"/>
      <c r="T696" s="322"/>
      <c r="U696" s="322"/>
      <c r="V696" s="322"/>
      <c r="W696" s="322"/>
      <c r="X696" s="322"/>
      <c r="Y696" s="438">
        <f>Y695</f>
        <v>0</v>
      </c>
      <c r="Z696" s="438">
        <f t="shared" ref="Z696" si="2071">Z695</f>
        <v>0</v>
      </c>
      <c r="AA696" s="438">
        <f t="shared" ref="AA696" si="2072">AA695</f>
        <v>0</v>
      </c>
      <c r="AB696" s="438">
        <f t="shared" ref="AB696" si="2073">AB695</f>
        <v>0</v>
      </c>
      <c r="AC696" s="438">
        <f t="shared" ref="AC696" si="2074">AC695</f>
        <v>0</v>
      </c>
      <c r="AD696" s="438">
        <f t="shared" ref="AD696" si="2075">AD695</f>
        <v>0</v>
      </c>
      <c r="AE696" s="438">
        <f t="shared" ref="AE696" si="2076">AE695</f>
        <v>0</v>
      </c>
      <c r="AF696" s="438">
        <f t="shared" ref="AF696" si="2077">AF695</f>
        <v>0</v>
      </c>
      <c r="AG696" s="438">
        <f t="shared" ref="AG696" si="2078">AG695</f>
        <v>0</v>
      </c>
      <c r="AH696" s="438">
        <f t="shared" ref="AH696" si="2079">AH695</f>
        <v>0</v>
      </c>
      <c r="AI696" s="438">
        <f t="shared" ref="AI696" si="2080">AI695</f>
        <v>0</v>
      </c>
      <c r="AJ696" s="438">
        <f t="shared" ref="AJ696" si="2081">AJ695</f>
        <v>0</v>
      </c>
      <c r="AK696" s="438">
        <f t="shared" ref="AK696" si="2082">AK695</f>
        <v>0</v>
      </c>
      <c r="AL696" s="438">
        <f t="shared" ref="AL696" si="2083">AL695</f>
        <v>0</v>
      </c>
      <c r="AM696" s="333"/>
    </row>
    <row r="697" spans="1:39" hidden="1" outlineLevel="1">
      <c r="A697" s="568"/>
      <c r="B697" s="455"/>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439"/>
      <c r="Z697" s="452"/>
      <c r="AA697" s="452"/>
      <c r="AB697" s="452"/>
      <c r="AC697" s="452"/>
      <c r="AD697" s="452"/>
      <c r="AE697" s="452"/>
      <c r="AF697" s="452"/>
      <c r="AG697" s="452"/>
      <c r="AH697" s="452"/>
      <c r="AI697" s="452"/>
      <c r="AJ697" s="452"/>
      <c r="AK697" s="452"/>
      <c r="AL697" s="452"/>
      <c r="AM697" s="333"/>
    </row>
    <row r="698" spans="1:39" hidden="1" outlineLevel="1">
      <c r="A698" s="568">
        <v>35</v>
      </c>
      <c r="B698" s="455" t="s">
        <v>128</v>
      </c>
      <c r="C698" s="318" t="s">
        <v>25</v>
      </c>
      <c r="D698" s="322"/>
      <c r="E698" s="322"/>
      <c r="F698" s="322"/>
      <c r="G698" s="322"/>
      <c r="H698" s="322"/>
      <c r="I698" s="322"/>
      <c r="J698" s="322"/>
      <c r="K698" s="322"/>
      <c r="L698" s="322"/>
      <c r="M698" s="322"/>
      <c r="N698" s="322">
        <v>0</v>
      </c>
      <c r="O698" s="322"/>
      <c r="P698" s="322"/>
      <c r="Q698" s="322"/>
      <c r="R698" s="322"/>
      <c r="S698" s="322"/>
      <c r="T698" s="322"/>
      <c r="U698" s="322"/>
      <c r="V698" s="322"/>
      <c r="W698" s="322"/>
      <c r="X698" s="322"/>
      <c r="Y698" s="453"/>
      <c r="Z698" s="437"/>
      <c r="AA698" s="437"/>
      <c r="AB698" s="437"/>
      <c r="AC698" s="437"/>
      <c r="AD698" s="437"/>
      <c r="AE698" s="437"/>
      <c r="AF698" s="442"/>
      <c r="AG698" s="442"/>
      <c r="AH698" s="442"/>
      <c r="AI698" s="442"/>
      <c r="AJ698" s="442"/>
      <c r="AK698" s="442"/>
      <c r="AL698" s="442"/>
      <c r="AM698" s="323">
        <f>SUM(Y698:AL698)</f>
        <v>0</v>
      </c>
    </row>
    <row r="699" spans="1:39" hidden="1" outlineLevel="1">
      <c r="A699" s="568"/>
      <c r="B699" s="321" t="s">
        <v>313</v>
      </c>
      <c r="C699" s="318" t="s">
        <v>164</v>
      </c>
      <c r="D699" s="322"/>
      <c r="E699" s="322"/>
      <c r="F699" s="322"/>
      <c r="G699" s="322"/>
      <c r="H699" s="322"/>
      <c r="I699" s="322"/>
      <c r="J699" s="322"/>
      <c r="K699" s="322"/>
      <c r="L699" s="322"/>
      <c r="M699" s="322"/>
      <c r="N699" s="322">
        <f>N698</f>
        <v>0</v>
      </c>
      <c r="O699" s="322"/>
      <c r="P699" s="322"/>
      <c r="Q699" s="322"/>
      <c r="R699" s="322"/>
      <c r="S699" s="322"/>
      <c r="T699" s="322"/>
      <c r="U699" s="322"/>
      <c r="V699" s="322"/>
      <c r="W699" s="322"/>
      <c r="X699" s="322"/>
      <c r="Y699" s="438">
        <f>Y698</f>
        <v>0</v>
      </c>
      <c r="Z699" s="438">
        <f t="shared" ref="Z699" si="2084">Z698</f>
        <v>0</v>
      </c>
      <c r="AA699" s="438">
        <f t="shared" ref="AA699" si="2085">AA698</f>
        <v>0</v>
      </c>
      <c r="AB699" s="438">
        <f t="shared" ref="AB699" si="2086">AB698</f>
        <v>0</v>
      </c>
      <c r="AC699" s="438">
        <f t="shared" ref="AC699" si="2087">AC698</f>
        <v>0</v>
      </c>
      <c r="AD699" s="438">
        <f t="shared" ref="AD699" si="2088">AD698</f>
        <v>0</v>
      </c>
      <c r="AE699" s="438">
        <f t="shared" ref="AE699" si="2089">AE698</f>
        <v>0</v>
      </c>
      <c r="AF699" s="438">
        <f t="shared" ref="AF699" si="2090">AF698</f>
        <v>0</v>
      </c>
      <c r="AG699" s="438">
        <f t="shared" ref="AG699" si="2091">AG698</f>
        <v>0</v>
      </c>
      <c r="AH699" s="438">
        <f t="shared" ref="AH699" si="2092">AH698</f>
        <v>0</v>
      </c>
      <c r="AI699" s="438">
        <f t="shared" ref="AI699" si="2093">AI698</f>
        <v>0</v>
      </c>
      <c r="AJ699" s="438">
        <f t="shared" ref="AJ699" si="2094">AJ698</f>
        <v>0</v>
      </c>
      <c r="AK699" s="438">
        <f t="shared" ref="AK699" si="2095">AK698</f>
        <v>0</v>
      </c>
      <c r="AL699" s="438">
        <f t="shared" ref="AL699" si="2096">AL698</f>
        <v>0</v>
      </c>
      <c r="AM699" s="333"/>
    </row>
    <row r="700" spans="1:39" hidden="1" outlineLevel="1">
      <c r="A700" s="568"/>
      <c r="B700" s="45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439"/>
      <c r="Z700" s="452"/>
      <c r="AA700" s="452"/>
      <c r="AB700" s="452"/>
      <c r="AC700" s="452"/>
      <c r="AD700" s="452"/>
      <c r="AE700" s="452"/>
      <c r="AF700" s="452"/>
      <c r="AG700" s="452"/>
      <c r="AH700" s="452"/>
      <c r="AI700" s="452"/>
      <c r="AJ700" s="452"/>
      <c r="AK700" s="452"/>
      <c r="AL700" s="452"/>
      <c r="AM700" s="333"/>
    </row>
    <row r="701" spans="1:39" ht="15.75" hidden="1" outlineLevel="1">
      <c r="A701" s="568"/>
      <c r="B701" s="315" t="s">
        <v>515</v>
      </c>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439"/>
      <c r="Z701" s="452"/>
      <c r="AA701" s="452"/>
      <c r="AB701" s="452"/>
      <c r="AC701" s="452"/>
      <c r="AD701" s="452"/>
      <c r="AE701" s="452"/>
      <c r="AF701" s="452"/>
      <c r="AG701" s="452"/>
      <c r="AH701" s="452"/>
      <c r="AI701" s="452"/>
      <c r="AJ701" s="452"/>
      <c r="AK701" s="452"/>
      <c r="AL701" s="452"/>
      <c r="AM701" s="333"/>
    </row>
    <row r="702" spans="1:39" ht="45" hidden="1" outlineLevel="1">
      <c r="A702" s="568">
        <v>36</v>
      </c>
      <c r="B702" s="455" t="s">
        <v>129</v>
      </c>
      <c r="C702" s="318" t="s">
        <v>25</v>
      </c>
      <c r="D702" s="322"/>
      <c r="E702" s="322"/>
      <c r="F702" s="322"/>
      <c r="G702" s="322"/>
      <c r="H702" s="322"/>
      <c r="I702" s="322"/>
      <c r="J702" s="322"/>
      <c r="K702" s="322"/>
      <c r="L702" s="322"/>
      <c r="M702" s="322"/>
      <c r="N702" s="322">
        <v>0</v>
      </c>
      <c r="O702" s="322"/>
      <c r="P702" s="322"/>
      <c r="Q702" s="322"/>
      <c r="R702" s="322"/>
      <c r="S702" s="322"/>
      <c r="T702" s="322"/>
      <c r="U702" s="322"/>
      <c r="V702" s="322"/>
      <c r="W702" s="322"/>
      <c r="X702" s="322"/>
      <c r="Y702" s="453"/>
      <c r="Z702" s="437"/>
      <c r="AA702" s="437"/>
      <c r="AB702" s="437"/>
      <c r="AC702" s="437"/>
      <c r="AD702" s="437"/>
      <c r="AE702" s="437"/>
      <c r="AF702" s="442"/>
      <c r="AG702" s="442"/>
      <c r="AH702" s="442"/>
      <c r="AI702" s="442"/>
      <c r="AJ702" s="442"/>
      <c r="AK702" s="442"/>
      <c r="AL702" s="442"/>
      <c r="AM702" s="323">
        <f>SUM(Y702:AL702)</f>
        <v>0</v>
      </c>
    </row>
    <row r="703" spans="1:39" hidden="1" outlineLevel="1">
      <c r="A703" s="568"/>
      <c r="B703" s="321" t="s">
        <v>313</v>
      </c>
      <c r="C703" s="318" t="s">
        <v>164</v>
      </c>
      <c r="D703" s="322"/>
      <c r="E703" s="322"/>
      <c r="F703" s="322"/>
      <c r="G703" s="322"/>
      <c r="H703" s="322"/>
      <c r="I703" s="322"/>
      <c r="J703" s="322"/>
      <c r="K703" s="322"/>
      <c r="L703" s="322"/>
      <c r="M703" s="322"/>
      <c r="N703" s="322">
        <f>N702</f>
        <v>0</v>
      </c>
      <c r="O703" s="322"/>
      <c r="P703" s="322"/>
      <c r="Q703" s="322"/>
      <c r="R703" s="322"/>
      <c r="S703" s="322"/>
      <c r="T703" s="322"/>
      <c r="U703" s="322"/>
      <c r="V703" s="322"/>
      <c r="W703" s="322"/>
      <c r="X703" s="322"/>
      <c r="Y703" s="438">
        <f>Y702</f>
        <v>0</v>
      </c>
      <c r="Z703" s="438">
        <f t="shared" ref="Z703" si="2097">Z702</f>
        <v>0</v>
      </c>
      <c r="AA703" s="438">
        <f t="shared" ref="AA703" si="2098">AA702</f>
        <v>0</v>
      </c>
      <c r="AB703" s="438">
        <f t="shared" ref="AB703" si="2099">AB702</f>
        <v>0</v>
      </c>
      <c r="AC703" s="438">
        <f t="shared" ref="AC703" si="2100">AC702</f>
        <v>0</v>
      </c>
      <c r="AD703" s="438">
        <f t="shared" ref="AD703" si="2101">AD702</f>
        <v>0</v>
      </c>
      <c r="AE703" s="438">
        <f t="shared" ref="AE703" si="2102">AE702</f>
        <v>0</v>
      </c>
      <c r="AF703" s="438">
        <f t="shared" ref="AF703" si="2103">AF702</f>
        <v>0</v>
      </c>
      <c r="AG703" s="438">
        <f t="shared" ref="AG703" si="2104">AG702</f>
        <v>0</v>
      </c>
      <c r="AH703" s="438">
        <f t="shared" ref="AH703" si="2105">AH702</f>
        <v>0</v>
      </c>
      <c r="AI703" s="438">
        <f t="shared" ref="AI703" si="2106">AI702</f>
        <v>0</v>
      </c>
      <c r="AJ703" s="438">
        <f t="shared" ref="AJ703" si="2107">AJ702</f>
        <v>0</v>
      </c>
      <c r="AK703" s="438">
        <f t="shared" ref="AK703" si="2108">AK702</f>
        <v>0</v>
      </c>
      <c r="AL703" s="438">
        <f t="shared" ref="AL703" si="2109">AL702</f>
        <v>0</v>
      </c>
      <c r="AM703" s="333"/>
    </row>
    <row r="704" spans="1:39" hidden="1" outlineLevel="1">
      <c r="A704" s="568"/>
      <c r="B704" s="455"/>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439"/>
      <c r="Z704" s="452"/>
      <c r="AA704" s="452"/>
      <c r="AB704" s="452"/>
      <c r="AC704" s="452"/>
      <c r="AD704" s="452"/>
      <c r="AE704" s="452"/>
      <c r="AF704" s="452"/>
      <c r="AG704" s="452"/>
      <c r="AH704" s="452"/>
      <c r="AI704" s="452"/>
      <c r="AJ704" s="452"/>
      <c r="AK704" s="452"/>
      <c r="AL704" s="452"/>
      <c r="AM704" s="333"/>
    </row>
    <row r="705" spans="1:39" ht="30" hidden="1" outlineLevel="1">
      <c r="A705" s="568">
        <v>37</v>
      </c>
      <c r="B705" s="455" t="s">
        <v>130</v>
      </c>
      <c r="C705" s="318" t="s">
        <v>25</v>
      </c>
      <c r="D705" s="322"/>
      <c r="E705" s="322"/>
      <c r="F705" s="322"/>
      <c r="G705" s="322"/>
      <c r="H705" s="322"/>
      <c r="I705" s="322"/>
      <c r="J705" s="322"/>
      <c r="K705" s="322"/>
      <c r="L705" s="322"/>
      <c r="M705" s="322"/>
      <c r="N705" s="322">
        <v>0</v>
      </c>
      <c r="O705" s="322"/>
      <c r="P705" s="322"/>
      <c r="Q705" s="322"/>
      <c r="R705" s="322"/>
      <c r="S705" s="322"/>
      <c r="T705" s="322"/>
      <c r="U705" s="322"/>
      <c r="V705" s="322"/>
      <c r="W705" s="322"/>
      <c r="X705" s="322"/>
      <c r="Y705" s="453"/>
      <c r="Z705" s="437"/>
      <c r="AA705" s="437"/>
      <c r="AB705" s="437"/>
      <c r="AC705" s="437"/>
      <c r="AD705" s="437"/>
      <c r="AE705" s="437"/>
      <c r="AF705" s="442"/>
      <c r="AG705" s="442"/>
      <c r="AH705" s="442"/>
      <c r="AI705" s="442"/>
      <c r="AJ705" s="442"/>
      <c r="AK705" s="442"/>
      <c r="AL705" s="442"/>
      <c r="AM705" s="323">
        <f>SUM(Y705:AL705)</f>
        <v>0</v>
      </c>
    </row>
    <row r="706" spans="1:39" hidden="1" outlineLevel="1">
      <c r="A706" s="568"/>
      <c r="B706" s="321" t="s">
        <v>313</v>
      </c>
      <c r="C706" s="318" t="s">
        <v>164</v>
      </c>
      <c r="D706" s="322"/>
      <c r="E706" s="322"/>
      <c r="F706" s="322"/>
      <c r="G706" s="322"/>
      <c r="H706" s="322"/>
      <c r="I706" s="322"/>
      <c r="J706" s="322"/>
      <c r="K706" s="322"/>
      <c r="L706" s="322"/>
      <c r="M706" s="322"/>
      <c r="N706" s="322">
        <f>N705</f>
        <v>0</v>
      </c>
      <c r="O706" s="322"/>
      <c r="P706" s="322"/>
      <c r="Q706" s="322"/>
      <c r="R706" s="322"/>
      <c r="S706" s="322"/>
      <c r="T706" s="322"/>
      <c r="U706" s="322"/>
      <c r="V706" s="322"/>
      <c r="W706" s="322"/>
      <c r="X706" s="322"/>
      <c r="Y706" s="438">
        <f>Y705</f>
        <v>0</v>
      </c>
      <c r="Z706" s="438">
        <f t="shared" ref="Z706" si="2110">Z705</f>
        <v>0</v>
      </c>
      <c r="AA706" s="438">
        <f t="shared" ref="AA706" si="2111">AA705</f>
        <v>0</v>
      </c>
      <c r="AB706" s="438">
        <f t="shared" ref="AB706" si="2112">AB705</f>
        <v>0</v>
      </c>
      <c r="AC706" s="438">
        <f t="shared" ref="AC706" si="2113">AC705</f>
        <v>0</v>
      </c>
      <c r="AD706" s="438">
        <f t="shared" ref="AD706" si="2114">AD705</f>
        <v>0</v>
      </c>
      <c r="AE706" s="438">
        <f t="shared" ref="AE706" si="2115">AE705</f>
        <v>0</v>
      </c>
      <c r="AF706" s="438">
        <f t="shared" ref="AF706" si="2116">AF705</f>
        <v>0</v>
      </c>
      <c r="AG706" s="438">
        <f t="shared" ref="AG706" si="2117">AG705</f>
        <v>0</v>
      </c>
      <c r="AH706" s="438">
        <f t="shared" ref="AH706" si="2118">AH705</f>
        <v>0</v>
      </c>
      <c r="AI706" s="438">
        <f t="shared" ref="AI706" si="2119">AI705</f>
        <v>0</v>
      </c>
      <c r="AJ706" s="438">
        <f t="shared" ref="AJ706" si="2120">AJ705</f>
        <v>0</v>
      </c>
      <c r="AK706" s="438">
        <f t="shared" ref="AK706" si="2121">AK705</f>
        <v>0</v>
      </c>
      <c r="AL706" s="438">
        <f t="shared" ref="AL706" si="2122">AL705</f>
        <v>0</v>
      </c>
      <c r="AM706" s="333"/>
    </row>
    <row r="707" spans="1:39" hidden="1" outlineLevel="1">
      <c r="A707" s="568"/>
      <c r="B707" s="455"/>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439"/>
      <c r="Z707" s="452"/>
      <c r="AA707" s="452"/>
      <c r="AB707" s="452"/>
      <c r="AC707" s="452"/>
      <c r="AD707" s="452"/>
      <c r="AE707" s="452"/>
      <c r="AF707" s="452"/>
      <c r="AG707" s="452"/>
      <c r="AH707" s="452"/>
      <c r="AI707" s="452"/>
      <c r="AJ707" s="452"/>
      <c r="AK707" s="452"/>
      <c r="AL707" s="452"/>
      <c r="AM707" s="333"/>
    </row>
    <row r="708" spans="1:39" hidden="1" outlineLevel="1">
      <c r="A708" s="568">
        <v>38</v>
      </c>
      <c r="B708" s="455" t="s">
        <v>131</v>
      </c>
      <c r="C708" s="318" t="s">
        <v>25</v>
      </c>
      <c r="D708" s="322"/>
      <c r="E708" s="322"/>
      <c r="F708" s="322"/>
      <c r="G708" s="322"/>
      <c r="H708" s="322"/>
      <c r="I708" s="322"/>
      <c r="J708" s="322"/>
      <c r="K708" s="322"/>
      <c r="L708" s="322"/>
      <c r="M708" s="322"/>
      <c r="N708" s="322">
        <v>0</v>
      </c>
      <c r="O708" s="322"/>
      <c r="P708" s="322"/>
      <c r="Q708" s="322"/>
      <c r="R708" s="322"/>
      <c r="S708" s="322"/>
      <c r="T708" s="322"/>
      <c r="U708" s="322"/>
      <c r="V708" s="322"/>
      <c r="W708" s="322"/>
      <c r="X708" s="322"/>
      <c r="Y708" s="453"/>
      <c r="Z708" s="437"/>
      <c r="AA708" s="437"/>
      <c r="AB708" s="437"/>
      <c r="AC708" s="437"/>
      <c r="AD708" s="437"/>
      <c r="AE708" s="437"/>
      <c r="AF708" s="442"/>
      <c r="AG708" s="442"/>
      <c r="AH708" s="442"/>
      <c r="AI708" s="442"/>
      <c r="AJ708" s="442"/>
      <c r="AK708" s="442"/>
      <c r="AL708" s="442"/>
      <c r="AM708" s="323">
        <f>SUM(Y708:AL708)</f>
        <v>0</v>
      </c>
    </row>
    <row r="709" spans="1:39" hidden="1" outlineLevel="1">
      <c r="A709" s="568"/>
      <c r="B709" s="321" t="s">
        <v>313</v>
      </c>
      <c r="C709" s="318" t="s">
        <v>164</v>
      </c>
      <c r="D709" s="322"/>
      <c r="E709" s="322"/>
      <c r="F709" s="322"/>
      <c r="G709" s="322"/>
      <c r="H709" s="322"/>
      <c r="I709" s="322"/>
      <c r="J709" s="322"/>
      <c r="K709" s="322"/>
      <c r="L709" s="322"/>
      <c r="M709" s="322"/>
      <c r="N709" s="322">
        <f>N708</f>
        <v>0</v>
      </c>
      <c r="O709" s="322"/>
      <c r="P709" s="322"/>
      <c r="Q709" s="322"/>
      <c r="R709" s="322"/>
      <c r="S709" s="322"/>
      <c r="T709" s="322"/>
      <c r="U709" s="322"/>
      <c r="V709" s="322"/>
      <c r="W709" s="322"/>
      <c r="X709" s="322"/>
      <c r="Y709" s="438">
        <f>Y708</f>
        <v>0</v>
      </c>
      <c r="Z709" s="438">
        <f t="shared" ref="Z709" si="2123">Z708</f>
        <v>0</v>
      </c>
      <c r="AA709" s="438">
        <f t="shared" ref="AA709" si="2124">AA708</f>
        <v>0</v>
      </c>
      <c r="AB709" s="438">
        <f t="shared" ref="AB709" si="2125">AB708</f>
        <v>0</v>
      </c>
      <c r="AC709" s="438">
        <f t="shared" ref="AC709" si="2126">AC708</f>
        <v>0</v>
      </c>
      <c r="AD709" s="438">
        <f t="shared" ref="AD709" si="2127">AD708</f>
        <v>0</v>
      </c>
      <c r="AE709" s="438">
        <f t="shared" ref="AE709" si="2128">AE708</f>
        <v>0</v>
      </c>
      <c r="AF709" s="438">
        <f t="shared" ref="AF709" si="2129">AF708</f>
        <v>0</v>
      </c>
      <c r="AG709" s="438">
        <f t="shared" ref="AG709" si="2130">AG708</f>
        <v>0</v>
      </c>
      <c r="AH709" s="438">
        <f t="shared" ref="AH709" si="2131">AH708</f>
        <v>0</v>
      </c>
      <c r="AI709" s="438">
        <f t="shared" ref="AI709" si="2132">AI708</f>
        <v>0</v>
      </c>
      <c r="AJ709" s="438">
        <f t="shared" ref="AJ709" si="2133">AJ708</f>
        <v>0</v>
      </c>
      <c r="AK709" s="438">
        <f t="shared" ref="AK709" si="2134">AK708</f>
        <v>0</v>
      </c>
      <c r="AL709" s="438">
        <f t="shared" ref="AL709" si="2135">AL708</f>
        <v>0</v>
      </c>
      <c r="AM709" s="333"/>
    </row>
    <row r="710" spans="1:39" hidden="1" outlineLevel="1">
      <c r="A710" s="568"/>
      <c r="B710" s="455"/>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439"/>
      <c r="Z710" s="452"/>
      <c r="AA710" s="452"/>
      <c r="AB710" s="452"/>
      <c r="AC710" s="452"/>
      <c r="AD710" s="452"/>
      <c r="AE710" s="452"/>
      <c r="AF710" s="452"/>
      <c r="AG710" s="452"/>
      <c r="AH710" s="452"/>
      <c r="AI710" s="452"/>
      <c r="AJ710" s="452"/>
      <c r="AK710" s="452"/>
      <c r="AL710" s="452"/>
      <c r="AM710" s="333"/>
    </row>
    <row r="711" spans="1:39" ht="30" hidden="1" outlineLevel="1">
      <c r="A711" s="568">
        <v>39</v>
      </c>
      <c r="B711" s="455" t="s">
        <v>132</v>
      </c>
      <c r="C711" s="318" t="s">
        <v>25</v>
      </c>
      <c r="D711" s="322"/>
      <c r="E711" s="322"/>
      <c r="F711" s="322"/>
      <c r="G711" s="322"/>
      <c r="H711" s="322"/>
      <c r="I711" s="322"/>
      <c r="J711" s="322"/>
      <c r="K711" s="322"/>
      <c r="L711" s="322"/>
      <c r="M711" s="322"/>
      <c r="N711" s="322">
        <v>0</v>
      </c>
      <c r="O711" s="322"/>
      <c r="P711" s="322"/>
      <c r="Q711" s="322"/>
      <c r="R711" s="322"/>
      <c r="S711" s="322"/>
      <c r="T711" s="322"/>
      <c r="U711" s="322"/>
      <c r="V711" s="322"/>
      <c r="W711" s="322"/>
      <c r="X711" s="322"/>
      <c r="Y711" s="453"/>
      <c r="Z711" s="437"/>
      <c r="AA711" s="437"/>
      <c r="AB711" s="437"/>
      <c r="AC711" s="437"/>
      <c r="AD711" s="437"/>
      <c r="AE711" s="437"/>
      <c r="AF711" s="442"/>
      <c r="AG711" s="442"/>
      <c r="AH711" s="442"/>
      <c r="AI711" s="442"/>
      <c r="AJ711" s="442"/>
      <c r="AK711" s="442"/>
      <c r="AL711" s="442"/>
      <c r="AM711" s="323">
        <f>SUM(Y711:AL711)</f>
        <v>0</v>
      </c>
    </row>
    <row r="712" spans="1:39" hidden="1" outlineLevel="1">
      <c r="A712" s="568"/>
      <c r="B712" s="321" t="s">
        <v>313</v>
      </c>
      <c r="C712" s="318" t="s">
        <v>164</v>
      </c>
      <c r="D712" s="322"/>
      <c r="E712" s="322"/>
      <c r="F712" s="322"/>
      <c r="G712" s="322"/>
      <c r="H712" s="322"/>
      <c r="I712" s="322"/>
      <c r="J712" s="322"/>
      <c r="K712" s="322"/>
      <c r="L712" s="322"/>
      <c r="M712" s="322"/>
      <c r="N712" s="322">
        <f>N711</f>
        <v>0</v>
      </c>
      <c r="O712" s="322"/>
      <c r="P712" s="322"/>
      <c r="Q712" s="322"/>
      <c r="R712" s="322"/>
      <c r="S712" s="322"/>
      <c r="T712" s="322"/>
      <c r="U712" s="322"/>
      <c r="V712" s="322"/>
      <c r="W712" s="322"/>
      <c r="X712" s="322"/>
      <c r="Y712" s="438">
        <f>Y711</f>
        <v>0</v>
      </c>
      <c r="Z712" s="438">
        <f t="shared" ref="Z712" si="2136">Z711</f>
        <v>0</v>
      </c>
      <c r="AA712" s="438">
        <f t="shared" ref="AA712" si="2137">AA711</f>
        <v>0</v>
      </c>
      <c r="AB712" s="438">
        <f t="shared" ref="AB712" si="2138">AB711</f>
        <v>0</v>
      </c>
      <c r="AC712" s="438">
        <f t="shared" ref="AC712" si="2139">AC711</f>
        <v>0</v>
      </c>
      <c r="AD712" s="438">
        <f t="shared" ref="AD712" si="2140">AD711</f>
        <v>0</v>
      </c>
      <c r="AE712" s="438">
        <f t="shared" ref="AE712" si="2141">AE711</f>
        <v>0</v>
      </c>
      <c r="AF712" s="438">
        <f t="shared" ref="AF712" si="2142">AF711</f>
        <v>0</v>
      </c>
      <c r="AG712" s="438">
        <f t="shared" ref="AG712" si="2143">AG711</f>
        <v>0</v>
      </c>
      <c r="AH712" s="438">
        <f t="shared" ref="AH712" si="2144">AH711</f>
        <v>0</v>
      </c>
      <c r="AI712" s="438">
        <f t="shared" ref="AI712" si="2145">AI711</f>
        <v>0</v>
      </c>
      <c r="AJ712" s="438">
        <f t="shared" ref="AJ712" si="2146">AJ711</f>
        <v>0</v>
      </c>
      <c r="AK712" s="438">
        <f t="shared" ref="AK712" si="2147">AK711</f>
        <v>0</v>
      </c>
      <c r="AL712" s="438">
        <f t="shared" ref="AL712" si="2148">AL711</f>
        <v>0</v>
      </c>
      <c r="AM712" s="333"/>
    </row>
    <row r="713" spans="1:39" hidden="1" outlineLevel="1">
      <c r="A713" s="568"/>
      <c r="B713" s="455"/>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439"/>
      <c r="Z713" s="452"/>
      <c r="AA713" s="452"/>
      <c r="AB713" s="452"/>
      <c r="AC713" s="452"/>
      <c r="AD713" s="452"/>
      <c r="AE713" s="452"/>
      <c r="AF713" s="452"/>
      <c r="AG713" s="452"/>
      <c r="AH713" s="452"/>
      <c r="AI713" s="452"/>
      <c r="AJ713" s="452"/>
      <c r="AK713" s="452"/>
      <c r="AL713" s="452"/>
      <c r="AM713" s="333"/>
    </row>
    <row r="714" spans="1:39" ht="30" hidden="1" outlineLevel="1">
      <c r="A714" s="568">
        <v>40</v>
      </c>
      <c r="B714" s="455" t="s">
        <v>133</v>
      </c>
      <c r="C714" s="318" t="s">
        <v>25</v>
      </c>
      <c r="D714" s="322"/>
      <c r="E714" s="322"/>
      <c r="F714" s="322"/>
      <c r="G714" s="322"/>
      <c r="H714" s="322"/>
      <c r="I714" s="322"/>
      <c r="J714" s="322"/>
      <c r="K714" s="322"/>
      <c r="L714" s="322"/>
      <c r="M714" s="322"/>
      <c r="N714" s="322">
        <v>0</v>
      </c>
      <c r="O714" s="322"/>
      <c r="P714" s="322"/>
      <c r="Q714" s="322"/>
      <c r="R714" s="322"/>
      <c r="S714" s="322"/>
      <c r="T714" s="322"/>
      <c r="U714" s="322"/>
      <c r="V714" s="322"/>
      <c r="W714" s="322"/>
      <c r="X714" s="322"/>
      <c r="Y714" s="453"/>
      <c r="Z714" s="437"/>
      <c r="AA714" s="437"/>
      <c r="AB714" s="437"/>
      <c r="AC714" s="437"/>
      <c r="AD714" s="437"/>
      <c r="AE714" s="437"/>
      <c r="AF714" s="442"/>
      <c r="AG714" s="442"/>
      <c r="AH714" s="442"/>
      <c r="AI714" s="442"/>
      <c r="AJ714" s="442"/>
      <c r="AK714" s="442"/>
      <c r="AL714" s="442"/>
      <c r="AM714" s="323">
        <f>SUM(Y714:AL714)</f>
        <v>0</v>
      </c>
    </row>
    <row r="715" spans="1:39" hidden="1" outlineLevel="1">
      <c r="A715" s="568"/>
      <c r="B715" s="321" t="s">
        <v>313</v>
      </c>
      <c r="C715" s="318" t="s">
        <v>164</v>
      </c>
      <c r="D715" s="322"/>
      <c r="E715" s="322"/>
      <c r="F715" s="322"/>
      <c r="G715" s="322"/>
      <c r="H715" s="322"/>
      <c r="I715" s="322"/>
      <c r="J715" s="322"/>
      <c r="K715" s="322"/>
      <c r="L715" s="322"/>
      <c r="M715" s="322"/>
      <c r="N715" s="322">
        <f>N714</f>
        <v>0</v>
      </c>
      <c r="O715" s="322"/>
      <c r="P715" s="322"/>
      <c r="Q715" s="322"/>
      <c r="R715" s="322"/>
      <c r="S715" s="322"/>
      <c r="T715" s="322"/>
      <c r="U715" s="322"/>
      <c r="V715" s="322"/>
      <c r="W715" s="322"/>
      <c r="X715" s="322"/>
      <c r="Y715" s="438">
        <f>Y714</f>
        <v>0</v>
      </c>
      <c r="Z715" s="438">
        <f t="shared" ref="Z715" si="2149">Z714</f>
        <v>0</v>
      </c>
      <c r="AA715" s="438">
        <f t="shared" ref="AA715" si="2150">AA714</f>
        <v>0</v>
      </c>
      <c r="AB715" s="438">
        <f t="shared" ref="AB715" si="2151">AB714</f>
        <v>0</v>
      </c>
      <c r="AC715" s="438">
        <f t="shared" ref="AC715" si="2152">AC714</f>
        <v>0</v>
      </c>
      <c r="AD715" s="438">
        <f t="shared" ref="AD715" si="2153">AD714</f>
        <v>0</v>
      </c>
      <c r="AE715" s="438">
        <f t="shared" ref="AE715" si="2154">AE714</f>
        <v>0</v>
      </c>
      <c r="AF715" s="438">
        <f t="shared" ref="AF715" si="2155">AF714</f>
        <v>0</v>
      </c>
      <c r="AG715" s="438">
        <f t="shared" ref="AG715" si="2156">AG714</f>
        <v>0</v>
      </c>
      <c r="AH715" s="438">
        <f t="shared" ref="AH715" si="2157">AH714</f>
        <v>0</v>
      </c>
      <c r="AI715" s="438">
        <f t="shared" ref="AI715" si="2158">AI714</f>
        <v>0</v>
      </c>
      <c r="AJ715" s="438">
        <f t="shared" ref="AJ715" si="2159">AJ714</f>
        <v>0</v>
      </c>
      <c r="AK715" s="438">
        <f t="shared" ref="AK715" si="2160">AK714</f>
        <v>0</v>
      </c>
      <c r="AL715" s="438">
        <f t="shared" ref="AL715" si="2161">AL714</f>
        <v>0</v>
      </c>
      <c r="AM715" s="333"/>
    </row>
    <row r="716" spans="1:39" hidden="1" outlineLevel="1">
      <c r="A716" s="568"/>
      <c r="B716" s="455"/>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439"/>
      <c r="Z716" s="452"/>
      <c r="AA716" s="452"/>
      <c r="AB716" s="452"/>
      <c r="AC716" s="452"/>
      <c r="AD716" s="452"/>
      <c r="AE716" s="452"/>
      <c r="AF716" s="452"/>
      <c r="AG716" s="452"/>
      <c r="AH716" s="452"/>
      <c r="AI716" s="452"/>
      <c r="AJ716" s="452"/>
      <c r="AK716" s="452"/>
      <c r="AL716" s="452"/>
      <c r="AM716" s="333"/>
    </row>
    <row r="717" spans="1:39" ht="45" hidden="1" outlineLevel="1">
      <c r="A717" s="568">
        <v>41</v>
      </c>
      <c r="B717" s="455" t="s">
        <v>134</v>
      </c>
      <c r="C717" s="318" t="s">
        <v>25</v>
      </c>
      <c r="D717" s="322"/>
      <c r="E717" s="322"/>
      <c r="F717" s="322"/>
      <c r="G717" s="322"/>
      <c r="H717" s="322"/>
      <c r="I717" s="322"/>
      <c r="J717" s="322"/>
      <c r="K717" s="322"/>
      <c r="L717" s="322"/>
      <c r="M717" s="322"/>
      <c r="N717" s="322">
        <v>0</v>
      </c>
      <c r="O717" s="322"/>
      <c r="P717" s="322"/>
      <c r="Q717" s="322"/>
      <c r="R717" s="322"/>
      <c r="S717" s="322"/>
      <c r="T717" s="322"/>
      <c r="U717" s="322"/>
      <c r="V717" s="322"/>
      <c r="W717" s="322"/>
      <c r="X717" s="322"/>
      <c r="Y717" s="453"/>
      <c r="Z717" s="437"/>
      <c r="AA717" s="437"/>
      <c r="AB717" s="437"/>
      <c r="AC717" s="437"/>
      <c r="AD717" s="437"/>
      <c r="AE717" s="437"/>
      <c r="AF717" s="442"/>
      <c r="AG717" s="442"/>
      <c r="AH717" s="442"/>
      <c r="AI717" s="442"/>
      <c r="AJ717" s="442"/>
      <c r="AK717" s="442"/>
      <c r="AL717" s="442"/>
      <c r="AM717" s="323">
        <f>SUM(Y717:AL717)</f>
        <v>0</v>
      </c>
    </row>
    <row r="718" spans="1:39" hidden="1" outlineLevel="1">
      <c r="A718" s="568"/>
      <c r="B718" s="321" t="s">
        <v>313</v>
      </c>
      <c r="C718" s="318" t="s">
        <v>164</v>
      </c>
      <c r="D718" s="322"/>
      <c r="E718" s="322"/>
      <c r="F718" s="322"/>
      <c r="G718" s="322"/>
      <c r="H718" s="322"/>
      <c r="I718" s="322"/>
      <c r="J718" s="322"/>
      <c r="K718" s="322"/>
      <c r="L718" s="322"/>
      <c r="M718" s="322"/>
      <c r="N718" s="322">
        <f>N717</f>
        <v>0</v>
      </c>
      <c r="O718" s="322"/>
      <c r="P718" s="322"/>
      <c r="Q718" s="322"/>
      <c r="R718" s="322"/>
      <c r="S718" s="322"/>
      <c r="T718" s="322"/>
      <c r="U718" s="322"/>
      <c r="V718" s="322"/>
      <c r="W718" s="322"/>
      <c r="X718" s="322"/>
      <c r="Y718" s="438">
        <f>Y717</f>
        <v>0</v>
      </c>
      <c r="Z718" s="438">
        <f t="shared" ref="Z718" si="2162">Z717</f>
        <v>0</v>
      </c>
      <c r="AA718" s="438">
        <f t="shared" ref="AA718" si="2163">AA717</f>
        <v>0</v>
      </c>
      <c r="AB718" s="438">
        <f t="shared" ref="AB718" si="2164">AB717</f>
        <v>0</v>
      </c>
      <c r="AC718" s="438">
        <f t="shared" ref="AC718" si="2165">AC717</f>
        <v>0</v>
      </c>
      <c r="AD718" s="438">
        <f t="shared" ref="AD718" si="2166">AD717</f>
        <v>0</v>
      </c>
      <c r="AE718" s="438">
        <f t="shared" ref="AE718" si="2167">AE717</f>
        <v>0</v>
      </c>
      <c r="AF718" s="438">
        <f t="shared" ref="AF718" si="2168">AF717</f>
        <v>0</v>
      </c>
      <c r="AG718" s="438">
        <f t="shared" ref="AG718" si="2169">AG717</f>
        <v>0</v>
      </c>
      <c r="AH718" s="438">
        <f t="shared" ref="AH718" si="2170">AH717</f>
        <v>0</v>
      </c>
      <c r="AI718" s="438">
        <f t="shared" ref="AI718" si="2171">AI717</f>
        <v>0</v>
      </c>
      <c r="AJ718" s="438">
        <f t="shared" ref="AJ718" si="2172">AJ717</f>
        <v>0</v>
      </c>
      <c r="AK718" s="438">
        <f t="shared" ref="AK718" si="2173">AK717</f>
        <v>0</v>
      </c>
      <c r="AL718" s="438">
        <f t="shared" ref="AL718" si="2174">AL717</f>
        <v>0</v>
      </c>
      <c r="AM718" s="333"/>
    </row>
    <row r="719" spans="1:39" hidden="1" outlineLevel="1">
      <c r="A719" s="568"/>
      <c r="B719" s="455"/>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439"/>
      <c r="Z719" s="452"/>
      <c r="AA719" s="452"/>
      <c r="AB719" s="452"/>
      <c r="AC719" s="452"/>
      <c r="AD719" s="452"/>
      <c r="AE719" s="452"/>
      <c r="AF719" s="452"/>
      <c r="AG719" s="452"/>
      <c r="AH719" s="452"/>
      <c r="AI719" s="452"/>
      <c r="AJ719" s="452"/>
      <c r="AK719" s="452"/>
      <c r="AL719" s="452"/>
      <c r="AM719" s="333"/>
    </row>
    <row r="720" spans="1:39" ht="45" hidden="1" outlineLevel="1">
      <c r="A720" s="568">
        <v>42</v>
      </c>
      <c r="B720" s="455" t="s">
        <v>135</v>
      </c>
      <c r="C720" s="318" t="s">
        <v>25</v>
      </c>
      <c r="D720" s="322"/>
      <c r="E720" s="322"/>
      <c r="F720" s="322"/>
      <c r="G720" s="322"/>
      <c r="H720" s="322"/>
      <c r="I720" s="322"/>
      <c r="J720" s="322"/>
      <c r="K720" s="322"/>
      <c r="L720" s="322"/>
      <c r="M720" s="322"/>
      <c r="N720" s="318"/>
      <c r="O720" s="322"/>
      <c r="P720" s="322"/>
      <c r="Q720" s="322"/>
      <c r="R720" s="322"/>
      <c r="S720" s="322"/>
      <c r="T720" s="322"/>
      <c r="U720" s="322"/>
      <c r="V720" s="322"/>
      <c r="W720" s="322"/>
      <c r="X720" s="322"/>
      <c r="Y720" s="453"/>
      <c r="Z720" s="437"/>
      <c r="AA720" s="437"/>
      <c r="AB720" s="437"/>
      <c r="AC720" s="437"/>
      <c r="AD720" s="437"/>
      <c r="AE720" s="437"/>
      <c r="AF720" s="442"/>
      <c r="AG720" s="442"/>
      <c r="AH720" s="442"/>
      <c r="AI720" s="442"/>
      <c r="AJ720" s="442"/>
      <c r="AK720" s="442"/>
      <c r="AL720" s="442"/>
      <c r="AM720" s="323">
        <f>SUM(Y720:AL720)</f>
        <v>0</v>
      </c>
    </row>
    <row r="721" spans="1:39" hidden="1" outlineLevel="1">
      <c r="A721" s="568"/>
      <c r="B721" s="321" t="s">
        <v>313</v>
      </c>
      <c r="C721" s="318" t="s">
        <v>164</v>
      </c>
      <c r="D721" s="322"/>
      <c r="E721" s="322"/>
      <c r="F721" s="322"/>
      <c r="G721" s="322"/>
      <c r="H721" s="322"/>
      <c r="I721" s="322"/>
      <c r="J721" s="322"/>
      <c r="K721" s="322"/>
      <c r="L721" s="322"/>
      <c r="M721" s="322"/>
      <c r="N721" s="495"/>
      <c r="O721" s="322"/>
      <c r="P721" s="322"/>
      <c r="Q721" s="322"/>
      <c r="R721" s="322"/>
      <c r="S721" s="322"/>
      <c r="T721" s="322"/>
      <c r="U721" s="322"/>
      <c r="V721" s="322"/>
      <c r="W721" s="322"/>
      <c r="X721" s="322"/>
      <c r="Y721" s="438">
        <f>Y720</f>
        <v>0</v>
      </c>
      <c r="Z721" s="438">
        <f t="shared" ref="Z721" si="2175">Z720</f>
        <v>0</v>
      </c>
      <c r="AA721" s="438">
        <f t="shared" ref="AA721" si="2176">AA720</f>
        <v>0</v>
      </c>
      <c r="AB721" s="438">
        <f t="shared" ref="AB721" si="2177">AB720</f>
        <v>0</v>
      </c>
      <c r="AC721" s="438">
        <f t="shared" ref="AC721" si="2178">AC720</f>
        <v>0</v>
      </c>
      <c r="AD721" s="438">
        <f t="shared" ref="AD721" si="2179">AD720</f>
        <v>0</v>
      </c>
      <c r="AE721" s="438">
        <f t="shared" ref="AE721" si="2180">AE720</f>
        <v>0</v>
      </c>
      <c r="AF721" s="438">
        <f t="shared" ref="AF721" si="2181">AF720</f>
        <v>0</v>
      </c>
      <c r="AG721" s="438">
        <f t="shared" ref="AG721" si="2182">AG720</f>
        <v>0</v>
      </c>
      <c r="AH721" s="438">
        <f t="shared" ref="AH721" si="2183">AH720</f>
        <v>0</v>
      </c>
      <c r="AI721" s="438">
        <f t="shared" ref="AI721" si="2184">AI720</f>
        <v>0</v>
      </c>
      <c r="AJ721" s="438">
        <f t="shared" ref="AJ721" si="2185">AJ720</f>
        <v>0</v>
      </c>
      <c r="AK721" s="438">
        <f t="shared" ref="AK721" si="2186">AK720</f>
        <v>0</v>
      </c>
      <c r="AL721" s="438">
        <f t="shared" ref="AL721" si="2187">AL720</f>
        <v>0</v>
      </c>
      <c r="AM721" s="333"/>
    </row>
    <row r="722" spans="1:39" hidden="1" outlineLevel="1">
      <c r="A722" s="568"/>
      <c r="B722" s="455"/>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439"/>
      <c r="Z722" s="452"/>
      <c r="AA722" s="452"/>
      <c r="AB722" s="452"/>
      <c r="AC722" s="452"/>
      <c r="AD722" s="452"/>
      <c r="AE722" s="452"/>
      <c r="AF722" s="452"/>
      <c r="AG722" s="452"/>
      <c r="AH722" s="452"/>
      <c r="AI722" s="452"/>
      <c r="AJ722" s="452"/>
      <c r="AK722" s="452"/>
      <c r="AL722" s="452"/>
      <c r="AM722" s="333"/>
    </row>
    <row r="723" spans="1:39" ht="30" hidden="1" outlineLevel="1">
      <c r="A723" s="568">
        <v>43</v>
      </c>
      <c r="B723" s="455" t="s">
        <v>136</v>
      </c>
      <c r="C723" s="318" t="s">
        <v>25</v>
      </c>
      <c r="D723" s="322"/>
      <c r="E723" s="322"/>
      <c r="F723" s="322"/>
      <c r="G723" s="322"/>
      <c r="H723" s="322"/>
      <c r="I723" s="322"/>
      <c r="J723" s="322"/>
      <c r="K723" s="322"/>
      <c r="L723" s="322"/>
      <c r="M723" s="322"/>
      <c r="N723" s="322">
        <v>0</v>
      </c>
      <c r="O723" s="322"/>
      <c r="P723" s="322"/>
      <c r="Q723" s="322"/>
      <c r="R723" s="322"/>
      <c r="S723" s="322"/>
      <c r="T723" s="322"/>
      <c r="U723" s="322"/>
      <c r="V723" s="322"/>
      <c r="W723" s="322"/>
      <c r="X723" s="322"/>
      <c r="Y723" s="453"/>
      <c r="Z723" s="437"/>
      <c r="AA723" s="437"/>
      <c r="AB723" s="437"/>
      <c r="AC723" s="437"/>
      <c r="AD723" s="437"/>
      <c r="AE723" s="437"/>
      <c r="AF723" s="442"/>
      <c r="AG723" s="442"/>
      <c r="AH723" s="442"/>
      <c r="AI723" s="442"/>
      <c r="AJ723" s="442"/>
      <c r="AK723" s="442"/>
      <c r="AL723" s="442"/>
      <c r="AM723" s="323">
        <f>SUM(Y723:AL723)</f>
        <v>0</v>
      </c>
    </row>
    <row r="724" spans="1:39" hidden="1" outlineLevel="1">
      <c r="A724" s="568"/>
      <c r="B724" s="321" t="s">
        <v>313</v>
      </c>
      <c r="C724" s="318" t="s">
        <v>164</v>
      </c>
      <c r="D724" s="322"/>
      <c r="E724" s="322"/>
      <c r="F724" s="322"/>
      <c r="G724" s="322"/>
      <c r="H724" s="322"/>
      <c r="I724" s="322"/>
      <c r="J724" s="322"/>
      <c r="K724" s="322"/>
      <c r="L724" s="322"/>
      <c r="M724" s="322"/>
      <c r="N724" s="322">
        <f>N723</f>
        <v>0</v>
      </c>
      <c r="O724" s="322"/>
      <c r="P724" s="322"/>
      <c r="Q724" s="322"/>
      <c r="R724" s="322"/>
      <c r="S724" s="322"/>
      <c r="T724" s="322"/>
      <c r="U724" s="322"/>
      <c r="V724" s="322"/>
      <c r="W724" s="322"/>
      <c r="X724" s="322"/>
      <c r="Y724" s="438">
        <f>Y723</f>
        <v>0</v>
      </c>
      <c r="Z724" s="438">
        <f t="shared" ref="Z724" si="2188">Z723</f>
        <v>0</v>
      </c>
      <c r="AA724" s="438">
        <f t="shared" ref="AA724" si="2189">AA723</f>
        <v>0</v>
      </c>
      <c r="AB724" s="438">
        <f t="shared" ref="AB724" si="2190">AB723</f>
        <v>0</v>
      </c>
      <c r="AC724" s="438">
        <f t="shared" ref="AC724" si="2191">AC723</f>
        <v>0</v>
      </c>
      <c r="AD724" s="438">
        <f t="shared" ref="AD724" si="2192">AD723</f>
        <v>0</v>
      </c>
      <c r="AE724" s="438">
        <f t="shared" ref="AE724" si="2193">AE723</f>
        <v>0</v>
      </c>
      <c r="AF724" s="438">
        <f t="shared" ref="AF724" si="2194">AF723</f>
        <v>0</v>
      </c>
      <c r="AG724" s="438">
        <f t="shared" ref="AG724" si="2195">AG723</f>
        <v>0</v>
      </c>
      <c r="AH724" s="438">
        <f t="shared" ref="AH724" si="2196">AH723</f>
        <v>0</v>
      </c>
      <c r="AI724" s="438">
        <f t="shared" ref="AI724" si="2197">AI723</f>
        <v>0</v>
      </c>
      <c r="AJ724" s="438">
        <f t="shared" ref="AJ724" si="2198">AJ723</f>
        <v>0</v>
      </c>
      <c r="AK724" s="438">
        <f t="shared" ref="AK724" si="2199">AK723</f>
        <v>0</v>
      </c>
      <c r="AL724" s="438">
        <f t="shared" ref="AL724" si="2200">AL723</f>
        <v>0</v>
      </c>
      <c r="AM724" s="333"/>
    </row>
    <row r="725" spans="1:39" hidden="1" outlineLevel="1">
      <c r="A725" s="568"/>
      <c r="B725" s="455"/>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439"/>
      <c r="Z725" s="452"/>
      <c r="AA725" s="452"/>
      <c r="AB725" s="452"/>
      <c r="AC725" s="452"/>
      <c r="AD725" s="452"/>
      <c r="AE725" s="452"/>
      <c r="AF725" s="452"/>
      <c r="AG725" s="452"/>
      <c r="AH725" s="452"/>
      <c r="AI725" s="452"/>
      <c r="AJ725" s="452"/>
      <c r="AK725" s="452"/>
      <c r="AL725" s="452"/>
      <c r="AM725" s="333"/>
    </row>
    <row r="726" spans="1:39" ht="45" hidden="1" outlineLevel="1">
      <c r="A726" s="568">
        <v>44</v>
      </c>
      <c r="B726" s="455" t="s">
        <v>137</v>
      </c>
      <c r="C726" s="318" t="s">
        <v>25</v>
      </c>
      <c r="D726" s="322"/>
      <c r="E726" s="322"/>
      <c r="F726" s="322"/>
      <c r="G726" s="322"/>
      <c r="H726" s="322"/>
      <c r="I726" s="322"/>
      <c r="J726" s="322"/>
      <c r="K726" s="322"/>
      <c r="L726" s="322"/>
      <c r="M726" s="322"/>
      <c r="N726" s="322">
        <v>0</v>
      </c>
      <c r="O726" s="322"/>
      <c r="P726" s="322"/>
      <c r="Q726" s="322"/>
      <c r="R726" s="322"/>
      <c r="S726" s="322"/>
      <c r="T726" s="322"/>
      <c r="U726" s="322"/>
      <c r="V726" s="322"/>
      <c r="W726" s="322"/>
      <c r="X726" s="322"/>
      <c r="Y726" s="453"/>
      <c r="Z726" s="437"/>
      <c r="AA726" s="437"/>
      <c r="AB726" s="437"/>
      <c r="AC726" s="437"/>
      <c r="AD726" s="437"/>
      <c r="AE726" s="437"/>
      <c r="AF726" s="442"/>
      <c r="AG726" s="442"/>
      <c r="AH726" s="442"/>
      <c r="AI726" s="442"/>
      <c r="AJ726" s="442"/>
      <c r="AK726" s="442"/>
      <c r="AL726" s="442"/>
      <c r="AM726" s="323">
        <f>SUM(Y726:AL726)</f>
        <v>0</v>
      </c>
    </row>
    <row r="727" spans="1:39" hidden="1" outlineLevel="1">
      <c r="A727" s="568"/>
      <c r="B727" s="321" t="s">
        <v>313</v>
      </c>
      <c r="C727" s="318" t="s">
        <v>164</v>
      </c>
      <c r="D727" s="322"/>
      <c r="E727" s="322"/>
      <c r="F727" s="322"/>
      <c r="G727" s="322"/>
      <c r="H727" s="322"/>
      <c r="I727" s="322"/>
      <c r="J727" s="322"/>
      <c r="K727" s="322"/>
      <c r="L727" s="322"/>
      <c r="M727" s="322"/>
      <c r="N727" s="322">
        <f>N726</f>
        <v>0</v>
      </c>
      <c r="O727" s="322"/>
      <c r="P727" s="322"/>
      <c r="Q727" s="322"/>
      <c r="R727" s="322"/>
      <c r="S727" s="322"/>
      <c r="T727" s="322"/>
      <c r="U727" s="322"/>
      <c r="V727" s="322"/>
      <c r="W727" s="322"/>
      <c r="X727" s="322"/>
      <c r="Y727" s="438">
        <f>Y726</f>
        <v>0</v>
      </c>
      <c r="Z727" s="438">
        <f t="shared" ref="Z727" si="2201">Z726</f>
        <v>0</v>
      </c>
      <c r="AA727" s="438">
        <f t="shared" ref="AA727" si="2202">AA726</f>
        <v>0</v>
      </c>
      <c r="AB727" s="438">
        <f t="shared" ref="AB727" si="2203">AB726</f>
        <v>0</v>
      </c>
      <c r="AC727" s="438">
        <f t="shared" ref="AC727" si="2204">AC726</f>
        <v>0</v>
      </c>
      <c r="AD727" s="438">
        <f t="shared" ref="AD727" si="2205">AD726</f>
        <v>0</v>
      </c>
      <c r="AE727" s="438">
        <f t="shared" ref="AE727" si="2206">AE726</f>
        <v>0</v>
      </c>
      <c r="AF727" s="438">
        <f t="shared" ref="AF727" si="2207">AF726</f>
        <v>0</v>
      </c>
      <c r="AG727" s="438">
        <f t="shared" ref="AG727" si="2208">AG726</f>
        <v>0</v>
      </c>
      <c r="AH727" s="438">
        <f t="shared" ref="AH727" si="2209">AH726</f>
        <v>0</v>
      </c>
      <c r="AI727" s="438">
        <f t="shared" ref="AI727" si="2210">AI726</f>
        <v>0</v>
      </c>
      <c r="AJ727" s="438">
        <f t="shared" ref="AJ727" si="2211">AJ726</f>
        <v>0</v>
      </c>
      <c r="AK727" s="438">
        <f t="shared" ref="AK727" si="2212">AK726</f>
        <v>0</v>
      </c>
      <c r="AL727" s="438">
        <f t="shared" ref="AL727" si="2213">AL726</f>
        <v>0</v>
      </c>
      <c r="AM727" s="333"/>
    </row>
    <row r="728" spans="1:39" hidden="1" outlineLevel="1">
      <c r="A728" s="568"/>
      <c r="B728" s="455"/>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439"/>
      <c r="Z728" s="452"/>
      <c r="AA728" s="452"/>
      <c r="AB728" s="452"/>
      <c r="AC728" s="452"/>
      <c r="AD728" s="452"/>
      <c r="AE728" s="452"/>
      <c r="AF728" s="452"/>
      <c r="AG728" s="452"/>
      <c r="AH728" s="452"/>
      <c r="AI728" s="452"/>
      <c r="AJ728" s="452"/>
      <c r="AK728" s="452"/>
      <c r="AL728" s="452"/>
      <c r="AM728" s="333"/>
    </row>
    <row r="729" spans="1:39" ht="30" hidden="1" outlineLevel="1">
      <c r="A729" s="568">
        <v>45</v>
      </c>
      <c r="B729" s="455" t="s">
        <v>138</v>
      </c>
      <c r="C729" s="318" t="s">
        <v>25</v>
      </c>
      <c r="D729" s="322"/>
      <c r="E729" s="322"/>
      <c r="F729" s="322"/>
      <c r="G729" s="322"/>
      <c r="H729" s="322"/>
      <c r="I729" s="322"/>
      <c r="J729" s="322"/>
      <c r="K729" s="322"/>
      <c r="L729" s="322"/>
      <c r="M729" s="322"/>
      <c r="N729" s="322">
        <v>0</v>
      </c>
      <c r="O729" s="322"/>
      <c r="P729" s="322"/>
      <c r="Q729" s="322"/>
      <c r="R729" s="322"/>
      <c r="S729" s="322"/>
      <c r="T729" s="322"/>
      <c r="U729" s="322"/>
      <c r="V729" s="322"/>
      <c r="W729" s="322"/>
      <c r="X729" s="322"/>
      <c r="Y729" s="453"/>
      <c r="Z729" s="437"/>
      <c r="AA729" s="437"/>
      <c r="AB729" s="437"/>
      <c r="AC729" s="437"/>
      <c r="AD729" s="437"/>
      <c r="AE729" s="437"/>
      <c r="AF729" s="442"/>
      <c r="AG729" s="442"/>
      <c r="AH729" s="442"/>
      <c r="AI729" s="442"/>
      <c r="AJ729" s="442"/>
      <c r="AK729" s="442"/>
      <c r="AL729" s="442"/>
      <c r="AM729" s="323">
        <f>SUM(Y729:AL729)</f>
        <v>0</v>
      </c>
    </row>
    <row r="730" spans="1:39" hidden="1" outlineLevel="1">
      <c r="A730" s="568"/>
      <c r="B730" s="321" t="s">
        <v>313</v>
      </c>
      <c r="C730" s="318" t="s">
        <v>164</v>
      </c>
      <c r="D730" s="322"/>
      <c r="E730" s="322"/>
      <c r="F730" s="322"/>
      <c r="G730" s="322"/>
      <c r="H730" s="322"/>
      <c r="I730" s="322"/>
      <c r="J730" s="322"/>
      <c r="K730" s="322"/>
      <c r="L730" s="322"/>
      <c r="M730" s="322"/>
      <c r="N730" s="322">
        <f>N729</f>
        <v>0</v>
      </c>
      <c r="O730" s="322"/>
      <c r="P730" s="322"/>
      <c r="Q730" s="322"/>
      <c r="R730" s="322"/>
      <c r="S730" s="322"/>
      <c r="T730" s="322"/>
      <c r="U730" s="322"/>
      <c r="V730" s="322"/>
      <c r="W730" s="322"/>
      <c r="X730" s="322"/>
      <c r="Y730" s="438">
        <f>Y729</f>
        <v>0</v>
      </c>
      <c r="Z730" s="438">
        <f t="shared" ref="Z730" si="2214">Z729</f>
        <v>0</v>
      </c>
      <c r="AA730" s="438">
        <f t="shared" ref="AA730" si="2215">AA729</f>
        <v>0</v>
      </c>
      <c r="AB730" s="438">
        <f t="shared" ref="AB730" si="2216">AB729</f>
        <v>0</v>
      </c>
      <c r="AC730" s="438">
        <f t="shared" ref="AC730" si="2217">AC729</f>
        <v>0</v>
      </c>
      <c r="AD730" s="438">
        <f t="shared" ref="AD730" si="2218">AD729</f>
        <v>0</v>
      </c>
      <c r="AE730" s="438">
        <f t="shared" ref="AE730" si="2219">AE729</f>
        <v>0</v>
      </c>
      <c r="AF730" s="438">
        <f t="shared" ref="AF730" si="2220">AF729</f>
        <v>0</v>
      </c>
      <c r="AG730" s="438">
        <f t="shared" ref="AG730" si="2221">AG729</f>
        <v>0</v>
      </c>
      <c r="AH730" s="438">
        <f t="shared" ref="AH730" si="2222">AH729</f>
        <v>0</v>
      </c>
      <c r="AI730" s="438">
        <f t="shared" ref="AI730" si="2223">AI729</f>
        <v>0</v>
      </c>
      <c r="AJ730" s="438">
        <f t="shared" ref="AJ730" si="2224">AJ729</f>
        <v>0</v>
      </c>
      <c r="AK730" s="438">
        <f t="shared" ref="AK730" si="2225">AK729</f>
        <v>0</v>
      </c>
      <c r="AL730" s="438">
        <f t="shared" ref="AL730" si="2226">AL729</f>
        <v>0</v>
      </c>
      <c r="AM730" s="333"/>
    </row>
    <row r="731" spans="1:39" hidden="1" outlineLevel="1">
      <c r="A731" s="568"/>
      <c r="B731" s="455"/>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439"/>
      <c r="Z731" s="452"/>
      <c r="AA731" s="452"/>
      <c r="AB731" s="452"/>
      <c r="AC731" s="452"/>
      <c r="AD731" s="452"/>
      <c r="AE731" s="452"/>
      <c r="AF731" s="452"/>
      <c r="AG731" s="452"/>
      <c r="AH731" s="452"/>
      <c r="AI731" s="452"/>
      <c r="AJ731" s="452"/>
      <c r="AK731" s="452"/>
      <c r="AL731" s="452"/>
      <c r="AM731" s="333"/>
    </row>
    <row r="732" spans="1:39" ht="30" hidden="1" outlineLevel="1">
      <c r="A732" s="568">
        <v>46</v>
      </c>
      <c r="B732" s="455" t="s">
        <v>139</v>
      </c>
      <c r="C732" s="318" t="s">
        <v>25</v>
      </c>
      <c r="D732" s="322"/>
      <c r="E732" s="322"/>
      <c r="F732" s="322"/>
      <c r="G732" s="322"/>
      <c r="H732" s="322"/>
      <c r="I732" s="322"/>
      <c r="J732" s="322"/>
      <c r="K732" s="322"/>
      <c r="L732" s="322"/>
      <c r="M732" s="322"/>
      <c r="N732" s="322">
        <v>0</v>
      </c>
      <c r="O732" s="322"/>
      <c r="P732" s="322"/>
      <c r="Q732" s="322"/>
      <c r="R732" s="322"/>
      <c r="S732" s="322"/>
      <c r="T732" s="322"/>
      <c r="U732" s="322"/>
      <c r="V732" s="322"/>
      <c r="W732" s="322"/>
      <c r="X732" s="322"/>
      <c r="Y732" s="453"/>
      <c r="Z732" s="437"/>
      <c r="AA732" s="437"/>
      <c r="AB732" s="437"/>
      <c r="AC732" s="437"/>
      <c r="AD732" s="437"/>
      <c r="AE732" s="437"/>
      <c r="AF732" s="442"/>
      <c r="AG732" s="442"/>
      <c r="AH732" s="442"/>
      <c r="AI732" s="442"/>
      <c r="AJ732" s="442"/>
      <c r="AK732" s="442"/>
      <c r="AL732" s="442"/>
      <c r="AM732" s="323">
        <f>SUM(Y732:AL732)</f>
        <v>0</v>
      </c>
    </row>
    <row r="733" spans="1:39" hidden="1" outlineLevel="1">
      <c r="A733" s="568"/>
      <c r="B733" s="321" t="s">
        <v>313</v>
      </c>
      <c r="C733" s="318" t="s">
        <v>164</v>
      </c>
      <c r="D733" s="322"/>
      <c r="E733" s="322"/>
      <c r="F733" s="322"/>
      <c r="G733" s="322"/>
      <c r="H733" s="322"/>
      <c r="I733" s="322"/>
      <c r="J733" s="322"/>
      <c r="K733" s="322"/>
      <c r="L733" s="322"/>
      <c r="M733" s="322"/>
      <c r="N733" s="322">
        <f>N732</f>
        <v>0</v>
      </c>
      <c r="O733" s="322"/>
      <c r="P733" s="322"/>
      <c r="Q733" s="322"/>
      <c r="R733" s="322"/>
      <c r="S733" s="322"/>
      <c r="T733" s="322"/>
      <c r="U733" s="322"/>
      <c r="V733" s="322"/>
      <c r="W733" s="322"/>
      <c r="X733" s="322"/>
      <c r="Y733" s="438">
        <f>Y732</f>
        <v>0</v>
      </c>
      <c r="Z733" s="438">
        <f t="shared" ref="Z733" si="2227">Z732</f>
        <v>0</v>
      </c>
      <c r="AA733" s="438">
        <f t="shared" ref="AA733" si="2228">AA732</f>
        <v>0</v>
      </c>
      <c r="AB733" s="438">
        <f t="shared" ref="AB733" si="2229">AB732</f>
        <v>0</v>
      </c>
      <c r="AC733" s="438">
        <f t="shared" ref="AC733" si="2230">AC732</f>
        <v>0</v>
      </c>
      <c r="AD733" s="438">
        <f t="shared" ref="AD733" si="2231">AD732</f>
        <v>0</v>
      </c>
      <c r="AE733" s="438">
        <f t="shared" ref="AE733" si="2232">AE732</f>
        <v>0</v>
      </c>
      <c r="AF733" s="438">
        <f t="shared" ref="AF733" si="2233">AF732</f>
        <v>0</v>
      </c>
      <c r="AG733" s="438">
        <f t="shared" ref="AG733" si="2234">AG732</f>
        <v>0</v>
      </c>
      <c r="AH733" s="438">
        <f t="shared" ref="AH733" si="2235">AH732</f>
        <v>0</v>
      </c>
      <c r="AI733" s="438">
        <f t="shared" ref="AI733" si="2236">AI732</f>
        <v>0</v>
      </c>
      <c r="AJ733" s="438">
        <f t="shared" ref="AJ733" si="2237">AJ732</f>
        <v>0</v>
      </c>
      <c r="AK733" s="438">
        <f t="shared" ref="AK733" si="2238">AK732</f>
        <v>0</v>
      </c>
      <c r="AL733" s="438">
        <f t="shared" ref="AL733" si="2239">AL732</f>
        <v>0</v>
      </c>
      <c r="AM733" s="333"/>
    </row>
    <row r="734" spans="1:39" hidden="1" outlineLevel="1">
      <c r="A734" s="568"/>
      <c r="B734" s="455"/>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439"/>
      <c r="Z734" s="452"/>
      <c r="AA734" s="452"/>
      <c r="AB734" s="452"/>
      <c r="AC734" s="452"/>
      <c r="AD734" s="452"/>
      <c r="AE734" s="452"/>
      <c r="AF734" s="452"/>
      <c r="AG734" s="452"/>
      <c r="AH734" s="452"/>
      <c r="AI734" s="452"/>
      <c r="AJ734" s="452"/>
      <c r="AK734" s="452"/>
      <c r="AL734" s="452"/>
      <c r="AM734" s="333"/>
    </row>
    <row r="735" spans="1:39" ht="30" hidden="1" outlineLevel="1">
      <c r="A735" s="568">
        <v>47</v>
      </c>
      <c r="B735" s="455" t="s">
        <v>140</v>
      </c>
      <c r="C735" s="318" t="s">
        <v>25</v>
      </c>
      <c r="D735" s="322"/>
      <c r="E735" s="322"/>
      <c r="F735" s="322"/>
      <c r="G735" s="322"/>
      <c r="H735" s="322"/>
      <c r="I735" s="322"/>
      <c r="J735" s="322"/>
      <c r="K735" s="322"/>
      <c r="L735" s="322"/>
      <c r="M735" s="322"/>
      <c r="N735" s="322">
        <v>0</v>
      </c>
      <c r="O735" s="322"/>
      <c r="P735" s="322"/>
      <c r="Q735" s="322"/>
      <c r="R735" s="322"/>
      <c r="S735" s="322"/>
      <c r="T735" s="322"/>
      <c r="U735" s="322"/>
      <c r="V735" s="322"/>
      <c r="W735" s="322"/>
      <c r="X735" s="322"/>
      <c r="Y735" s="453"/>
      <c r="Z735" s="437"/>
      <c r="AA735" s="437"/>
      <c r="AB735" s="437"/>
      <c r="AC735" s="437"/>
      <c r="AD735" s="437"/>
      <c r="AE735" s="437"/>
      <c r="AF735" s="442"/>
      <c r="AG735" s="442"/>
      <c r="AH735" s="442"/>
      <c r="AI735" s="442"/>
      <c r="AJ735" s="442"/>
      <c r="AK735" s="442"/>
      <c r="AL735" s="442"/>
      <c r="AM735" s="323">
        <f>SUM(Y735:AL735)</f>
        <v>0</v>
      </c>
    </row>
    <row r="736" spans="1:39" hidden="1" outlineLevel="1">
      <c r="A736" s="568"/>
      <c r="B736" s="321" t="s">
        <v>313</v>
      </c>
      <c r="C736" s="318" t="s">
        <v>164</v>
      </c>
      <c r="D736" s="322"/>
      <c r="E736" s="322"/>
      <c r="F736" s="322"/>
      <c r="G736" s="322"/>
      <c r="H736" s="322"/>
      <c r="I736" s="322"/>
      <c r="J736" s="322"/>
      <c r="K736" s="322"/>
      <c r="L736" s="322"/>
      <c r="M736" s="322"/>
      <c r="N736" s="322">
        <f>N735</f>
        <v>0</v>
      </c>
      <c r="O736" s="322"/>
      <c r="P736" s="322"/>
      <c r="Q736" s="322"/>
      <c r="R736" s="322"/>
      <c r="S736" s="322"/>
      <c r="T736" s="322"/>
      <c r="U736" s="322"/>
      <c r="V736" s="322"/>
      <c r="W736" s="322"/>
      <c r="X736" s="322"/>
      <c r="Y736" s="438">
        <f>Y735</f>
        <v>0</v>
      </c>
      <c r="Z736" s="438">
        <f t="shared" ref="Z736" si="2240">Z735</f>
        <v>0</v>
      </c>
      <c r="AA736" s="438">
        <f t="shared" ref="AA736" si="2241">AA735</f>
        <v>0</v>
      </c>
      <c r="AB736" s="438">
        <f t="shared" ref="AB736" si="2242">AB735</f>
        <v>0</v>
      </c>
      <c r="AC736" s="438">
        <f t="shared" ref="AC736" si="2243">AC735</f>
        <v>0</v>
      </c>
      <c r="AD736" s="438">
        <f t="shared" ref="AD736" si="2244">AD735</f>
        <v>0</v>
      </c>
      <c r="AE736" s="438">
        <f t="shared" ref="AE736" si="2245">AE735</f>
        <v>0</v>
      </c>
      <c r="AF736" s="438">
        <f t="shared" ref="AF736" si="2246">AF735</f>
        <v>0</v>
      </c>
      <c r="AG736" s="438">
        <f t="shared" ref="AG736" si="2247">AG735</f>
        <v>0</v>
      </c>
      <c r="AH736" s="438">
        <f t="shared" ref="AH736" si="2248">AH735</f>
        <v>0</v>
      </c>
      <c r="AI736" s="438">
        <f t="shared" ref="AI736" si="2249">AI735</f>
        <v>0</v>
      </c>
      <c r="AJ736" s="438">
        <f t="shared" ref="AJ736" si="2250">AJ735</f>
        <v>0</v>
      </c>
      <c r="AK736" s="438">
        <f t="shared" ref="AK736" si="2251">AK735</f>
        <v>0</v>
      </c>
      <c r="AL736" s="438">
        <f t="shared" ref="AL736" si="2252">AL735</f>
        <v>0</v>
      </c>
      <c r="AM736" s="333"/>
    </row>
    <row r="737" spans="1:40" hidden="1" outlineLevel="1">
      <c r="A737" s="568"/>
      <c r="B737" s="455"/>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439"/>
      <c r="Z737" s="452"/>
      <c r="AA737" s="452"/>
      <c r="AB737" s="452"/>
      <c r="AC737" s="452"/>
      <c r="AD737" s="452"/>
      <c r="AE737" s="452"/>
      <c r="AF737" s="452"/>
      <c r="AG737" s="452"/>
      <c r="AH737" s="452"/>
      <c r="AI737" s="452"/>
      <c r="AJ737" s="452"/>
      <c r="AK737" s="452"/>
      <c r="AL737" s="452"/>
      <c r="AM737" s="333"/>
    </row>
    <row r="738" spans="1:40" ht="45" hidden="1" outlineLevel="1">
      <c r="A738" s="568">
        <v>48</v>
      </c>
      <c r="B738" s="455" t="s">
        <v>141</v>
      </c>
      <c r="C738" s="318" t="s">
        <v>25</v>
      </c>
      <c r="D738" s="322"/>
      <c r="E738" s="322"/>
      <c r="F738" s="322"/>
      <c r="G738" s="322"/>
      <c r="H738" s="322"/>
      <c r="I738" s="322"/>
      <c r="J738" s="322"/>
      <c r="K738" s="322"/>
      <c r="L738" s="322"/>
      <c r="M738" s="322"/>
      <c r="N738" s="322">
        <v>0</v>
      </c>
      <c r="O738" s="322"/>
      <c r="P738" s="322"/>
      <c r="Q738" s="322"/>
      <c r="R738" s="322"/>
      <c r="S738" s="322"/>
      <c r="T738" s="322"/>
      <c r="U738" s="322"/>
      <c r="V738" s="322"/>
      <c r="W738" s="322"/>
      <c r="X738" s="322"/>
      <c r="Y738" s="453"/>
      <c r="Z738" s="437"/>
      <c r="AA738" s="437"/>
      <c r="AB738" s="437"/>
      <c r="AC738" s="437"/>
      <c r="AD738" s="437"/>
      <c r="AE738" s="437"/>
      <c r="AF738" s="442"/>
      <c r="AG738" s="442"/>
      <c r="AH738" s="442"/>
      <c r="AI738" s="442"/>
      <c r="AJ738" s="442"/>
      <c r="AK738" s="442"/>
      <c r="AL738" s="442"/>
      <c r="AM738" s="323">
        <f>SUM(Y738:AL738)</f>
        <v>0</v>
      </c>
    </row>
    <row r="739" spans="1:40" hidden="1" outlineLevel="1">
      <c r="A739" s="568"/>
      <c r="B739" s="321" t="s">
        <v>313</v>
      </c>
      <c r="C739" s="318" t="s">
        <v>164</v>
      </c>
      <c r="D739" s="322"/>
      <c r="E739" s="322"/>
      <c r="F739" s="322"/>
      <c r="G739" s="322"/>
      <c r="H739" s="322"/>
      <c r="I739" s="322"/>
      <c r="J739" s="322"/>
      <c r="K739" s="322"/>
      <c r="L739" s="322"/>
      <c r="M739" s="322"/>
      <c r="N739" s="322">
        <f>N738</f>
        <v>0</v>
      </c>
      <c r="O739" s="322"/>
      <c r="P739" s="322"/>
      <c r="Q739" s="322"/>
      <c r="R739" s="322"/>
      <c r="S739" s="322"/>
      <c r="T739" s="322"/>
      <c r="U739" s="322"/>
      <c r="V739" s="322"/>
      <c r="W739" s="322"/>
      <c r="X739" s="322"/>
      <c r="Y739" s="438">
        <f>Y738</f>
        <v>0</v>
      </c>
      <c r="Z739" s="438">
        <f t="shared" ref="Z739" si="2253">Z738</f>
        <v>0</v>
      </c>
      <c r="AA739" s="438">
        <f t="shared" ref="AA739" si="2254">AA738</f>
        <v>0</v>
      </c>
      <c r="AB739" s="438">
        <f t="shared" ref="AB739" si="2255">AB738</f>
        <v>0</v>
      </c>
      <c r="AC739" s="438">
        <f t="shared" ref="AC739" si="2256">AC738</f>
        <v>0</v>
      </c>
      <c r="AD739" s="438">
        <f t="shared" ref="AD739" si="2257">AD738</f>
        <v>0</v>
      </c>
      <c r="AE739" s="438">
        <f t="shared" ref="AE739" si="2258">AE738</f>
        <v>0</v>
      </c>
      <c r="AF739" s="438">
        <f t="shared" ref="AF739" si="2259">AF738</f>
        <v>0</v>
      </c>
      <c r="AG739" s="438">
        <f t="shared" ref="AG739" si="2260">AG738</f>
        <v>0</v>
      </c>
      <c r="AH739" s="438">
        <f t="shared" ref="AH739" si="2261">AH738</f>
        <v>0</v>
      </c>
      <c r="AI739" s="438">
        <f t="shared" ref="AI739" si="2262">AI738</f>
        <v>0</v>
      </c>
      <c r="AJ739" s="438">
        <f t="shared" ref="AJ739" si="2263">AJ738</f>
        <v>0</v>
      </c>
      <c r="AK739" s="438">
        <f t="shared" ref="AK739" si="2264">AK738</f>
        <v>0</v>
      </c>
      <c r="AL739" s="438">
        <f t="shared" ref="AL739" si="2265">AL738</f>
        <v>0</v>
      </c>
      <c r="AM739" s="333"/>
    </row>
    <row r="740" spans="1:40" hidden="1" outlineLevel="1">
      <c r="A740" s="568"/>
      <c r="B740" s="455"/>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439"/>
      <c r="Z740" s="452"/>
      <c r="AA740" s="452"/>
      <c r="AB740" s="452"/>
      <c r="AC740" s="452"/>
      <c r="AD740" s="452"/>
      <c r="AE740" s="452"/>
      <c r="AF740" s="452"/>
      <c r="AG740" s="452"/>
      <c r="AH740" s="452"/>
      <c r="AI740" s="452"/>
      <c r="AJ740" s="452"/>
      <c r="AK740" s="452"/>
      <c r="AL740" s="452"/>
      <c r="AM740" s="333"/>
    </row>
    <row r="741" spans="1:40" ht="30" hidden="1" outlineLevel="1">
      <c r="A741" s="568">
        <v>49</v>
      </c>
      <c r="B741" s="455" t="s">
        <v>142</v>
      </c>
      <c r="C741" s="318" t="s">
        <v>25</v>
      </c>
      <c r="D741" s="322"/>
      <c r="E741" s="322"/>
      <c r="F741" s="322"/>
      <c r="G741" s="322"/>
      <c r="H741" s="322"/>
      <c r="I741" s="322"/>
      <c r="J741" s="322"/>
      <c r="K741" s="322"/>
      <c r="L741" s="322"/>
      <c r="M741" s="322"/>
      <c r="N741" s="322">
        <v>0</v>
      </c>
      <c r="O741" s="322"/>
      <c r="P741" s="322"/>
      <c r="Q741" s="322"/>
      <c r="R741" s="322"/>
      <c r="S741" s="322"/>
      <c r="T741" s="322"/>
      <c r="U741" s="322"/>
      <c r="V741" s="322"/>
      <c r="W741" s="322"/>
      <c r="X741" s="322"/>
      <c r="Y741" s="453"/>
      <c r="Z741" s="437"/>
      <c r="AA741" s="437"/>
      <c r="AB741" s="437"/>
      <c r="AC741" s="437"/>
      <c r="AD741" s="437"/>
      <c r="AE741" s="437"/>
      <c r="AF741" s="442"/>
      <c r="AG741" s="442"/>
      <c r="AH741" s="442"/>
      <c r="AI741" s="442"/>
      <c r="AJ741" s="442"/>
      <c r="AK741" s="442"/>
      <c r="AL741" s="442"/>
      <c r="AM741" s="323">
        <f>SUM(Y741:AL741)</f>
        <v>0</v>
      </c>
    </row>
    <row r="742" spans="1:40" hidden="1" outlineLevel="1">
      <c r="A742" s="568"/>
      <c r="B742" s="321" t="s">
        <v>313</v>
      </c>
      <c r="C742" s="318" t="s">
        <v>164</v>
      </c>
      <c r="D742" s="322"/>
      <c r="E742" s="322"/>
      <c r="F742" s="322"/>
      <c r="G742" s="322"/>
      <c r="H742" s="322"/>
      <c r="I742" s="322"/>
      <c r="J742" s="322"/>
      <c r="K742" s="322"/>
      <c r="L742" s="322"/>
      <c r="M742" s="322"/>
      <c r="N742" s="322">
        <f>N741</f>
        <v>0</v>
      </c>
      <c r="O742" s="322"/>
      <c r="P742" s="322"/>
      <c r="Q742" s="322"/>
      <c r="R742" s="322"/>
      <c r="S742" s="322"/>
      <c r="T742" s="322"/>
      <c r="U742" s="322"/>
      <c r="V742" s="322"/>
      <c r="W742" s="322"/>
      <c r="X742" s="322"/>
      <c r="Y742" s="438">
        <f>Y741</f>
        <v>0</v>
      </c>
      <c r="Z742" s="438">
        <f t="shared" ref="Z742" si="2266">Z741</f>
        <v>0</v>
      </c>
      <c r="AA742" s="438">
        <f t="shared" ref="AA742" si="2267">AA741</f>
        <v>0</v>
      </c>
      <c r="AB742" s="438">
        <f t="shared" ref="AB742" si="2268">AB741</f>
        <v>0</v>
      </c>
      <c r="AC742" s="438">
        <f t="shared" ref="AC742" si="2269">AC741</f>
        <v>0</v>
      </c>
      <c r="AD742" s="438">
        <f t="shared" ref="AD742" si="2270">AD741</f>
        <v>0</v>
      </c>
      <c r="AE742" s="438">
        <f t="shared" ref="AE742" si="2271">AE741</f>
        <v>0</v>
      </c>
      <c r="AF742" s="438">
        <f t="shared" ref="AF742" si="2272">AF741</f>
        <v>0</v>
      </c>
      <c r="AG742" s="438">
        <f t="shared" ref="AG742" si="2273">AG741</f>
        <v>0</v>
      </c>
      <c r="AH742" s="438">
        <f t="shared" ref="AH742" si="2274">AH741</f>
        <v>0</v>
      </c>
      <c r="AI742" s="438">
        <f t="shared" ref="AI742" si="2275">AI741</f>
        <v>0</v>
      </c>
      <c r="AJ742" s="438">
        <f t="shared" ref="AJ742" si="2276">AJ741</f>
        <v>0</v>
      </c>
      <c r="AK742" s="438">
        <f t="shared" ref="AK742" si="2277">AK741</f>
        <v>0</v>
      </c>
      <c r="AL742" s="438">
        <f t="shared" ref="AL742" si="2278">AL741</f>
        <v>0</v>
      </c>
      <c r="AM742" s="333"/>
    </row>
    <row r="743" spans="1:40" hidden="1" outlineLevel="1">
      <c r="A743" s="568"/>
      <c r="B743" s="321"/>
      <c r="C743" s="332"/>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439"/>
      <c r="Z743" s="439"/>
      <c r="AA743" s="439"/>
      <c r="AB743" s="439"/>
      <c r="AC743" s="439"/>
      <c r="AD743" s="439"/>
      <c r="AE743" s="439"/>
      <c r="AF743" s="439"/>
      <c r="AG743" s="439"/>
      <c r="AH743" s="439"/>
      <c r="AI743" s="439"/>
      <c r="AJ743" s="439"/>
      <c r="AK743" s="439"/>
      <c r="AL743" s="439"/>
      <c r="AM743" s="333"/>
    </row>
    <row r="744" spans="1:40" ht="15.75" collapsed="1">
      <c r="B744" s="354" t="s">
        <v>314</v>
      </c>
      <c r="C744" s="356"/>
      <c r="D744" s="356">
        <f>SUM(D587:D742)</f>
        <v>0</v>
      </c>
      <c r="E744" s="356"/>
      <c r="F744" s="356"/>
      <c r="G744" s="356"/>
      <c r="H744" s="356"/>
      <c r="I744" s="356"/>
      <c r="J744" s="356"/>
      <c r="K744" s="356"/>
      <c r="L744" s="356"/>
      <c r="M744" s="356"/>
      <c r="N744" s="356"/>
      <c r="O744" s="356">
        <f>SUM(O587:X742)</f>
        <v>0</v>
      </c>
      <c r="P744" s="356"/>
      <c r="Q744" s="356"/>
      <c r="R744" s="356"/>
      <c r="S744" s="356"/>
      <c r="T744" s="356"/>
      <c r="U744" s="356"/>
      <c r="V744" s="356"/>
      <c r="W744" s="356"/>
      <c r="X744" s="356"/>
      <c r="Y744" s="356">
        <f>IF(Y585="kWh",SUMPRODUCT(D587:D742,Y587:Y742))</f>
        <v>0</v>
      </c>
      <c r="Z744" s="356">
        <f>IF(Z585="kWh",SUMPRODUCT(D587:D742,Z587:Z742))</f>
        <v>0</v>
      </c>
      <c r="AA744" s="356">
        <f>IF(AA585="kw",SUMPRODUCT(N587:N742,O587:O742,AA587:AA742),SUMPRODUCT(D587:D742,AA587:AA742))</f>
        <v>0</v>
      </c>
      <c r="AB744" s="356">
        <f>IF(AB585="kw",SUMPRODUCT(N587:N742,O587:O742,AB587:AB742),SUMPRODUCT(D587:D742,AB587:AB742))</f>
        <v>0</v>
      </c>
      <c r="AC744" s="356">
        <f>IF(AC585="kw",SUMPRODUCT(N587:N742,O587:O742,AC587:AC742),SUMPRODUCT(D587:D742,AC587:AC742))</f>
        <v>0</v>
      </c>
      <c r="AD744" s="356">
        <f>IF(AD585="kw",SUMPRODUCT(N587:N742,O587:O742,AD587:AD742),SUMPRODUCT(D587:D742,AD587:AD742))</f>
        <v>0</v>
      </c>
      <c r="AE744" s="356">
        <f>IF(AE585="kw",SUMPRODUCT(N587:N742,O587:O742,AE587:AE742),SUMPRODUCT(D587:D742,AE587:AE742))</f>
        <v>0</v>
      </c>
      <c r="AF744" s="356">
        <f>IF(AF585="kw",SUMPRODUCT(N587:N742,O587:O742,AF587:AF742),SUMPRODUCT(D587:D742,AF587:AF742))</f>
        <v>0</v>
      </c>
      <c r="AG744" s="356">
        <f>IF(AG585="kw",SUMPRODUCT(N587:N742,O587:O742,AG587:AG742),SUMPRODUCT(D587:D742,AG587:AG742))</f>
        <v>0</v>
      </c>
      <c r="AH744" s="356">
        <f>IF(AH585="kw",SUMPRODUCT(N587:N742,O587:O742,AH587:AH742),SUMPRODUCT(D587:D742,AH587:AH742))</f>
        <v>0</v>
      </c>
      <c r="AI744" s="356">
        <f>IF(AI585="kw",SUMPRODUCT(N587:N742,O587:O742,AI587:AI742),SUMPRODUCT(D587:D742,AI587:AI742))</f>
        <v>0</v>
      </c>
      <c r="AJ744" s="356">
        <f>IF(AJ585="kw",SUMPRODUCT(N587:N742,O587:O742,AJ587:AJ742),SUMPRODUCT(D587:D742,AJ587:AJ742))</f>
        <v>0</v>
      </c>
      <c r="AK744" s="356">
        <f>IF(AK585="kw",SUMPRODUCT(N587:N742,O587:O742,AK587:AK742),SUMPRODUCT(D587:D742,AK587:AK742))</f>
        <v>0</v>
      </c>
      <c r="AL744" s="356">
        <f>IF(AL585="kw",SUMPRODUCT(N587:N742,O587:O742,AL587:AL742),SUMPRODUCT(D587:D742,AL587:AL742))</f>
        <v>0</v>
      </c>
      <c r="AM744" s="357"/>
    </row>
    <row r="745" spans="1:40" ht="15.75">
      <c r="B745" s="418" t="s">
        <v>315</v>
      </c>
      <c r="C745" s="419"/>
      <c r="D745" s="419"/>
      <c r="E745" s="419"/>
      <c r="F745" s="419"/>
      <c r="G745" s="419"/>
      <c r="H745" s="419"/>
      <c r="I745" s="419"/>
      <c r="J745" s="419"/>
      <c r="K745" s="419"/>
      <c r="L745" s="419"/>
      <c r="M745" s="419"/>
      <c r="N745" s="419"/>
      <c r="O745" s="419"/>
      <c r="P745" s="419"/>
      <c r="Q745" s="419"/>
      <c r="R745" s="419"/>
      <c r="S745" s="419"/>
      <c r="T745" s="419"/>
      <c r="U745" s="419"/>
      <c r="V745" s="419"/>
      <c r="W745" s="419"/>
      <c r="X745" s="419"/>
      <c r="Y745" s="419">
        <f>HLOOKUP(Y401,'2. LRAMVA Threshold'!$B$42:$Q$53,10,FALSE)</f>
        <v>0</v>
      </c>
      <c r="Z745" s="419">
        <f>HLOOKUP(Z401,'2. LRAMVA Threshold'!$B$42:$Q$53,10,FALSE)</f>
        <v>0</v>
      </c>
      <c r="AA745" s="419">
        <f>HLOOKUP(AA401,'2. LRAMVA Threshold'!$B$42:$Q$53,10,FALSE)</f>
        <v>0</v>
      </c>
      <c r="AB745" s="419">
        <f>HLOOKUP(AB401,'2. LRAMVA Threshold'!$B$42:$Q$53,10,FALSE)</f>
        <v>0</v>
      </c>
      <c r="AC745" s="419">
        <f>HLOOKUP(AC401,'2. LRAMVA Threshold'!$B$42:$Q$53,10,FALSE)</f>
        <v>0</v>
      </c>
      <c r="AD745" s="419">
        <f>HLOOKUP(AD401,'2. LRAMVA Threshold'!$B$42:$Q$53,10,FALSE)</f>
        <v>0</v>
      </c>
      <c r="AE745" s="419">
        <f>HLOOKUP(AE401,'2. LRAMVA Threshold'!$B$42:$Q$53,10,FALSE)</f>
        <v>0</v>
      </c>
      <c r="AF745" s="419">
        <f>HLOOKUP(AF401,'2. LRAMVA Threshold'!$B$42:$Q$53,10,FALSE)</f>
        <v>0</v>
      </c>
      <c r="AG745" s="419">
        <f>HLOOKUP(AG401,'2. LRAMVA Threshold'!$B$42:$Q$53,10,FALSE)</f>
        <v>0</v>
      </c>
      <c r="AH745" s="419">
        <f>HLOOKUP(AH401,'2. LRAMVA Threshold'!$B$42:$Q$53,10,FALSE)</f>
        <v>0</v>
      </c>
      <c r="AI745" s="419">
        <f>HLOOKUP(AI401,'2. LRAMVA Threshold'!$B$42:$Q$53,10,FALSE)</f>
        <v>0</v>
      </c>
      <c r="AJ745" s="419">
        <f>HLOOKUP(AJ401,'2. LRAMVA Threshold'!$B$42:$Q$53,10,FALSE)</f>
        <v>0</v>
      </c>
      <c r="AK745" s="419">
        <f>HLOOKUP(AK401,'2. LRAMVA Threshold'!$B$42:$Q$53,10,FALSE)</f>
        <v>0</v>
      </c>
      <c r="AL745" s="419">
        <f>HLOOKUP(AL401,'2. LRAMVA Threshold'!$B$42:$Q$53,10,FALSE)</f>
        <v>0</v>
      </c>
      <c r="AM745" s="469"/>
    </row>
    <row r="746" spans="1:40">
      <c r="B746" s="421"/>
      <c r="C746" s="459"/>
      <c r="D746" s="460"/>
      <c r="E746" s="460"/>
      <c r="F746" s="460"/>
      <c r="G746" s="460"/>
      <c r="H746" s="460"/>
      <c r="I746" s="460"/>
      <c r="J746" s="460"/>
      <c r="K746" s="460"/>
      <c r="L746" s="460"/>
      <c r="M746" s="460"/>
      <c r="N746" s="460"/>
      <c r="O746" s="461"/>
      <c r="P746" s="460"/>
      <c r="Q746" s="460"/>
      <c r="R746" s="460"/>
      <c r="S746" s="462"/>
      <c r="T746" s="462"/>
      <c r="U746" s="462"/>
      <c r="V746" s="462"/>
      <c r="W746" s="460"/>
      <c r="X746" s="460"/>
      <c r="Y746" s="463"/>
      <c r="Z746" s="463"/>
      <c r="AA746" s="463"/>
      <c r="AB746" s="463"/>
      <c r="AC746" s="463"/>
      <c r="AD746" s="463"/>
      <c r="AE746" s="463"/>
      <c r="AF746" s="426"/>
      <c r="AG746" s="426"/>
      <c r="AH746" s="426"/>
      <c r="AI746" s="426"/>
      <c r="AJ746" s="426"/>
      <c r="AK746" s="426"/>
      <c r="AL746" s="426"/>
      <c r="AM746" s="427"/>
    </row>
    <row r="747" spans="1:40">
      <c r="B747" s="351" t="s">
        <v>316</v>
      </c>
      <c r="C747" s="365"/>
      <c r="D747" s="365"/>
      <c r="E747" s="403"/>
      <c r="F747" s="403"/>
      <c r="G747" s="403"/>
      <c r="H747" s="403"/>
      <c r="I747" s="403"/>
      <c r="J747" s="403"/>
      <c r="K747" s="403"/>
      <c r="L747" s="403"/>
      <c r="M747" s="403"/>
      <c r="N747" s="403"/>
      <c r="O747" s="318"/>
      <c r="P747" s="367"/>
      <c r="Q747" s="367"/>
      <c r="R747" s="367"/>
      <c r="S747" s="366"/>
      <c r="T747" s="366"/>
      <c r="U747" s="366"/>
      <c r="V747" s="366"/>
      <c r="W747" s="367"/>
      <c r="X747" s="367"/>
      <c r="Y747" s="368">
        <f>HLOOKUP(Y$35,'3.  Distribution Rates'!$C$122:$P$133,10,FALSE)</f>
        <v>0</v>
      </c>
      <c r="Z747" s="368">
        <f>HLOOKUP(Z$35,'3.  Distribution Rates'!$C$122:$P$133,10,FALSE)</f>
        <v>0</v>
      </c>
      <c r="AA747" s="368">
        <f>HLOOKUP(AA$35,'3.  Distribution Rates'!$C$122:$P$133,10,FALSE)</f>
        <v>0</v>
      </c>
      <c r="AB747" s="368">
        <f>HLOOKUP(AB$35,'3.  Distribution Rates'!$C$122:$P$133,10,FALSE)</f>
        <v>0</v>
      </c>
      <c r="AC747" s="368">
        <f>HLOOKUP(AC$35,'3.  Distribution Rates'!$C$122:$P$133,10,FALSE)</f>
        <v>0</v>
      </c>
      <c r="AD747" s="368">
        <f>HLOOKUP(AD$35,'3.  Distribution Rates'!$C$122:$P$133,10,FALSE)</f>
        <v>0</v>
      </c>
      <c r="AE747" s="368">
        <f>HLOOKUP(AE$35,'3.  Distribution Rates'!$C$122:$P$133,10,FALSE)</f>
        <v>0</v>
      </c>
      <c r="AF747" s="368">
        <f>HLOOKUP(AF$35,'3.  Distribution Rates'!$C$122:$P$133,10,FALSE)</f>
        <v>0</v>
      </c>
      <c r="AG747" s="368">
        <f>HLOOKUP(AG$35,'3.  Distribution Rates'!$C$122:$P$133,10,FALSE)</f>
        <v>0</v>
      </c>
      <c r="AH747" s="368">
        <f>HLOOKUP(AH$35,'3.  Distribution Rates'!$C$122:$P$133,10,FALSE)</f>
        <v>0</v>
      </c>
      <c r="AI747" s="368">
        <f>HLOOKUP(AI$35,'3.  Distribution Rates'!$C$122:$P$133,10,FALSE)</f>
        <v>0</v>
      </c>
      <c r="AJ747" s="368">
        <f>HLOOKUP(AJ$35,'3.  Distribution Rates'!$C$122:$P$133,10,FALSE)</f>
        <v>0</v>
      </c>
      <c r="AK747" s="368">
        <f>HLOOKUP(AK$35,'3.  Distribution Rates'!$C$122:$P$133,10,FALSE)</f>
        <v>0</v>
      </c>
      <c r="AL747" s="368">
        <f>HLOOKUP(AL$35,'3.  Distribution Rates'!$C$122:$P$133,10,FALSE)</f>
        <v>0</v>
      </c>
      <c r="AM747" s="375"/>
      <c r="AN747" s="470"/>
    </row>
    <row r="748" spans="1:40">
      <c r="B748" s="351" t="s">
        <v>317</v>
      </c>
      <c r="C748" s="372"/>
      <c r="D748" s="336"/>
      <c r="E748" s="306"/>
      <c r="F748" s="306"/>
      <c r="G748" s="306"/>
      <c r="H748" s="306"/>
      <c r="I748" s="306"/>
      <c r="J748" s="306"/>
      <c r="K748" s="306"/>
      <c r="L748" s="306"/>
      <c r="M748" s="306"/>
      <c r="N748" s="306"/>
      <c r="O748" s="318"/>
      <c r="P748" s="306"/>
      <c r="Q748" s="306"/>
      <c r="R748" s="306"/>
      <c r="S748" s="336"/>
      <c r="T748" s="336"/>
      <c r="U748" s="336"/>
      <c r="V748" s="336"/>
      <c r="W748" s="306"/>
      <c r="X748" s="306"/>
      <c r="Y748" s="405">
        <f>'4.  2011-2014 LRAM'!Y141*Y747</f>
        <v>0</v>
      </c>
      <c r="Z748" s="405">
        <f>'4.  2011-2014 LRAM'!Z141*Z747</f>
        <v>0</v>
      </c>
      <c r="AA748" s="405">
        <f>'4.  2011-2014 LRAM'!AA141*AA747</f>
        <v>0</v>
      </c>
      <c r="AB748" s="405">
        <f>'4.  2011-2014 LRAM'!AB141*AB747</f>
        <v>0</v>
      </c>
      <c r="AC748" s="405">
        <f>'4.  2011-2014 LRAM'!AC141*AC747</f>
        <v>0</v>
      </c>
      <c r="AD748" s="405">
        <f>'4.  2011-2014 LRAM'!AD141*AD747</f>
        <v>0</v>
      </c>
      <c r="AE748" s="405">
        <f>'4.  2011-2014 LRAM'!AE141*AE747</f>
        <v>0</v>
      </c>
      <c r="AF748" s="405">
        <f>'4.  2011-2014 LRAM'!AF141*AF747</f>
        <v>0</v>
      </c>
      <c r="AG748" s="405">
        <f>'4.  2011-2014 LRAM'!AG141*AG747</f>
        <v>0</v>
      </c>
      <c r="AH748" s="405">
        <f>'4.  2011-2014 LRAM'!AH141*AH747</f>
        <v>0</v>
      </c>
      <c r="AI748" s="405">
        <f>'4.  2011-2014 LRAM'!AI141*AI747</f>
        <v>0</v>
      </c>
      <c r="AJ748" s="405">
        <f>'4.  2011-2014 LRAM'!AJ141*AJ747</f>
        <v>0</v>
      </c>
      <c r="AK748" s="405">
        <f>'4.  2011-2014 LRAM'!AK141*AK747</f>
        <v>0</v>
      </c>
      <c r="AL748" s="405">
        <f>'4.  2011-2014 LRAM'!AL141*AL747</f>
        <v>0</v>
      </c>
      <c r="AM748" s="404">
        <f t="shared" ref="AM748:AM755" si="2279">SUM(Y748:AL748)</f>
        <v>0</v>
      </c>
      <c r="AN748" s="470"/>
    </row>
    <row r="749" spans="1:40">
      <c r="B749" s="351" t="s">
        <v>318</v>
      </c>
      <c r="C749" s="372"/>
      <c r="D749" s="336"/>
      <c r="E749" s="306"/>
      <c r="F749" s="306"/>
      <c r="G749" s="306"/>
      <c r="H749" s="306"/>
      <c r="I749" s="306"/>
      <c r="J749" s="306"/>
      <c r="K749" s="306"/>
      <c r="L749" s="306"/>
      <c r="M749" s="306"/>
      <c r="N749" s="306"/>
      <c r="O749" s="318"/>
      <c r="P749" s="306"/>
      <c r="Q749" s="306"/>
      <c r="R749" s="306"/>
      <c r="S749" s="336"/>
      <c r="T749" s="336"/>
      <c r="U749" s="336"/>
      <c r="V749" s="336"/>
      <c r="W749" s="306"/>
      <c r="X749" s="306"/>
      <c r="Y749" s="405">
        <f>'4.  2011-2014 LRAM'!Y270*Y747</f>
        <v>0</v>
      </c>
      <c r="Z749" s="405">
        <f>'4.  2011-2014 LRAM'!Z270*Z747</f>
        <v>0</v>
      </c>
      <c r="AA749" s="405">
        <f>'4.  2011-2014 LRAM'!AA270*AA747</f>
        <v>0</v>
      </c>
      <c r="AB749" s="405">
        <f>'4.  2011-2014 LRAM'!AB270*AB747</f>
        <v>0</v>
      </c>
      <c r="AC749" s="405">
        <f>'4.  2011-2014 LRAM'!AC270*AC747</f>
        <v>0</v>
      </c>
      <c r="AD749" s="405">
        <f>'4.  2011-2014 LRAM'!AD270*AD747</f>
        <v>0</v>
      </c>
      <c r="AE749" s="405">
        <f>'4.  2011-2014 LRAM'!AE270*AE747</f>
        <v>0</v>
      </c>
      <c r="AF749" s="405">
        <f>'4.  2011-2014 LRAM'!AF270*AF747</f>
        <v>0</v>
      </c>
      <c r="AG749" s="405">
        <f>'4.  2011-2014 LRAM'!AG270*AG747</f>
        <v>0</v>
      </c>
      <c r="AH749" s="405">
        <f>'4.  2011-2014 LRAM'!AH270*AH747</f>
        <v>0</v>
      </c>
      <c r="AI749" s="405">
        <f>'4.  2011-2014 LRAM'!AI270*AI747</f>
        <v>0</v>
      </c>
      <c r="AJ749" s="405">
        <f>'4.  2011-2014 LRAM'!AJ270*AJ747</f>
        <v>0</v>
      </c>
      <c r="AK749" s="405">
        <f>'4.  2011-2014 LRAM'!AK270*AK747</f>
        <v>0</v>
      </c>
      <c r="AL749" s="405">
        <f>'4.  2011-2014 LRAM'!AL270*AL747</f>
        <v>0</v>
      </c>
      <c r="AM749" s="404">
        <f t="shared" si="2279"/>
        <v>0</v>
      </c>
      <c r="AN749" s="470"/>
    </row>
    <row r="750" spans="1:40">
      <c r="B750" s="351" t="s">
        <v>319</v>
      </c>
      <c r="C750" s="372"/>
      <c r="D750" s="336"/>
      <c r="E750" s="306"/>
      <c r="F750" s="306"/>
      <c r="G750" s="306"/>
      <c r="H750" s="306"/>
      <c r="I750" s="306"/>
      <c r="J750" s="306"/>
      <c r="K750" s="306"/>
      <c r="L750" s="306"/>
      <c r="M750" s="306"/>
      <c r="N750" s="306"/>
      <c r="O750" s="318"/>
      <c r="P750" s="306"/>
      <c r="Q750" s="306"/>
      <c r="R750" s="306"/>
      <c r="S750" s="336"/>
      <c r="T750" s="336"/>
      <c r="U750" s="336"/>
      <c r="V750" s="336"/>
      <c r="W750" s="306"/>
      <c r="X750" s="306"/>
      <c r="Y750" s="405">
        <f>'4.  2011-2014 LRAM'!Y399*Y747</f>
        <v>0</v>
      </c>
      <c r="Z750" s="405">
        <f>'4.  2011-2014 LRAM'!Z399*Z747</f>
        <v>0</v>
      </c>
      <c r="AA750" s="405">
        <f>'4.  2011-2014 LRAM'!AA399*AA747</f>
        <v>0</v>
      </c>
      <c r="AB750" s="405">
        <f>'4.  2011-2014 LRAM'!AB399*AB747</f>
        <v>0</v>
      </c>
      <c r="AC750" s="405">
        <f>'4.  2011-2014 LRAM'!AC399*AC747</f>
        <v>0</v>
      </c>
      <c r="AD750" s="405">
        <f>'4.  2011-2014 LRAM'!AD399*AD747</f>
        <v>0</v>
      </c>
      <c r="AE750" s="405">
        <f>'4.  2011-2014 LRAM'!AE399*AE747</f>
        <v>0</v>
      </c>
      <c r="AF750" s="405">
        <f>'4.  2011-2014 LRAM'!AF399*AF747</f>
        <v>0</v>
      </c>
      <c r="AG750" s="405">
        <f>'4.  2011-2014 LRAM'!AG399*AG747</f>
        <v>0</v>
      </c>
      <c r="AH750" s="405">
        <f>'4.  2011-2014 LRAM'!AH399*AH747</f>
        <v>0</v>
      </c>
      <c r="AI750" s="405">
        <f>'4.  2011-2014 LRAM'!AI399*AI747</f>
        <v>0</v>
      </c>
      <c r="AJ750" s="405">
        <f>'4.  2011-2014 LRAM'!AJ399*AJ747</f>
        <v>0</v>
      </c>
      <c r="AK750" s="405">
        <f>'4.  2011-2014 LRAM'!AK399*AK747</f>
        <v>0</v>
      </c>
      <c r="AL750" s="405">
        <f>'4.  2011-2014 LRAM'!AL399*AL747</f>
        <v>0</v>
      </c>
      <c r="AM750" s="404">
        <f t="shared" si="2279"/>
        <v>0</v>
      </c>
      <c r="AN750" s="470"/>
    </row>
    <row r="751" spans="1:40">
      <c r="B751" s="351" t="s">
        <v>320</v>
      </c>
      <c r="C751" s="372"/>
      <c r="D751" s="336"/>
      <c r="E751" s="306"/>
      <c r="F751" s="306"/>
      <c r="G751" s="306"/>
      <c r="H751" s="306"/>
      <c r="I751" s="306"/>
      <c r="J751" s="306"/>
      <c r="K751" s="306"/>
      <c r="L751" s="306"/>
      <c r="M751" s="306"/>
      <c r="N751" s="306"/>
      <c r="O751" s="318"/>
      <c r="P751" s="306"/>
      <c r="Q751" s="306"/>
      <c r="R751" s="306"/>
      <c r="S751" s="336"/>
      <c r="T751" s="336"/>
      <c r="U751" s="336"/>
      <c r="V751" s="336"/>
      <c r="W751" s="306"/>
      <c r="X751" s="306"/>
      <c r="Y751" s="405">
        <f>'4.  2011-2014 LRAM'!Y529*Y747</f>
        <v>0</v>
      </c>
      <c r="Z751" s="405">
        <f>'4.  2011-2014 LRAM'!Z529*Z747</f>
        <v>0</v>
      </c>
      <c r="AA751" s="405">
        <f>'4.  2011-2014 LRAM'!AA529*AA747</f>
        <v>0</v>
      </c>
      <c r="AB751" s="405">
        <f>'4.  2011-2014 LRAM'!AB529*AB747</f>
        <v>0</v>
      </c>
      <c r="AC751" s="405">
        <f>'4.  2011-2014 LRAM'!AC529*AC747</f>
        <v>0</v>
      </c>
      <c r="AD751" s="405">
        <f>'4.  2011-2014 LRAM'!AD529*AD747</f>
        <v>0</v>
      </c>
      <c r="AE751" s="405">
        <f>'4.  2011-2014 LRAM'!AE529*AE747</f>
        <v>0</v>
      </c>
      <c r="AF751" s="405">
        <f>'4.  2011-2014 LRAM'!AF529*AF747</f>
        <v>0</v>
      </c>
      <c r="AG751" s="405">
        <f>'4.  2011-2014 LRAM'!AG529*AG747</f>
        <v>0</v>
      </c>
      <c r="AH751" s="405">
        <f>'4.  2011-2014 LRAM'!AH529*AH747</f>
        <v>0</v>
      </c>
      <c r="AI751" s="405">
        <f>'4.  2011-2014 LRAM'!AI529*AI747</f>
        <v>0</v>
      </c>
      <c r="AJ751" s="405">
        <f>'4.  2011-2014 LRAM'!AJ529*AJ747</f>
        <v>0</v>
      </c>
      <c r="AK751" s="405">
        <f>'4.  2011-2014 LRAM'!AK529*AK747</f>
        <v>0</v>
      </c>
      <c r="AL751" s="405">
        <f>'4.  2011-2014 LRAM'!AL529*AL747</f>
        <v>0</v>
      </c>
      <c r="AM751" s="404">
        <f t="shared" si="2279"/>
        <v>0</v>
      </c>
      <c r="AN751" s="470"/>
    </row>
    <row r="752" spans="1:40">
      <c r="B752" s="351" t="s">
        <v>321</v>
      </c>
      <c r="C752" s="372"/>
      <c r="D752" s="336"/>
      <c r="E752" s="306"/>
      <c r="F752" s="306"/>
      <c r="G752" s="306"/>
      <c r="H752" s="306"/>
      <c r="I752" s="306"/>
      <c r="J752" s="306"/>
      <c r="K752" s="306"/>
      <c r="L752" s="306"/>
      <c r="M752" s="306"/>
      <c r="N752" s="306"/>
      <c r="O752" s="318"/>
      <c r="P752" s="306"/>
      <c r="Q752" s="306"/>
      <c r="R752" s="306"/>
      <c r="S752" s="336"/>
      <c r="T752" s="336"/>
      <c r="U752" s="336"/>
      <c r="V752" s="336"/>
      <c r="W752" s="306"/>
      <c r="X752" s="306"/>
      <c r="Y752" s="405">
        <f t="shared" ref="Y752:AL752" si="2280">Y210*Y747</f>
        <v>0</v>
      </c>
      <c r="Z752" s="405">
        <f t="shared" si="2280"/>
        <v>0</v>
      </c>
      <c r="AA752" s="405">
        <f t="shared" si="2280"/>
        <v>0</v>
      </c>
      <c r="AB752" s="405">
        <f t="shared" si="2280"/>
        <v>0</v>
      </c>
      <c r="AC752" s="405">
        <f t="shared" si="2280"/>
        <v>0</v>
      </c>
      <c r="AD752" s="405">
        <f t="shared" si="2280"/>
        <v>0</v>
      </c>
      <c r="AE752" s="405">
        <f t="shared" si="2280"/>
        <v>0</v>
      </c>
      <c r="AF752" s="405">
        <f t="shared" si="2280"/>
        <v>0</v>
      </c>
      <c r="AG752" s="405">
        <f t="shared" si="2280"/>
        <v>0</v>
      </c>
      <c r="AH752" s="405">
        <f t="shared" si="2280"/>
        <v>0</v>
      </c>
      <c r="AI752" s="405">
        <f t="shared" si="2280"/>
        <v>0</v>
      </c>
      <c r="AJ752" s="405">
        <f t="shared" si="2280"/>
        <v>0</v>
      </c>
      <c r="AK752" s="405">
        <f t="shared" si="2280"/>
        <v>0</v>
      </c>
      <c r="AL752" s="405">
        <f t="shared" si="2280"/>
        <v>0</v>
      </c>
      <c r="AM752" s="404">
        <f t="shared" si="2279"/>
        <v>0</v>
      </c>
      <c r="AN752" s="470"/>
    </row>
    <row r="753" spans="1:40">
      <c r="B753" s="351" t="s">
        <v>322</v>
      </c>
      <c r="C753" s="372"/>
      <c r="D753" s="336"/>
      <c r="E753" s="306"/>
      <c r="F753" s="306"/>
      <c r="G753" s="306"/>
      <c r="H753" s="306"/>
      <c r="I753" s="306"/>
      <c r="J753" s="306"/>
      <c r="K753" s="306"/>
      <c r="L753" s="306"/>
      <c r="M753" s="306"/>
      <c r="N753" s="306"/>
      <c r="O753" s="318"/>
      <c r="P753" s="306"/>
      <c r="Q753" s="306"/>
      <c r="R753" s="306"/>
      <c r="S753" s="336"/>
      <c r="T753" s="336"/>
      <c r="U753" s="336"/>
      <c r="V753" s="336"/>
      <c r="W753" s="306"/>
      <c r="X753" s="306"/>
      <c r="Y753" s="405">
        <f t="shared" ref="Y753:AL753" si="2281">Y393*Y747</f>
        <v>0</v>
      </c>
      <c r="Z753" s="405">
        <f t="shared" si="2281"/>
        <v>0</v>
      </c>
      <c r="AA753" s="405">
        <f t="shared" si="2281"/>
        <v>0</v>
      </c>
      <c r="AB753" s="405">
        <f t="shared" si="2281"/>
        <v>0</v>
      </c>
      <c r="AC753" s="405">
        <f t="shared" si="2281"/>
        <v>0</v>
      </c>
      <c r="AD753" s="405">
        <f t="shared" si="2281"/>
        <v>0</v>
      </c>
      <c r="AE753" s="405">
        <f t="shared" si="2281"/>
        <v>0</v>
      </c>
      <c r="AF753" s="405">
        <f t="shared" si="2281"/>
        <v>0</v>
      </c>
      <c r="AG753" s="405">
        <f t="shared" si="2281"/>
        <v>0</v>
      </c>
      <c r="AH753" s="405">
        <f t="shared" si="2281"/>
        <v>0</v>
      </c>
      <c r="AI753" s="405">
        <f t="shared" si="2281"/>
        <v>0</v>
      </c>
      <c r="AJ753" s="405">
        <f t="shared" si="2281"/>
        <v>0</v>
      </c>
      <c r="AK753" s="405">
        <f t="shared" si="2281"/>
        <v>0</v>
      </c>
      <c r="AL753" s="405">
        <f t="shared" si="2281"/>
        <v>0</v>
      </c>
      <c r="AM753" s="404">
        <f t="shared" si="2279"/>
        <v>0</v>
      </c>
      <c r="AN753" s="470"/>
    </row>
    <row r="754" spans="1:40">
      <c r="B754" s="351" t="s">
        <v>323</v>
      </c>
      <c r="C754" s="372"/>
      <c r="D754" s="336"/>
      <c r="E754" s="306"/>
      <c r="F754" s="306"/>
      <c r="G754" s="306"/>
      <c r="H754" s="306"/>
      <c r="I754" s="306"/>
      <c r="J754" s="306"/>
      <c r="K754" s="306"/>
      <c r="L754" s="306"/>
      <c r="M754" s="306"/>
      <c r="N754" s="306"/>
      <c r="O754" s="318"/>
      <c r="P754" s="306"/>
      <c r="Q754" s="306"/>
      <c r="R754" s="306"/>
      <c r="S754" s="336"/>
      <c r="T754" s="336"/>
      <c r="U754" s="336"/>
      <c r="V754" s="336"/>
      <c r="W754" s="306"/>
      <c r="X754" s="306"/>
      <c r="Y754" s="405">
        <f t="shared" ref="Y754:AL754" si="2282">Y576*Y747</f>
        <v>0</v>
      </c>
      <c r="Z754" s="405">
        <f t="shared" si="2282"/>
        <v>0</v>
      </c>
      <c r="AA754" s="405">
        <f t="shared" si="2282"/>
        <v>0</v>
      </c>
      <c r="AB754" s="405">
        <f t="shared" si="2282"/>
        <v>0</v>
      </c>
      <c r="AC754" s="405">
        <f t="shared" si="2282"/>
        <v>0</v>
      </c>
      <c r="AD754" s="405">
        <f t="shared" si="2282"/>
        <v>0</v>
      </c>
      <c r="AE754" s="405">
        <f t="shared" si="2282"/>
        <v>0</v>
      </c>
      <c r="AF754" s="405">
        <f t="shared" si="2282"/>
        <v>0</v>
      </c>
      <c r="AG754" s="405">
        <f t="shared" si="2282"/>
        <v>0</v>
      </c>
      <c r="AH754" s="405">
        <f t="shared" si="2282"/>
        <v>0</v>
      </c>
      <c r="AI754" s="405">
        <f t="shared" si="2282"/>
        <v>0</v>
      </c>
      <c r="AJ754" s="405">
        <f t="shared" si="2282"/>
        <v>0</v>
      </c>
      <c r="AK754" s="405">
        <f t="shared" si="2282"/>
        <v>0</v>
      </c>
      <c r="AL754" s="405">
        <f t="shared" si="2282"/>
        <v>0</v>
      </c>
      <c r="AM754" s="404">
        <f t="shared" si="2279"/>
        <v>0</v>
      </c>
      <c r="AN754" s="470"/>
    </row>
    <row r="755" spans="1:40">
      <c r="B755" s="351" t="s">
        <v>324</v>
      </c>
      <c r="C755" s="372"/>
      <c r="D755" s="336"/>
      <c r="E755" s="306"/>
      <c r="F755" s="306"/>
      <c r="G755" s="306"/>
      <c r="H755" s="306"/>
      <c r="I755" s="306"/>
      <c r="J755" s="306"/>
      <c r="K755" s="306"/>
      <c r="L755" s="306"/>
      <c r="M755" s="306"/>
      <c r="N755" s="306"/>
      <c r="O755" s="318"/>
      <c r="P755" s="306"/>
      <c r="Q755" s="306"/>
      <c r="R755" s="306"/>
      <c r="S755" s="336"/>
      <c r="T755" s="336"/>
      <c r="U755" s="336"/>
      <c r="V755" s="336"/>
      <c r="W755" s="306"/>
      <c r="X755" s="306"/>
      <c r="Y755" s="405">
        <f>Y744*Y747</f>
        <v>0</v>
      </c>
      <c r="Z755" s="405">
        <f t="shared" ref="Z755:AL755" si="2283">Z744*Z747</f>
        <v>0</v>
      </c>
      <c r="AA755" s="405">
        <f t="shared" si="2283"/>
        <v>0</v>
      </c>
      <c r="AB755" s="405">
        <f t="shared" si="2283"/>
        <v>0</v>
      </c>
      <c r="AC755" s="405">
        <f t="shared" si="2283"/>
        <v>0</v>
      </c>
      <c r="AD755" s="405">
        <f t="shared" si="2283"/>
        <v>0</v>
      </c>
      <c r="AE755" s="405">
        <f t="shared" si="2283"/>
        <v>0</v>
      </c>
      <c r="AF755" s="405">
        <f t="shared" si="2283"/>
        <v>0</v>
      </c>
      <c r="AG755" s="405">
        <f t="shared" si="2283"/>
        <v>0</v>
      </c>
      <c r="AH755" s="405">
        <f t="shared" si="2283"/>
        <v>0</v>
      </c>
      <c r="AI755" s="405">
        <f t="shared" si="2283"/>
        <v>0</v>
      </c>
      <c r="AJ755" s="405">
        <f t="shared" si="2283"/>
        <v>0</v>
      </c>
      <c r="AK755" s="405">
        <f t="shared" si="2283"/>
        <v>0</v>
      </c>
      <c r="AL755" s="405">
        <f t="shared" si="2283"/>
        <v>0</v>
      </c>
      <c r="AM755" s="404">
        <f t="shared" si="2279"/>
        <v>0</v>
      </c>
      <c r="AN755" s="470"/>
    </row>
    <row r="756" spans="1:40" ht="15.75">
      <c r="B756" s="376" t="s">
        <v>325</v>
      </c>
      <c r="C756" s="372"/>
      <c r="D756" s="363"/>
      <c r="E756" s="361"/>
      <c r="F756" s="361"/>
      <c r="G756" s="361"/>
      <c r="H756" s="361"/>
      <c r="I756" s="361"/>
      <c r="J756" s="361"/>
      <c r="K756" s="361"/>
      <c r="L756" s="361"/>
      <c r="M756" s="361"/>
      <c r="N756" s="361"/>
      <c r="O756" s="327"/>
      <c r="P756" s="361"/>
      <c r="Q756" s="361"/>
      <c r="R756" s="361"/>
      <c r="S756" s="363"/>
      <c r="T756" s="363"/>
      <c r="U756" s="363"/>
      <c r="V756" s="363"/>
      <c r="W756" s="361"/>
      <c r="X756" s="361"/>
      <c r="Y756" s="373">
        <f>SUM(Y748:Y755)</f>
        <v>0</v>
      </c>
      <c r="Z756" s="373">
        <f t="shared" ref="Z756:AE756" si="2284">SUM(Z748:Z755)</f>
        <v>0</v>
      </c>
      <c r="AA756" s="373">
        <f t="shared" si="2284"/>
        <v>0</v>
      </c>
      <c r="AB756" s="373">
        <f t="shared" si="2284"/>
        <v>0</v>
      </c>
      <c r="AC756" s="373">
        <f t="shared" si="2284"/>
        <v>0</v>
      </c>
      <c r="AD756" s="373">
        <f t="shared" si="2284"/>
        <v>0</v>
      </c>
      <c r="AE756" s="373">
        <f t="shared" si="2284"/>
        <v>0</v>
      </c>
      <c r="AF756" s="373">
        <f t="shared" ref="AF756:AL756" si="2285">SUM(AF748:AF755)</f>
        <v>0</v>
      </c>
      <c r="AG756" s="373">
        <f t="shared" si="2285"/>
        <v>0</v>
      </c>
      <c r="AH756" s="373">
        <f t="shared" si="2285"/>
        <v>0</v>
      </c>
      <c r="AI756" s="373">
        <f t="shared" si="2285"/>
        <v>0</v>
      </c>
      <c r="AJ756" s="373">
        <f t="shared" si="2285"/>
        <v>0</v>
      </c>
      <c r="AK756" s="373">
        <f t="shared" si="2285"/>
        <v>0</v>
      </c>
      <c r="AL756" s="373">
        <f t="shared" si="2285"/>
        <v>0</v>
      </c>
      <c r="AM756" s="375">
        <f>SUM(AM748:AM755)</f>
        <v>0</v>
      </c>
      <c r="AN756" s="470"/>
    </row>
    <row r="757" spans="1:40" ht="15.75">
      <c r="B757" s="376" t="s">
        <v>326</v>
      </c>
      <c r="C757" s="372"/>
      <c r="D757" s="377"/>
      <c r="E757" s="361"/>
      <c r="F757" s="361"/>
      <c r="G757" s="361"/>
      <c r="H757" s="361"/>
      <c r="I757" s="361"/>
      <c r="J757" s="361"/>
      <c r="K757" s="361"/>
      <c r="L757" s="361"/>
      <c r="M757" s="361"/>
      <c r="N757" s="361"/>
      <c r="O757" s="327"/>
      <c r="P757" s="361"/>
      <c r="Q757" s="361"/>
      <c r="R757" s="361"/>
      <c r="S757" s="363"/>
      <c r="T757" s="363"/>
      <c r="U757" s="363"/>
      <c r="V757" s="363"/>
      <c r="W757" s="361"/>
      <c r="X757" s="361"/>
      <c r="Y757" s="374">
        <f>Y745*Y747</f>
        <v>0</v>
      </c>
      <c r="Z757" s="374">
        <f t="shared" ref="Z757:AE757" si="2286">Z745*Z747</f>
        <v>0</v>
      </c>
      <c r="AA757" s="374">
        <f t="shared" si="2286"/>
        <v>0</v>
      </c>
      <c r="AB757" s="374">
        <f t="shared" si="2286"/>
        <v>0</v>
      </c>
      <c r="AC757" s="374">
        <f t="shared" si="2286"/>
        <v>0</v>
      </c>
      <c r="AD757" s="374">
        <f t="shared" si="2286"/>
        <v>0</v>
      </c>
      <c r="AE757" s="374">
        <f t="shared" si="2286"/>
        <v>0</v>
      </c>
      <c r="AF757" s="374">
        <f t="shared" ref="AF757:AL757" si="2287">AF745*AF747</f>
        <v>0</v>
      </c>
      <c r="AG757" s="374">
        <f t="shared" si="2287"/>
        <v>0</v>
      </c>
      <c r="AH757" s="374">
        <f t="shared" si="2287"/>
        <v>0</v>
      </c>
      <c r="AI757" s="374">
        <f t="shared" si="2287"/>
        <v>0</v>
      </c>
      <c r="AJ757" s="374">
        <f t="shared" si="2287"/>
        <v>0</v>
      </c>
      <c r="AK757" s="374">
        <f t="shared" si="2287"/>
        <v>0</v>
      </c>
      <c r="AL757" s="374">
        <f t="shared" si="2287"/>
        <v>0</v>
      </c>
      <c r="AM757" s="375">
        <f>SUM(Y757:AL757)</f>
        <v>0</v>
      </c>
      <c r="AN757" s="470"/>
    </row>
    <row r="758" spans="1:40" ht="15.75">
      <c r="B758" s="376" t="s">
        <v>327</v>
      </c>
      <c r="C758" s="372"/>
      <c r="D758" s="377"/>
      <c r="E758" s="361"/>
      <c r="F758" s="361"/>
      <c r="G758" s="361"/>
      <c r="H758" s="361"/>
      <c r="I758" s="361"/>
      <c r="J758" s="361"/>
      <c r="K758" s="361"/>
      <c r="L758" s="361"/>
      <c r="M758" s="361"/>
      <c r="N758" s="361"/>
      <c r="O758" s="327"/>
      <c r="P758" s="361"/>
      <c r="Q758" s="361"/>
      <c r="R758" s="361"/>
      <c r="S758" s="377"/>
      <c r="T758" s="377"/>
      <c r="U758" s="377"/>
      <c r="V758" s="377"/>
      <c r="W758" s="361"/>
      <c r="X758" s="361"/>
      <c r="Y758" s="378"/>
      <c r="Z758" s="378"/>
      <c r="AA758" s="378"/>
      <c r="AB758" s="378"/>
      <c r="AC758" s="378"/>
      <c r="AD758" s="378"/>
      <c r="AE758" s="378"/>
      <c r="AF758" s="378"/>
      <c r="AG758" s="378"/>
      <c r="AH758" s="378"/>
      <c r="AI758" s="378"/>
      <c r="AJ758" s="378"/>
      <c r="AK758" s="378"/>
      <c r="AL758" s="378"/>
      <c r="AM758" s="375">
        <f>AM756-AM757</f>
        <v>0</v>
      </c>
      <c r="AN758" s="470"/>
    </row>
    <row r="759" spans="1:40">
      <c r="B759" s="351"/>
      <c r="C759" s="377"/>
      <c r="D759" s="377"/>
      <c r="E759" s="361"/>
      <c r="F759" s="361"/>
      <c r="G759" s="361"/>
      <c r="H759" s="361"/>
      <c r="I759" s="361"/>
      <c r="J759" s="361"/>
      <c r="K759" s="361"/>
      <c r="L759" s="361"/>
      <c r="M759" s="361"/>
      <c r="N759" s="361"/>
      <c r="O759" s="327"/>
      <c r="P759" s="361"/>
      <c r="Q759" s="361"/>
      <c r="R759" s="361"/>
      <c r="S759" s="377"/>
      <c r="T759" s="372"/>
      <c r="U759" s="377"/>
      <c r="V759" s="377"/>
      <c r="W759" s="361"/>
      <c r="X759" s="361"/>
      <c r="Y759" s="379"/>
      <c r="Z759" s="379"/>
      <c r="AA759" s="379"/>
      <c r="AB759" s="379"/>
      <c r="AC759" s="379"/>
      <c r="AD759" s="379"/>
      <c r="AE759" s="379"/>
      <c r="AF759" s="379"/>
      <c r="AG759" s="379"/>
      <c r="AH759" s="379"/>
      <c r="AI759" s="379"/>
      <c r="AJ759" s="379"/>
      <c r="AK759" s="379"/>
      <c r="AL759" s="379"/>
      <c r="AM759" s="375"/>
      <c r="AN759" s="470"/>
    </row>
    <row r="760" spans="1:40">
      <c r="B760" s="466" t="s">
        <v>328</v>
      </c>
      <c r="C760" s="331"/>
      <c r="D760" s="306"/>
      <c r="E760" s="306"/>
      <c r="F760" s="306"/>
      <c r="G760" s="306"/>
      <c r="H760" s="306"/>
      <c r="I760" s="306"/>
      <c r="J760" s="306"/>
      <c r="K760" s="306"/>
      <c r="L760" s="306"/>
      <c r="M760" s="306"/>
      <c r="N760" s="306"/>
      <c r="O760" s="384"/>
      <c r="P760" s="306"/>
      <c r="Q760" s="306"/>
      <c r="R760" s="306"/>
      <c r="S760" s="331"/>
      <c r="T760" s="336"/>
      <c r="U760" s="336"/>
      <c r="V760" s="306"/>
      <c r="W760" s="306"/>
      <c r="X760" s="336"/>
      <c r="Y760" s="318">
        <f>SUMPRODUCT(E587:E742,Y587:Y742)</f>
        <v>0</v>
      </c>
      <c r="Z760" s="318">
        <f>SUMPRODUCT(E587:E742,Z587:Z742)</f>
        <v>0</v>
      </c>
      <c r="AA760" s="318">
        <f t="shared" ref="AA760:AL760" si="2288">IF(AA585="kw",SUMPRODUCT($N$587:$N$742,$P$587:$P$742,AA587:AA742),SUMPRODUCT($E$587:$E$742,AA587:AA742))</f>
        <v>0</v>
      </c>
      <c r="AB760" s="318">
        <f t="shared" si="2288"/>
        <v>0</v>
      </c>
      <c r="AC760" s="318">
        <f t="shared" si="2288"/>
        <v>0</v>
      </c>
      <c r="AD760" s="318">
        <f t="shared" si="2288"/>
        <v>0</v>
      </c>
      <c r="AE760" s="318">
        <f t="shared" si="2288"/>
        <v>0</v>
      </c>
      <c r="AF760" s="318">
        <f t="shared" si="2288"/>
        <v>0</v>
      </c>
      <c r="AG760" s="318">
        <f t="shared" si="2288"/>
        <v>0</v>
      </c>
      <c r="AH760" s="318">
        <f t="shared" si="2288"/>
        <v>0</v>
      </c>
      <c r="AI760" s="318">
        <f t="shared" si="2288"/>
        <v>0</v>
      </c>
      <c r="AJ760" s="318">
        <f t="shared" si="2288"/>
        <v>0</v>
      </c>
      <c r="AK760" s="318">
        <f t="shared" si="2288"/>
        <v>0</v>
      </c>
      <c r="AL760" s="318">
        <f t="shared" si="2288"/>
        <v>0</v>
      </c>
      <c r="AM760" s="364"/>
    </row>
    <row r="761" spans="1:40">
      <c r="B761" s="467" t="s">
        <v>329</v>
      </c>
      <c r="C761" s="391"/>
      <c r="D761" s="411"/>
      <c r="E761" s="411"/>
      <c r="F761" s="411"/>
      <c r="G761" s="411"/>
      <c r="H761" s="411"/>
      <c r="I761" s="411"/>
      <c r="J761" s="411"/>
      <c r="K761" s="411"/>
      <c r="L761" s="411"/>
      <c r="M761" s="411"/>
      <c r="N761" s="411"/>
      <c r="O761" s="410"/>
      <c r="P761" s="411"/>
      <c r="Q761" s="411"/>
      <c r="R761" s="411"/>
      <c r="S761" s="391"/>
      <c r="T761" s="412"/>
      <c r="U761" s="412"/>
      <c r="V761" s="411"/>
      <c r="W761" s="411"/>
      <c r="X761" s="412"/>
      <c r="Y761" s="353">
        <f>SUMPRODUCT(F587:F742,Y587:Y742)</f>
        <v>0</v>
      </c>
      <c r="Z761" s="353">
        <f>SUMPRODUCT(F587:F742,Z587:Z742)</f>
        <v>0</v>
      </c>
      <c r="AA761" s="353">
        <f t="shared" ref="AA761:AL761" si="2289">IF(AA585="kw",SUMPRODUCT($N$587:$N$742,$Q$587:$Q$742,AA587:AA742),SUMPRODUCT($F$587:$F$742,AA587:AA742))</f>
        <v>0</v>
      </c>
      <c r="AB761" s="353">
        <f t="shared" si="2289"/>
        <v>0</v>
      </c>
      <c r="AC761" s="353">
        <f t="shared" si="2289"/>
        <v>0</v>
      </c>
      <c r="AD761" s="353">
        <f t="shared" si="2289"/>
        <v>0</v>
      </c>
      <c r="AE761" s="353">
        <f t="shared" si="2289"/>
        <v>0</v>
      </c>
      <c r="AF761" s="353">
        <f t="shared" si="2289"/>
        <v>0</v>
      </c>
      <c r="AG761" s="353">
        <f t="shared" si="2289"/>
        <v>0</v>
      </c>
      <c r="AH761" s="353">
        <f t="shared" si="2289"/>
        <v>0</v>
      </c>
      <c r="AI761" s="353">
        <f t="shared" si="2289"/>
        <v>0</v>
      </c>
      <c r="AJ761" s="353">
        <f t="shared" si="2289"/>
        <v>0</v>
      </c>
      <c r="AK761" s="353">
        <f t="shared" si="2289"/>
        <v>0</v>
      </c>
      <c r="AL761" s="353">
        <f t="shared" si="2289"/>
        <v>0</v>
      </c>
      <c r="AM761" s="413"/>
    </row>
    <row r="762" spans="1:40" ht="20.25" customHeight="1">
      <c r="B762" s="395" t="s">
        <v>226</v>
      </c>
      <c r="C762" s="414"/>
      <c r="D762" s="415"/>
      <c r="E762" s="415"/>
      <c r="F762" s="415"/>
      <c r="G762" s="415"/>
      <c r="H762" s="415"/>
      <c r="I762" s="415"/>
      <c r="J762" s="415"/>
      <c r="K762" s="415"/>
      <c r="L762" s="415"/>
      <c r="M762" s="415"/>
      <c r="N762" s="415"/>
      <c r="O762" s="415"/>
      <c r="P762" s="415"/>
      <c r="Q762" s="415"/>
      <c r="R762" s="415"/>
      <c r="S762" s="398"/>
      <c r="T762" s="399"/>
      <c r="U762" s="415"/>
      <c r="V762" s="415"/>
      <c r="W762" s="415"/>
      <c r="X762" s="415"/>
      <c r="Y762" s="436"/>
      <c r="Z762" s="436"/>
      <c r="AA762" s="436"/>
      <c r="AB762" s="436"/>
      <c r="AC762" s="436"/>
      <c r="AD762" s="436"/>
      <c r="AE762" s="436"/>
      <c r="AF762" s="436"/>
      <c r="AG762" s="436"/>
      <c r="AH762" s="436"/>
      <c r="AI762" s="436"/>
      <c r="AJ762" s="436"/>
      <c r="AK762" s="436"/>
      <c r="AL762" s="436"/>
      <c r="AM762" s="416"/>
    </row>
    <row r="765" spans="1:40" ht="15.75">
      <c r="B765" s="307" t="s">
        <v>330</v>
      </c>
      <c r="C765" s="308"/>
      <c r="D765" s="627" t="s">
        <v>588</v>
      </c>
      <c r="E765" s="280"/>
      <c r="F765" s="627" t="s">
        <v>599</v>
      </c>
      <c r="G765" s="280"/>
      <c r="H765" s="280"/>
      <c r="I765" s="280"/>
      <c r="J765" s="280"/>
      <c r="K765" s="280"/>
      <c r="L765" s="280"/>
      <c r="M765" s="280"/>
      <c r="N765" s="280"/>
      <c r="O765" s="308"/>
      <c r="P765" s="280"/>
      <c r="Q765" s="280"/>
      <c r="R765" s="280"/>
      <c r="S765" s="280"/>
      <c r="T765" s="280"/>
      <c r="U765" s="280"/>
      <c r="V765" s="280"/>
      <c r="W765" s="280"/>
      <c r="X765" s="280"/>
      <c r="Y765" s="297"/>
      <c r="Z765" s="294"/>
      <c r="AA765" s="294"/>
      <c r="AB765" s="294"/>
      <c r="AC765" s="294"/>
      <c r="AD765" s="294"/>
      <c r="AE765" s="294"/>
      <c r="AF765" s="294"/>
      <c r="AG765" s="294"/>
      <c r="AH765" s="294"/>
      <c r="AI765" s="294"/>
      <c r="AJ765" s="294"/>
      <c r="AK765" s="294"/>
      <c r="AL765" s="294"/>
    </row>
    <row r="766" spans="1:40" ht="33" customHeight="1">
      <c r="B766" s="937" t="s">
        <v>213</v>
      </c>
      <c r="C766" s="939" t="s">
        <v>33</v>
      </c>
      <c r="D766" s="311" t="s">
        <v>426</v>
      </c>
      <c r="E766" s="941" t="s">
        <v>211</v>
      </c>
      <c r="F766" s="942"/>
      <c r="G766" s="942"/>
      <c r="H766" s="942"/>
      <c r="I766" s="942"/>
      <c r="J766" s="942"/>
      <c r="K766" s="942"/>
      <c r="L766" s="942"/>
      <c r="M766" s="943"/>
      <c r="N766" s="944" t="s">
        <v>215</v>
      </c>
      <c r="O766" s="311" t="s">
        <v>427</v>
      </c>
      <c r="P766" s="941" t="s">
        <v>214</v>
      </c>
      <c r="Q766" s="942"/>
      <c r="R766" s="942"/>
      <c r="S766" s="942"/>
      <c r="T766" s="942"/>
      <c r="U766" s="942"/>
      <c r="V766" s="942"/>
      <c r="W766" s="942"/>
      <c r="X766" s="943"/>
      <c r="Y766" s="934" t="s">
        <v>246</v>
      </c>
      <c r="Z766" s="935"/>
      <c r="AA766" s="935"/>
      <c r="AB766" s="935"/>
      <c r="AC766" s="935"/>
      <c r="AD766" s="935"/>
      <c r="AE766" s="935"/>
      <c r="AF766" s="935"/>
      <c r="AG766" s="935"/>
      <c r="AH766" s="935"/>
      <c r="AI766" s="935"/>
      <c r="AJ766" s="935"/>
      <c r="AK766" s="935"/>
      <c r="AL766" s="935"/>
      <c r="AM766" s="936"/>
    </row>
    <row r="767" spans="1:40" ht="65.25" customHeight="1">
      <c r="B767" s="938"/>
      <c r="C767" s="940"/>
      <c r="D767" s="312">
        <v>2019</v>
      </c>
      <c r="E767" s="312">
        <v>2020</v>
      </c>
      <c r="F767" s="312">
        <v>2021</v>
      </c>
      <c r="G767" s="312">
        <v>2022</v>
      </c>
      <c r="H767" s="312">
        <v>2023</v>
      </c>
      <c r="I767" s="312">
        <v>2024</v>
      </c>
      <c r="J767" s="312">
        <v>2025</v>
      </c>
      <c r="K767" s="312">
        <v>2026</v>
      </c>
      <c r="L767" s="312">
        <v>2027</v>
      </c>
      <c r="M767" s="312">
        <v>2028</v>
      </c>
      <c r="N767" s="945"/>
      <c r="O767" s="312">
        <v>2019</v>
      </c>
      <c r="P767" s="312">
        <v>2020</v>
      </c>
      <c r="Q767" s="312">
        <v>2021</v>
      </c>
      <c r="R767" s="312">
        <v>2022</v>
      </c>
      <c r="S767" s="312">
        <v>2023</v>
      </c>
      <c r="T767" s="312">
        <v>2024</v>
      </c>
      <c r="U767" s="312">
        <v>2025</v>
      </c>
      <c r="V767" s="312">
        <v>2026</v>
      </c>
      <c r="W767" s="312">
        <v>2027</v>
      </c>
      <c r="X767" s="312">
        <v>2028</v>
      </c>
      <c r="Y767" s="312" t="str">
        <f>'1.  LRAMVA Summary'!D51</f>
        <v>Residential</v>
      </c>
      <c r="Z767" s="312" t="str">
        <f>'1.  LRAMVA Summary'!E51</f>
        <v>GS&lt;50 kW</v>
      </c>
      <c r="AA767" s="312" t="str">
        <f>'1.  LRAMVA Summary'!F51</f>
        <v>General Service 50 to 4,999 kW</v>
      </c>
      <c r="AB767" s="312" t="str">
        <f>'1.  LRAMVA Summary'!G51</f>
        <v>Large Use</v>
      </c>
      <c r="AC767" s="312" t="str">
        <f>'1.  LRAMVA Summary'!H51</f>
        <v>Large Use</v>
      </c>
      <c r="AD767" s="312" t="str">
        <f>'1.  LRAMVA Summary'!I51</f>
        <v>Street Lighting</v>
      </c>
      <c r="AE767" s="312" t="str">
        <f>'1.  LRAMVA Summary'!J51</f>
        <v/>
      </c>
      <c r="AF767" s="312" t="str">
        <f>'1.  LRAMVA Summary'!K51</f>
        <v/>
      </c>
      <c r="AG767" s="312" t="str">
        <f>'1.  LRAMVA Summary'!L51</f>
        <v/>
      </c>
      <c r="AH767" s="312" t="str">
        <f>'1.  LRAMVA Summary'!M51</f>
        <v/>
      </c>
      <c r="AI767" s="312" t="str">
        <f>'1.  LRAMVA Summary'!N51</f>
        <v/>
      </c>
      <c r="AJ767" s="312" t="str">
        <f>'1.  LRAMVA Summary'!O51</f>
        <v/>
      </c>
      <c r="AK767" s="312" t="str">
        <f>'1.  LRAMVA Summary'!P51</f>
        <v/>
      </c>
      <c r="AL767" s="312" t="str">
        <f>'1.  LRAMVA Summary'!Q51</f>
        <v/>
      </c>
      <c r="AM767" s="314" t="str">
        <f>'1.  LRAMVA Summary'!R51</f>
        <v>Total</v>
      </c>
    </row>
    <row r="768" spans="1:40" ht="15.75" customHeight="1">
      <c r="A768" s="568"/>
      <c r="B768" s="554" t="s">
        <v>517</v>
      </c>
      <c r="C768" s="316"/>
      <c r="D768" s="316"/>
      <c r="E768" s="316"/>
      <c r="F768" s="316"/>
      <c r="G768" s="316"/>
      <c r="H768" s="316"/>
      <c r="I768" s="316"/>
      <c r="J768" s="316"/>
      <c r="K768" s="316"/>
      <c r="L768" s="316"/>
      <c r="M768" s="316"/>
      <c r="N768" s="317"/>
      <c r="O768" s="316"/>
      <c r="P768" s="316"/>
      <c r="Q768" s="316"/>
      <c r="R768" s="316"/>
      <c r="S768" s="316"/>
      <c r="T768" s="316"/>
      <c r="U768" s="316"/>
      <c r="V768" s="316"/>
      <c r="W768" s="316"/>
      <c r="X768" s="316"/>
      <c r="Y768" s="318" t="str">
        <f>'1.  LRAMVA Summary'!D52</f>
        <v>kWh</v>
      </c>
      <c r="Z768" s="318" t="str">
        <f>'1.  LRAMVA Summary'!E52</f>
        <v>kWh</v>
      </c>
      <c r="AA768" s="318" t="str">
        <f>'1.  LRAMVA Summary'!F52</f>
        <v>kW</v>
      </c>
      <c r="AB768" s="318" t="str">
        <f>'1.  LRAMVA Summary'!G52</f>
        <v>kW</v>
      </c>
      <c r="AC768" s="318" t="str">
        <f>'1.  LRAMVA Summary'!H52</f>
        <v>kW</v>
      </c>
      <c r="AD768" s="318" t="str">
        <f>'1.  LRAMVA Summary'!I52</f>
        <v>kW</v>
      </c>
      <c r="AE768" s="318" t="str">
        <f>'1.  LRAMVA Summary'!J52</f>
        <v/>
      </c>
      <c r="AF768" s="318" t="str">
        <f>'1.  LRAMVA Summary'!K52</f>
        <v/>
      </c>
      <c r="AG768" s="318" t="str">
        <f>'1.  LRAMVA Summary'!L52</f>
        <v/>
      </c>
      <c r="AH768" s="318" t="str">
        <f>'1.  LRAMVA Summary'!M52</f>
        <v/>
      </c>
      <c r="AI768" s="318" t="str">
        <f>'1.  LRAMVA Summary'!N52</f>
        <v/>
      </c>
      <c r="AJ768" s="318" t="str">
        <f>'1.  LRAMVA Summary'!O52</f>
        <v/>
      </c>
      <c r="AK768" s="318" t="str">
        <f>'1.  LRAMVA Summary'!P52</f>
        <v/>
      </c>
      <c r="AL768" s="318" t="str">
        <f>'1.  LRAMVA Summary'!Q52</f>
        <v/>
      </c>
      <c r="AM768" s="319"/>
    </row>
    <row r="769" spans="1:39" ht="15.75" hidden="1" outlineLevel="1">
      <c r="A769" s="568"/>
      <c r="B769" s="540" t="s">
        <v>510</v>
      </c>
      <c r="C769" s="316"/>
      <c r="D769" s="316"/>
      <c r="E769" s="316"/>
      <c r="F769" s="316"/>
      <c r="G769" s="316"/>
      <c r="H769" s="316"/>
      <c r="I769" s="316"/>
      <c r="J769" s="316"/>
      <c r="K769" s="316"/>
      <c r="L769" s="316"/>
      <c r="M769" s="316"/>
      <c r="N769" s="317"/>
      <c r="O769" s="316"/>
      <c r="P769" s="316"/>
      <c r="Q769" s="316"/>
      <c r="R769" s="316"/>
      <c r="S769" s="316"/>
      <c r="T769" s="316"/>
      <c r="U769" s="316"/>
      <c r="V769" s="316"/>
      <c r="W769" s="316"/>
      <c r="X769" s="316"/>
      <c r="Y769" s="318"/>
      <c r="Z769" s="318"/>
      <c r="AA769" s="318"/>
      <c r="AB769" s="318"/>
      <c r="AC769" s="318"/>
      <c r="AD769" s="318"/>
      <c r="AE769" s="318"/>
      <c r="AF769" s="318"/>
      <c r="AG769" s="318"/>
      <c r="AH769" s="318"/>
      <c r="AI769" s="318"/>
      <c r="AJ769" s="318"/>
      <c r="AK769" s="318"/>
      <c r="AL769" s="318"/>
      <c r="AM769" s="319"/>
    </row>
    <row r="770" spans="1:39" hidden="1" outlineLevel="1">
      <c r="A770" s="568">
        <v>1</v>
      </c>
      <c r="B770" s="455" t="s">
        <v>95</v>
      </c>
      <c r="C770" s="318" t="s">
        <v>25</v>
      </c>
      <c r="D770" s="322"/>
      <c r="E770" s="322"/>
      <c r="F770" s="322"/>
      <c r="G770" s="322"/>
      <c r="H770" s="322"/>
      <c r="I770" s="322"/>
      <c r="J770" s="322"/>
      <c r="K770" s="322"/>
      <c r="L770" s="322"/>
      <c r="M770" s="322"/>
      <c r="N770" s="318"/>
      <c r="O770" s="322"/>
      <c r="P770" s="322"/>
      <c r="Q770" s="322"/>
      <c r="R770" s="322"/>
      <c r="S770" s="322"/>
      <c r="T770" s="322"/>
      <c r="U770" s="322"/>
      <c r="V770" s="322"/>
      <c r="W770" s="322"/>
      <c r="X770" s="322"/>
      <c r="Y770" s="437"/>
      <c r="Z770" s="437"/>
      <c r="AA770" s="437"/>
      <c r="AB770" s="437"/>
      <c r="AC770" s="437"/>
      <c r="AD770" s="437"/>
      <c r="AE770" s="437"/>
      <c r="AF770" s="437"/>
      <c r="AG770" s="437"/>
      <c r="AH770" s="437"/>
      <c r="AI770" s="437"/>
      <c r="AJ770" s="437"/>
      <c r="AK770" s="437"/>
      <c r="AL770" s="437"/>
      <c r="AM770" s="323">
        <f>SUM(Y770:AL770)</f>
        <v>0</v>
      </c>
    </row>
    <row r="771" spans="1:39" hidden="1" outlineLevel="1">
      <c r="A771" s="568"/>
      <c r="B771" s="321" t="s">
        <v>345</v>
      </c>
      <c r="C771" s="318" t="s">
        <v>164</v>
      </c>
      <c r="D771" s="322"/>
      <c r="E771" s="322"/>
      <c r="F771" s="322"/>
      <c r="G771" s="322"/>
      <c r="H771" s="322"/>
      <c r="I771" s="322"/>
      <c r="J771" s="322"/>
      <c r="K771" s="322"/>
      <c r="L771" s="322"/>
      <c r="M771" s="322"/>
      <c r="N771" s="495"/>
      <c r="O771" s="322"/>
      <c r="P771" s="322"/>
      <c r="Q771" s="322"/>
      <c r="R771" s="322"/>
      <c r="S771" s="322"/>
      <c r="T771" s="322"/>
      <c r="U771" s="322"/>
      <c r="V771" s="322"/>
      <c r="W771" s="322"/>
      <c r="X771" s="322"/>
      <c r="Y771" s="438">
        <f>Y770</f>
        <v>0</v>
      </c>
      <c r="Z771" s="438">
        <f t="shared" ref="Z771" si="2290">Z770</f>
        <v>0</v>
      </c>
      <c r="AA771" s="438">
        <f t="shared" ref="AA771" si="2291">AA770</f>
        <v>0</v>
      </c>
      <c r="AB771" s="438">
        <f t="shared" ref="AB771" si="2292">AB770</f>
        <v>0</v>
      </c>
      <c r="AC771" s="438">
        <f t="shared" ref="AC771" si="2293">AC770</f>
        <v>0</v>
      </c>
      <c r="AD771" s="438">
        <f t="shared" ref="AD771" si="2294">AD770</f>
        <v>0</v>
      </c>
      <c r="AE771" s="438">
        <f t="shared" ref="AE771" si="2295">AE770</f>
        <v>0</v>
      </c>
      <c r="AF771" s="438">
        <f t="shared" ref="AF771" si="2296">AF770</f>
        <v>0</v>
      </c>
      <c r="AG771" s="438">
        <f t="shared" ref="AG771" si="2297">AG770</f>
        <v>0</v>
      </c>
      <c r="AH771" s="438">
        <f t="shared" ref="AH771" si="2298">AH770</f>
        <v>0</v>
      </c>
      <c r="AI771" s="438">
        <f t="shared" ref="AI771" si="2299">AI770</f>
        <v>0</v>
      </c>
      <c r="AJ771" s="438">
        <f t="shared" ref="AJ771" si="2300">AJ770</f>
        <v>0</v>
      </c>
      <c r="AK771" s="438">
        <f t="shared" ref="AK771" si="2301">AK770</f>
        <v>0</v>
      </c>
      <c r="AL771" s="438">
        <f t="shared" ref="AL771" si="2302">AL770</f>
        <v>0</v>
      </c>
      <c r="AM771" s="324"/>
    </row>
    <row r="772" spans="1:39" ht="15.75" hidden="1" outlineLevel="1">
      <c r="A772" s="568"/>
      <c r="B772" s="325"/>
      <c r="C772" s="326"/>
      <c r="D772" s="326"/>
      <c r="E772" s="326"/>
      <c r="F772" s="326"/>
      <c r="G772" s="326"/>
      <c r="H772" s="326"/>
      <c r="I772" s="326"/>
      <c r="J772" s="326"/>
      <c r="K772" s="326"/>
      <c r="L772" s="326"/>
      <c r="M772" s="326"/>
      <c r="N772" s="327"/>
      <c r="O772" s="326"/>
      <c r="P772" s="326"/>
      <c r="Q772" s="326"/>
      <c r="R772" s="326"/>
      <c r="S772" s="326"/>
      <c r="T772" s="326"/>
      <c r="U772" s="326"/>
      <c r="V772" s="326"/>
      <c r="W772" s="326"/>
      <c r="X772" s="326"/>
      <c r="Y772" s="439"/>
      <c r="Z772" s="440"/>
      <c r="AA772" s="440"/>
      <c r="AB772" s="440"/>
      <c r="AC772" s="440"/>
      <c r="AD772" s="440"/>
      <c r="AE772" s="440"/>
      <c r="AF772" s="440"/>
      <c r="AG772" s="440"/>
      <c r="AH772" s="440"/>
      <c r="AI772" s="440"/>
      <c r="AJ772" s="440"/>
      <c r="AK772" s="440"/>
      <c r="AL772" s="440"/>
      <c r="AM772" s="329"/>
    </row>
    <row r="773" spans="1:39" hidden="1" outlineLevel="1">
      <c r="A773" s="568">
        <v>2</v>
      </c>
      <c r="B773" s="455" t="s">
        <v>96</v>
      </c>
      <c r="C773" s="318" t="s">
        <v>25</v>
      </c>
      <c r="D773" s="322"/>
      <c r="E773" s="322"/>
      <c r="F773" s="322"/>
      <c r="G773" s="322"/>
      <c r="H773" s="322"/>
      <c r="I773" s="322"/>
      <c r="J773" s="322"/>
      <c r="K773" s="322"/>
      <c r="L773" s="322"/>
      <c r="M773" s="322"/>
      <c r="N773" s="318"/>
      <c r="O773" s="322"/>
      <c r="P773" s="322"/>
      <c r="Q773" s="322"/>
      <c r="R773" s="322"/>
      <c r="S773" s="322"/>
      <c r="T773" s="322"/>
      <c r="U773" s="322"/>
      <c r="V773" s="322"/>
      <c r="W773" s="322"/>
      <c r="X773" s="322"/>
      <c r="Y773" s="437"/>
      <c r="Z773" s="437"/>
      <c r="AA773" s="437"/>
      <c r="AB773" s="437"/>
      <c r="AC773" s="437"/>
      <c r="AD773" s="437"/>
      <c r="AE773" s="437"/>
      <c r="AF773" s="437"/>
      <c r="AG773" s="437"/>
      <c r="AH773" s="437"/>
      <c r="AI773" s="437"/>
      <c r="AJ773" s="437"/>
      <c r="AK773" s="437"/>
      <c r="AL773" s="437"/>
      <c r="AM773" s="323">
        <f>SUM(Y773:AL773)</f>
        <v>0</v>
      </c>
    </row>
    <row r="774" spans="1:39" hidden="1" outlineLevel="1">
      <c r="A774" s="568"/>
      <c r="B774" s="321" t="s">
        <v>345</v>
      </c>
      <c r="C774" s="318" t="s">
        <v>164</v>
      </c>
      <c r="D774" s="322"/>
      <c r="E774" s="322"/>
      <c r="F774" s="322"/>
      <c r="G774" s="322"/>
      <c r="H774" s="322"/>
      <c r="I774" s="322"/>
      <c r="J774" s="322"/>
      <c r="K774" s="322"/>
      <c r="L774" s="322"/>
      <c r="M774" s="322"/>
      <c r="N774" s="495"/>
      <c r="O774" s="322"/>
      <c r="P774" s="322"/>
      <c r="Q774" s="322"/>
      <c r="R774" s="322"/>
      <c r="S774" s="322"/>
      <c r="T774" s="322"/>
      <c r="U774" s="322"/>
      <c r="V774" s="322"/>
      <c r="W774" s="322"/>
      <c r="X774" s="322"/>
      <c r="Y774" s="438">
        <f>Y773</f>
        <v>0</v>
      </c>
      <c r="Z774" s="438">
        <f t="shared" ref="Z774" si="2303">Z773</f>
        <v>0</v>
      </c>
      <c r="AA774" s="438">
        <f t="shared" ref="AA774" si="2304">AA773</f>
        <v>0</v>
      </c>
      <c r="AB774" s="438">
        <f t="shared" ref="AB774" si="2305">AB773</f>
        <v>0</v>
      </c>
      <c r="AC774" s="438">
        <f t="shared" ref="AC774" si="2306">AC773</f>
        <v>0</v>
      </c>
      <c r="AD774" s="438">
        <f t="shared" ref="AD774" si="2307">AD773</f>
        <v>0</v>
      </c>
      <c r="AE774" s="438">
        <f t="shared" ref="AE774" si="2308">AE773</f>
        <v>0</v>
      </c>
      <c r="AF774" s="438">
        <f t="shared" ref="AF774" si="2309">AF773</f>
        <v>0</v>
      </c>
      <c r="AG774" s="438">
        <f t="shared" ref="AG774" si="2310">AG773</f>
        <v>0</v>
      </c>
      <c r="AH774" s="438">
        <f t="shared" ref="AH774" si="2311">AH773</f>
        <v>0</v>
      </c>
      <c r="AI774" s="438">
        <f t="shared" ref="AI774" si="2312">AI773</f>
        <v>0</v>
      </c>
      <c r="AJ774" s="438">
        <f t="shared" ref="AJ774" si="2313">AJ773</f>
        <v>0</v>
      </c>
      <c r="AK774" s="438">
        <f t="shared" ref="AK774" si="2314">AK773</f>
        <v>0</v>
      </c>
      <c r="AL774" s="438">
        <f t="shared" ref="AL774" si="2315">AL773</f>
        <v>0</v>
      </c>
      <c r="AM774" s="324"/>
    </row>
    <row r="775" spans="1:39" ht="15.75" hidden="1" outlineLevel="1">
      <c r="A775" s="568"/>
      <c r="B775" s="325"/>
      <c r="C775" s="326"/>
      <c r="D775" s="331"/>
      <c r="E775" s="331"/>
      <c r="F775" s="331"/>
      <c r="G775" s="331"/>
      <c r="H775" s="331"/>
      <c r="I775" s="331"/>
      <c r="J775" s="331"/>
      <c r="K775" s="331"/>
      <c r="L775" s="331"/>
      <c r="M775" s="331"/>
      <c r="N775" s="327"/>
      <c r="O775" s="331"/>
      <c r="P775" s="331"/>
      <c r="Q775" s="331"/>
      <c r="R775" s="331"/>
      <c r="S775" s="331"/>
      <c r="T775" s="331"/>
      <c r="U775" s="331"/>
      <c r="V775" s="331"/>
      <c r="W775" s="331"/>
      <c r="X775" s="331"/>
      <c r="Y775" s="439"/>
      <c r="Z775" s="440"/>
      <c r="AA775" s="440"/>
      <c r="AB775" s="440"/>
      <c r="AC775" s="440"/>
      <c r="AD775" s="440"/>
      <c r="AE775" s="440"/>
      <c r="AF775" s="440"/>
      <c r="AG775" s="440"/>
      <c r="AH775" s="440"/>
      <c r="AI775" s="440"/>
      <c r="AJ775" s="440"/>
      <c r="AK775" s="440"/>
      <c r="AL775" s="440"/>
      <c r="AM775" s="329"/>
    </row>
    <row r="776" spans="1:39" hidden="1" outlineLevel="1">
      <c r="A776" s="568">
        <v>3</v>
      </c>
      <c r="B776" s="455" t="s">
        <v>97</v>
      </c>
      <c r="C776" s="318" t="s">
        <v>25</v>
      </c>
      <c r="D776" s="322"/>
      <c r="E776" s="322"/>
      <c r="F776" s="322"/>
      <c r="G776" s="322"/>
      <c r="H776" s="322"/>
      <c r="I776" s="322"/>
      <c r="J776" s="322"/>
      <c r="K776" s="322"/>
      <c r="L776" s="322"/>
      <c r="M776" s="322"/>
      <c r="N776" s="318"/>
      <c r="O776" s="322"/>
      <c r="P776" s="322"/>
      <c r="Q776" s="322"/>
      <c r="R776" s="322"/>
      <c r="S776" s="322"/>
      <c r="T776" s="322"/>
      <c r="U776" s="322"/>
      <c r="V776" s="322"/>
      <c r="W776" s="322"/>
      <c r="X776" s="322"/>
      <c r="Y776" s="437"/>
      <c r="Z776" s="437"/>
      <c r="AA776" s="437"/>
      <c r="AB776" s="437"/>
      <c r="AC776" s="437"/>
      <c r="AD776" s="437"/>
      <c r="AE776" s="437"/>
      <c r="AF776" s="437"/>
      <c r="AG776" s="437"/>
      <c r="AH776" s="437"/>
      <c r="AI776" s="437"/>
      <c r="AJ776" s="437"/>
      <c r="AK776" s="437"/>
      <c r="AL776" s="437"/>
      <c r="AM776" s="323">
        <f>SUM(Y776:AL776)</f>
        <v>0</v>
      </c>
    </row>
    <row r="777" spans="1:39" hidden="1" outlineLevel="1">
      <c r="A777" s="568"/>
      <c r="B777" s="321" t="s">
        <v>345</v>
      </c>
      <c r="C777" s="318" t="s">
        <v>164</v>
      </c>
      <c r="D777" s="322"/>
      <c r="E777" s="322"/>
      <c r="F777" s="322"/>
      <c r="G777" s="322"/>
      <c r="H777" s="322"/>
      <c r="I777" s="322"/>
      <c r="J777" s="322"/>
      <c r="K777" s="322"/>
      <c r="L777" s="322"/>
      <c r="M777" s="322"/>
      <c r="N777" s="495"/>
      <c r="O777" s="322"/>
      <c r="P777" s="322"/>
      <c r="Q777" s="322"/>
      <c r="R777" s="322"/>
      <c r="S777" s="322"/>
      <c r="T777" s="322"/>
      <c r="U777" s="322"/>
      <c r="V777" s="322"/>
      <c r="W777" s="322"/>
      <c r="X777" s="322"/>
      <c r="Y777" s="438">
        <f>Y776</f>
        <v>0</v>
      </c>
      <c r="Z777" s="438">
        <f t="shared" ref="Z777" si="2316">Z776</f>
        <v>0</v>
      </c>
      <c r="AA777" s="438">
        <f t="shared" ref="AA777" si="2317">AA776</f>
        <v>0</v>
      </c>
      <c r="AB777" s="438">
        <f t="shared" ref="AB777" si="2318">AB776</f>
        <v>0</v>
      </c>
      <c r="AC777" s="438">
        <f t="shared" ref="AC777" si="2319">AC776</f>
        <v>0</v>
      </c>
      <c r="AD777" s="438">
        <f t="shared" ref="AD777" si="2320">AD776</f>
        <v>0</v>
      </c>
      <c r="AE777" s="438">
        <f t="shared" ref="AE777" si="2321">AE776</f>
        <v>0</v>
      </c>
      <c r="AF777" s="438">
        <f t="shared" ref="AF777" si="2322">AF776</f>
        <v>0</v>
      </c>
      <c r="AG777" s="438">
        <f t="shared" ref="AG777" si="2323">AG776</f>
        <v>0</v>
      </c>
      <c r="AH777" s="438">
        <f t="shared" ref="AH777" si="2324">AH776</f>
        <v>0</v>
      </c>
      <c r="AI777" s="438">
        <f t="shared" ref="AI777" si="2325">AI776</f>
        <v>0</v>
      </c>
      <c r="AJ777" s="438">
        <f t="shared" ref="AJ777" si="2326">AJ776</f>
        <v>0</v>
      </c>
      <c r="AK777" s="438">
        <f t="shared" ref="AK777" si="2327">AK776</f>
        <v>0</v>
      </c>
      <c r="AL777" s="438">
        <f t="shared" ref="AL777" si="2328">AL776</f>
        <v>0</v>
      </c>
      <c r="AM777" s="324"/>
    </row>
    <row r="778" spans="1:39" hidden="1" outlineLevel="1">
      <c r="A778" s="568"/>
      <c r="B778" s="321"/>
      <c r="C778" s="332"/>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439"/>
      <c r="Z778" s="439"/>
      <c r="AA778" s="439"/>
      <c r="AB778" s="439"/>
      <c r="AC778" s="439"/>
      <c r="AD778" s="439"/>
      <c r="AE778" s="439"/>
      <c r="AF778" s="439"/>
      <c r="AG778" s="439"/>
      <c r="AH778" s="439"/>
      <c r="AI778" s="439"/>
      <c r="AJ778" s="439"/>
      <c r="AK778" s="439"/>
      <c r="AL778" s="439"/>
      <c r="AM778" s="333"/>
    </row>
    <row r="779" spans="1:39" hidden="1" outlineLevel="1">
      <c r="A779" s="568">
        <v>4</v>
      </c>
      <c r="B779" s="455" t="s">
        <v>98</v>
      </c>
      <c r="C779" s="318" t="s">
        <v>25</v>
      </c>
      <c r="D779" s="322"/>
      <c r="E779" s="322"/>
      <c r="F779" s="322"/>
      <c r="G779" s="322"/>
      <c r="H779" s="322"/>
      <c r="I779" s="322"/>
      <c r="J779" s="322"/>
      <c r="K779" s="322"/>
      <c r="L779" s="322"/>
      <c r="M779" s="322"/>
      <c r="N779" s="318"/>
      <c r="O779" s="322"/>
      <c r="P779" s="322"/>
      <c r="Q779" s="322"/>
      <c r="R779" s="322"/>
      <c r="S779" s="322"/>
      <c r="T779" s="322"/>
      <c r="U779" s="322"/>
      <c r="V779" s="322"/>
      <c r="W779" s="322"/>
      <c r="X779" s="322"/>
      <c r="Y779" s="442"/>
      <c r="Z779" s="442"/>
      <c r="AA779" s="442"/>
      <c r="AB779" s="442"/>
      <c r="AC779" s="442"/>
      <c r="AD779" s="442"/>
      <c r="AE779" s="442"/>
      <c r="AF779" s="437"/>
      <c r="AG779" s="437"/>
      <c r="AH779" s="437"/>
      <c r="AI779" s="437"/>
      <c r="AJ779" s="437"/>
      <c r="AK779" s="437"/>
      <c r="AL779" s="437"/>
      <c r="AM779" s="323">
        <f>SUM(Y779:AL779)</f>
        <v>0</v>
      </c>
    </row>
    <row r="780" spans="1:39" hidden="1" outlineLevel="1">
      <c r="A780" s="568"/>
      <c r="B780" s="321" t="s">
        <v>345</v>
      </c>
      <c r="C780" s="318" t="s">
        <v>164</v>
      </c>
      <c r="D780" s="322"/>
      <c r="E780" s="322"/>
      <c r="F780" s="322"/>
      <c r="G780" s="322"/>
      <c r="H780" s="322"/>
      <c r="I780" s="322"/>
      <c r="J780" s="322"/>
      <c r="K780" s="322"/>
      <c r="L780" s="322"/>
      <c r="M780" s="322"/>
      <c r="N780" s="495"/>
      <c r="O780" s="322"/>
      <c r="P780" s="322"/>
      <c r="Q780" s="322"/>
      <c r="R780" s="322"/>
      <c r="S780" s="322"/>
      <c r="T780" s="322"/>
      <c r="U780" s="322"/>
      <c r="V780" s="322"/>
      <c r="W780" s="322"/>
      <c r="X780" s="322"/>
      <c r="Y780" s="438">
        <f>Y779</f>
        <v>0</v>
      </c>
      <c r="Z780" s="438">
        <f t="shared" ref="Z780" si="2329">Z779</f>
        <v>0</v>
      </c>
      <c r="AA780" s="438">
        <f t="shared" ref="AA780" si="2330">AA779</f>
        <v>0</v>
      </c>
      <c r="AB780" s="438">
        <f t="shared" ref="AB780" si="2331">AB779</f>
        <v>0</v>
      </c>
      <c r="AC780" s="438">
        <f t="shared" ref="AC780" si="2332">AC779</f>
        <v>0</v>
      </c>
      <c r="AD780" s="438">
        <f t="shared" ref="AD780" si="2333">AD779</f>
        <v>0</v>
      </c>
      <c r="AE780" s="438">
        <f t="shared" ref="AE780" si="2334">AE779</f>
        <v>0</v>
      </c>
      <c r="AF780" s="438">
        <f t="shared" ref="AF780" si="2335">AF779</f>
        <v>0</v>
      </c>
      <c r="AG780" s="438">
        <f t="shared" ref="AG780" si="2336">AG779</f>
        <v>0</v>
      </c>
      <c r="AH780" s="438">
        <f t="shared" ref="AH780" si="2337">AH779</f>
        <v>0</v>
      </c>
      <c r="AI780" s="438">
        <f t="shared" ref="AI780" si="2338">AI779</f>
        <v>0</v>
      </c>
      <c r="AJ780" s="438">
        <f t="shared" ref="AJ780" si="2339">AJ779</f>
        <v>0</v>
      </c>
      <c r="AK780" s="438">
        <f t="shared" ref="AK780" si="2340">AK779</f>
        <v>0</v>
      </c>
      <c r="AL780" s="438">
        <f t="shared" ref="AL780" si="2341">AL779</f>
        <v>0</v>
      </c>
      <c r="AM780" s="324"/>
    </row>
    <row r="781" spans="1:39" hidden="1" outlineLevel="1">
      <c r="A781" s="568"/>
      <c r="B781" s="321"/>
      <c r="C781" s="332"/>
      <c r="D781" s="331"/>
      <c r="E781" s="331"/>
      <c r="F781" s="331"/>
      <c r="G781" s="331"/>
      <c r="H781" s="331"/>
      <c r="I781" s="331"/>
      <c r="J781" s="331"/>
      <c r="K781" s="331"/>
      <c r="L781" s="331"/>
      <c r="M781" s="331"/>
      <c r="N781" s="318"/>
      <c r="O781" s="331"/>
      <c r="P781" s="331"/>
      <c r="Q781" s="331"/>
      <c r="R781" s="331"/>
      <c r="S781" s="331"/>
      <c r="T781" s="331"/>
      <c r="U781" s="331"/>
      <c r="V781" s="331"/>
      <c r="W781" s="331"/>
      <c r="X781" s="331"/>
      <c r="Y781" s="439"/>
      <c r="Z781" s="439"/>
      <c r="AA781" s="439"/>
      <c r="AB781" s="439"/>
      <c r="AC781" s="439"/>
      <c r="AD781" s="439"/>
      <c r="AE781" s="439"/>
      <c r="AF781" s="439"/>
      <c r="AG781" s="439"/>
      <c r="AH781" s="439"/>
      <c r="AI781" s="439"/>
      <c r="AJ781" s="439"/>
      <c r="AK781" s="439"/>
      <c r="AL781" s="439"/>
      <c r="AM781" s="333"/>
    </row>
    <row r="782" spans="1:39" ht="15.75" hidden="1" customHeight="1" outlineLevel="1">
      <c r="A782" s="568">
        <v>5</v>
      </c>
      <c r="B782" s="455" t="s">
        <v>99</v>
      </c>
      <c r="C782" s="318" t="s">
        <v>25</v>
      </c>
      <c r="D782" s="322"/>
      <c r="E782" s="322"/>
      <c r="F782" s="322"/>
      <c r="G782" s="322"/>
      <c r="H782" s="322"/>
      <c r="I782" s="322"/>
      <c r="J782" s="322"/>
      <c r="K782" s="322"/>
      <c r="L782" s="322"/>
      <c r="M782" s="322"/>
      <c r="N782" s="318"/>
      <c r="O782" s="322"/>
      <c r="P782" s="322"/>
      <c r="Q782" s="322"/>
      <c r="R782" s="322"/>
      <c r="S782" s="322"/>
      <c r="T782" s="322"/>
      <c r="U782" s="322"/>
      <c r="V782" s="322"/>
      <c r="W782" s="322"/>
      <c r="X782" s="322"/>
      <c r="Y782" s="442"/>
      <c r="Z782" s="442"/>
      <c r="AA782" s="442"/>
      <c r="AB782" s="442"/>
      <c r="AC782" s="442"/>
      <c r="AD782" s="442"/>
      <c r="AE782" s="442"/>
      <c r="AF782" s="437"/>
      <c r="AG782" s="437"/>
      <c r="AH782" s="437"/>
      <c r="AI782" s="437"/>
      <c r="AJ782" s="437"/>
      <c r="AK782" s="437"/>
      <c r="AL782" s="437"/>
      <c r="AM782" s="323">
        <f>SUM(Y782:AL782)</f>
        <v>0</v>
      </c>
    </row>
    <row r="783" spans="1:39" ht="20.25" hidden="1" customHeight="1" outlineLevel="1">
      <c r="A783" s="568"/>
      <c r="B783" s="321" t="s">
        <v>345</v>
      </c>
      <c r="C783" s="318" t="s">
        <v>164</v>
      </c>
      <c r="D783" s="322"/>
      <c r="E783" s="322"/>
      <c r="F783" s="322"/>
      <c r="G783" s="322"/>
      <c r="H783" s="322"/>
      <c r="I783" s="322"/>
      <c r="J783" s="322"/>
      <c r="K783" s="322"/>
      <c r="L783" s="322"/>
      <c r="M783" s="322"/>
      <c r="N783" s="495"/>
      <c r="O783" s="322"/>
      <c r="P783" s="322"/>
      <c r="Q783" s="322"/>
      <c r="R783" s="322"/>
      <c r="S783" s="322"/>
      <c r="T783" s="322"/>
      <c r="U783" s="322"/>
      <c r="V783" s="322"/>
      <c r="W783" s="322"/>
      <c r="X783" s="322"/>
      <c r="Y783" s="438">
        <f>Y782</f>
        <v>0</v>
      </c>
      <c r="Z783" s="438">
        <f t="shared" ref="Z783" si="2342">Z782</f>
        <v>0</v>
      </c>
      <c r="AA783" s="438">
        <f t="shared" ref="AA783" si="2343">AA782</f>
        <v>0</v>
      </c>
      <c r="AB783" s="438">
        <f t="shared" ref="AB783" si="2344">AB782</f>
        <v>0</v>
      </c>
      <c r="AC783" s="438">
        <f t="shared" ref="AC783" si="2345">AC782</f>
        <v>0</v>
      </c>
      <c r="AD783" s="438">
        <f t="shared" ref="AD783" si="2346">AD782</f>
        <v>0</v>
      </c>
      <c r="AE783" s="438">
        <f t="shared" ref="AE783" si="2347">AE782</f>
        <v>0</v>
      </c>
      <c r="AF783" s="438">
        <f t="shared" ref="AF783" si="2348">AF782</f>
        <v>0</v>
      </c>
      <c r="AG783" s="438">
        <f t="shared" ref="AG783" si="2349">AG782</f>
        <v>0</v>
      </c>
      <c r="AH783" s="438">
        <f t="shared" ref="AH783" si="2350">AH782</f>
        <v>0</v>
      </c>
      <c r="AI783" s="438">
        <f t="shared" ref="AI783" si="2351">AI782</f>
        <v>0</v>
      </c>
      <c r="AJ783" s="438">
        <f t="shared" ref="AJ783" si="2352">AJ782</f>
        <v>0</v>
      </c>
      <c r="AK783" s="438">
        <f t="shared" ref="AK783" si="2353">AK782</f>
        <v>0</v>
      </c>
      <c r="AL783" s="438">
        <f t="shared" ref="AL783" si="2354">AL782</f>
        <v>0</v>
      </c>
      <c r="AM783" s="324"/>
    </row>
    <row r="784" spans="1:39" hidden="1" outlineLevel="1">
      <c r="A784" s="568"/>
      <c r="B784" s="321"/>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449"/>
      <c r="Z784" s="450"/>
      <c r="AA784" s="450"/>
      <c r="AB784" s="450"/>
      <c r="AC784" s="450"/>
      <c r="AD784" s="450"/>
      <c r="AE784" s="450"/>
      <c r="AF784" s="450"/>
      <c r="AG784" s="450"/>
      <c r="AH784" s="450"/>
      <c r="AI784" s="450"/>
      <c r="AJ784" s="450"/>
      <c r="AK784" s="450"/>
      <c r="AL784" s="450"/>
      <c r="AM784" s="324"/>
    </row>
    <row r="785" spans="1:39" ht="15.75" hidden="1" outlineLevel="1">
      <c r="A785" s="568"/>
      <c r="B785" s="346" t="s">
        <v>511</v>
      </c>
      <c r="C785" s="316"/>
      <c r="D785" s="316"/>
      <c r="E785" s="316"/>
      <c r="F785" s="316"/>
      <c r="G785" s="316"/>
      <c r="H785" s="316"/>
      <c r="I785" s="316"/>
      <c r="J785" s="316"/>
      <c r="K785" s="316"/>
      <c r="L785" s="316"/>
      <c r="M785" s="316"/>
      <c r="N785" s="317"/>
      <c r="O785" s="316"/>
      <c r="P785" s="316"/>
      <c r="Q785" s="316"/>
      <c r="R785" s="316"/>
      <c r="S785" s="316"/>
      <c r="T785" s="316"/>
      <c r="U785" s="316"/>
      <c r="V785" s="316"/>
      <c r="W785" s="316"/>
      <c r="X785" s="316"/>
      <c r="Y785" s="441"/>
      <c r="Z785" s="441"/>
      <c r="AA785" s="441"/>
      <c r="AB785" s="441"/>
      <c r="AC785" s="441"/>
      <c r="AD785" s="441"/>
      <c r="AE785" s="441"/>
      <c r="AF785" s="441"/>
      <c r="AG785" s="441"/>
      <c r="AH785" s="441"/>
      <c r="AI785" s="441"/>
      <c r="AJ785" s="441"/>
      <c r="AK785" s="441"/>
      <c r="AL785" s="441"/>
      <c r="AM785" s="319"/>
    </row>
    <row r="786" spans="1:39" hidden="1" outlineLevel="1">
      <c r="A786" s="568">
        <v>6</v>
      </c>
      <c r="B786" s="455" t="s">
        <v>100</v>
      </c>
      <c r="C786" s="318" t="s">
        <v>25</v>
      </c>
      <c r="D786" s="322"/>
      <c r="E786" s="322"/>
      <c r="F786" s="322"/>
      <c r="G786" s="322"/>
      <c r="H786" s="322"/>
      <c r="I786" s="322"/>
      <c r="J786" s="322"/>
      <c r="K786" s="322"/>
      <c r="L786" s="322"/>
      <c r="M786" s="322"/>
      <c r="N786" s="322">
        <v>12</v>
      </c>
      <c r="O786" s="322"/>
      <c r="P786" s="322"/>
      <c r="Q786" s="322"/>
      <c r="R786" s="322"/>
      <c r="S786" s="322"/>
      <c r="T786" s="322"/>
      <c r="U786" s="322"/>
      <c r="V786" s="322"/>
      <c r="W786" s="322"/>
      <c r="X786" s="322"/>
      <c r="Y786" s="442"/>
      <c r="Z786" s="442"/>
      <c r="AA786" s="442"/>
      <c r="AB786" s="442"/>
      <c r="AC786" s="442"/>
      <c r="AD786" s="442"/>
      <c r="AE786" s="442"/>
      <c r="AF786" s="442"/>
      <c r="AG786" s="442"/>
      <c r="AH786" s="442"/>
      <c r="AI786" s="442"/>
      <c r="AJ786" s="442"/>
      <c r="AK786" s="442"/>
      <c r="AL786" s="442"/>
      <c r="AM786" s="323">
        <f>SUM(Y786:AL786)</f>
        <v>0</v>
      </c>
    </row>
    <row r="787" spans="1:39" hidden="1" outlineLevel="1">
      <c r="A787" s="568"/>
      <c r="B787" s="321" t="s">
        <v>345</v>
      </c>
      <c r="C787" s="318" t="s">
        <v>164</v>
      </c>
      <c r="D787" s="322"/>
      <c r="E787" s="322"/>
      <c r="F787" s="322"/>
      <c r="G787" s="322"/>
      <c r="H787" s="322"/>
      <c r="I787" s="322"/>
      <c r="J787" s="322"/>
      <c r="K787" s="322"/>
      <c r="L787" s="322"/>
      <c r="M787" s="322"/>
      <c r="N787" s="322">
        <f>N786</f>
        <v>12</v>
      </c>
      <c r="O787" s="322"/>
      <c r="P787" s="322"/>
      <c r="Q787" s="322"/>
      <c r="R787" s="322"/>
      <c r="S787" s="322"/>
      <c r="T787" s="322"/>
      <c r="U787" s="322"/>
      <c r="V787" s="322"/>
      <c r="W787" s="322"/>
      <c r="X787" s="322"/>
      <c r="Y787" s="438">
        <f>Y786</f>
        <v>0</v>
      </c>
      <c r="Z787" s="438">
        <f t="shared" ref="Z787" si="2355">Z786</f>
        <v>0</v>
      </c>
      <c r="AA787" s="438">
        <f t="shared" ref="AA787" si="2356">AA786</f>
        <v>0</v>
      </c>
      <c r="AB787" s="438">
        <f t="shared" ref="AB787" si="2357">AB786</f>
        <v>0</v>
      </c>
      <c r="AC787" s="438">
        <f t="shared" ref="AC787" si="2358">AC786</f>
        <v>0</v>
      </c>
      <c r="AD787" s="438">
        <f t="shared" ref="AD787" si="2359">AD786</f>
        <v>0</v>
      </c>
      <c r="AE787" s="438">
        <f t="shared" ref="AE787" si="2360">AE786</f>
        <v>0</v>
      </c>
      <c r="AF787" s="438">
        <f t="shared" ref="AF787" si="2361">AF786</f>
        <v>0</v>
      </c>
      <c r="AG787" s="438">
        <f t="shared" ref="AG787" si="2362">AG786</f>
        <v>0</v>
      </c>
      <c r="AH787" s="438">
        <f t="shared" ref="AH787" si="2363">AH786</f>
        <v>0</v>
      </c>
      <c r="AI787" s="438">
        <f t="shared" ref="AI787" si="2364">AI786</f>
        <v>0</v>
      </c>
      <c r="AJ787" s="438">
        <f t="shared" ref="AJ787" si="2365">AJ786</f>
        <v>0</v>
      </c>
      <c r="AK787" s="438">
        <f t="shared" ref="AK787" si="2366">AK786</f>
        <v>0</v>
      </c>
      <c r="AL787" s="438">
        <f t="shared" ref="AL787" si="2367">AL786</f>
        <v>0</v>
      </c>
      <c r="AM787" s="338"/>
    </row>
    <row r="788" spans="1:39" hidden="1" outlineLevel="1">
      <c r="A788" s="568"/>
      <c r="B788" s="337"/>
      <c r="C788" s="339"/>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443"/>
      <c r="Z788" s="443"/>
      <c r="AA788" s="443"/>
      <c r="AB788" s="443"/>
      <c r="AC788" s="443"/>
      <c r="AD788" s="443"/>
      <c r="AE788" s="443"/>
      <c r="AF788" s="443"/>
      <c r="AG788" s="443"/>
      <c r="AH788" s="443"/>
      <c r="AI788" s="443"/>
      <c r="AJ788" s="443"/>
      <c r="AK788" s="443"/>
      <c r="AL788" s="443"/>
      <c r="AM788" s="340"/>
    </row>
    <row r="789" spans="1:39" ht="30" hidden="1" outlineLevel="1">
      <c r="A789" s="568">
        <v>7</v>
      </c>
      <c r="B789" s="455" t="s">
        <v>101</v>
      </c>
      <c r="C789" s="318" t="s">
        <v>25</v>
      </c>
      <c r="D789" s="322"/>
      <c r="E789" s="322"/>
      <c r="F789" s="322"/>
      <c r="G789" s="322"/>
      <c r="H789" s="322"/>
      <c r="I789" s="322"/>
      <c r="J789" s="322"/>
      <c r="K789" s="322"/>
      <c r="L789" s="322"/>
      <c r="M789" s="322"/>
      <c r="N789" s="322">
        <v>12</v>
      </c>
      <c r="O789" s="322"/>
      <c r="P789" s="322"/>
      <c r="Q789" s="322"/>
      <c r="R789" s="322"/>
      <c r="S789" s="322"/>
      <c r="T789" s="322"/>
      <c r="U789" s="322"/>
      <c r="V789" s="322"/>
      <c r="W789" s="322"/>
      <c r="X789" s="322"/>
      <c r="Y789" s="442"/>
      <c r="Z789" s="442"/>
      <c r="AA789" s="442"/>
      <c r="AB789" s="442"/>
      <c r="AC789" s="442"/>
      <c r="AD789" s="442"/>
      <c r="AE789" s="442"/>
      <c r="AF789" s="442"/>
      <c r="AG789" s="442"/>
      <c r="AH789" s="442"/>
      <c r="AI789" s="442"/>
      <c r="AJ789" s="442"/>
      <c r="AK789" s="442"/>
      <c r="AL789" s="442"/>
      <c r="AM789" s="323">
        <f>SUM(Y789:AL789)</f>
        <v>0</v>
      </c>
    </row>
    <row r="790" spans="1:39" hidden="1" outlineLevel="1">
      <c r="A790" s="568"/>
      <c r="B790" s="321" t="s">
        <v>345</v>
      </c>
      <c r="C790" s="318" t="s">
        <v>164</v>
      </c>
      <c r="D790" s="322"/>
      <c r="E790" s="322"/>
      <c r="F790" s="322"/>
      <c r="G790" s="322"/>
      <c r="H790" s="322"/>
      <c r="I790" s="322"/>
      <c r="J790" s="322"/>
      <c r="K790" s="322"/>
      <c r="L790" s="322"/>
      <c r="M790" s="322"/>
      <c r="N790" s="322">
        <f>N789</f>
        <v>12</v>
      </c>
      <c r="O790" s="322"/>
      <c r="P790" s="322"/>
      <c r="Q790" s="322"/>
      <c r="R790" s="322"/>
      <c r="S790" s="322"/>
      <c r="T790" s="322"/>
      <c r="U790" s="322"/>
      <c r="V790" s="322"/>
      <c r="W790" s="322"/>
      <c r="X790" s="322"/>
      <c r="Y790" s="438">
        <f>Y789</f>
        <v>0</v>
      </c>
      <c r="Z790" s="438">
        <f t="shared" ref="Z790" si="2368">Z789</f>
        <v>0</v>
      </c>
      <c r="AA790" s="438">
        <f t="shared" ref="AA790" si="2369">AA789</f>
        <v>0</v>
      </c>
      <c r="AB790" s="438">
        <f t="shared" ref="AB790" si="2370">AB789</f>
        <v>0</v>
      </c>
      <c r="AC790" s="438">
        <f t="shared" ref="AC790" si="2371">AC789</f>
        <v>0</v>
      </c>
      <c r="AD790" s="438">
        <f t="shared" ref="AD790" si="2372">AD789</f>
        <v>0</v>
      </c>
      <c r="AE790" s="438">
        <f t="shared" ref="AE790" si="2373">AE789</f>
        <v>0</v>
      </c>
      <c r="AF790" s="438">
        <f t="shared" ref="AF790" si="2374">AF789</f>
        <v>0</v>
      </c>
      <c r="AG790" s="438">
        <f t="shared" ref="AG790" si="2375">AG789</f>
        <v>0</v>
      </c>
      <c r="AH790" s="438">
        <f t="shared" ref="AH790" si="2376">AH789</f>
        <v>0</v>
      </c>
      <c r="AI790" s="438">
        <f t="shared" ref="AI790" si="2377">AI789</f>
        <v>0</v>
      </c>
      <c r="AJ790" s="438">
        <f t="shared" ref="AJ790" si="2378">AJ789</f>
        <v>0</v>
      </c>
      <c r="AK790" s="438">
        <f t="shared" ref="AK790" si="2379">AK789</f>
        <v>0</v>
      </c>
      <c r="AL790" s="438">
        <f t="shared" ref="AL790" si="2380">AL789</f>
        <v>0</v>
      </c>
      <c r="AM790" s="338"/>
    </row>
    <row r="791" spans="1:39" hidden="1" outlineLevel="1">
      <c r="A791" s="568"/>
      <c r="B791" s="341"/>
      <c r="C791" s="339"/>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443"/>
      <c r="Z791" s="444"/>
      <c r="AA791" s="443"/>
      <c r="AB791" s="443"/>
      <c r="AC791" s="443"/>
      <c r="AD791" s="443"/>
      <c r="AE791" s="443"/>
      <c r="AF791" s="443"/>
      <c r="AG791" s="443"/>
      <c r="AH791" s="443"/>
      <c r="AI791" s="443"/>
      <c r="AJ791" s="443"/>
      <c r="AK791" s="443"/>
      <c r="AL791" s="443"/>
      <c r="AM791" s="340"/>
    </row>
    <row r="792" spans="1:39" ht="30" hidden="1" outlineLevel="1">
      <c r="A792" s="568">
        <v>8</v>
      </c>
      <c r="B792" s="455" t="s">
        <v>102</v>
      </c>
      <c r="C792" s="318" t="s">
        <v>25</v>
      </c>
      <c r="D792" s="322"/>
      <c r="E792" s="322"/>
      <c r="F792" s="322"/>
      <c r="G792" s="322"/>
      <c r="H792" s="322"/>
      <c r="I792" s="322"/>
      <c r="J792" s="322"/>
      <c r="K792" s="322"/>
      <c r="L792" s="322"/>
      <c r="M792" s="322"/>
      <c r="N792" s="322">
        <v>12</v>
      </c>
      <c r="O792" s="322"/>
      <c r="P792" s="322"/>
      <c r="Q792" s="322"/>
      <c r="R792" s="322"/>
      <c r="S792" s="322"/>
      <c r="T792" s="322"/>
      <c r="U792" s="322"/>
      <c r="V792" s="322"/>
      <c r="W792" s="322"/>
      <c r="X792" s="322"/>
      <c r="Y792" s="442"/>
      <c r="Z792" s="442"/>
      <c r="AA792" s="442"/>
      <c r="AB792" s="442"/>
      <c r="AC792" s="442"/>
      <c r="AD792" s="442"/>
      <c r="AE792" s="442"/>
      <c r="AF792" s="442"/>
      <c r="AG792" s="442"/>
      <c r="AH792" s="442"/>
      <c r="AI792" s="442"/>
      <c r="AJ792" s="442"/>
      <c r="AK792" s="442"/>
      <c r="AL792" s="442"/>
      <c r="AM792" s="323">
        <f>SUM(Y792:AL792)</f>
        <v>0</v>
      </c>
    </row>
    <row r="793" spans="1:39" hidden="1" outlineLevel="1">
      <c r="A793" s="568"/>
      <c r="B793" s="321" t="s">
        <v>345</v>
      </c>
      <c r="C793" s="318" t="s">
        <v>164</v>
      </c>
      <c r="D793" s="322"/>
      <c r="E793" s="322"/>
      <c r="F793" s="322"/>
      <c r="G793" s="322"/>
      <c r="H793" s="322"/>
      <c r="I793" s="322"/>
      <c r="J793" s="322"/>
      <c r="K793" s="322"/>
      <c r="L793" s="322"/>
      <c r="M793" s="322"/>
      <c r="N793" s="322">
        <f>N792</f>
        <v>12</v>
      </c>
      <c r="O793" s="322"/>
      <c r="P793" s="322"/>
      <c r="Q793" s="322"/>
      <c r="R793" s="322"/>
      <c r="S793" s="322"/>
      <c r="T793" s="322"/>
      <c r="U793" s="322"/>
      <c r="V793" s="322"/>
      <c r="W793" s="322"/>
      <c r="X793" s="322"/>
      <c r="Y793" s="438">
        <f>Y792</f>
        <v>0</v>
      </c>
      <c r="Z793" s="438">
        <f t="shared" ref="Z793" si="2381">Z792</f>
        <v>0</v>
      </c>
      <c r="AA793" s="438">
        <f t="shared" ref="AA793" si="2382">AA792</f>
        <v>0</v>
      </c>
      <c r="AB793" s="438">
        <f t="shared" ref="AB793" si="2383">AB792</f>
        <v>0</v>
      </c>
      <c r="AC793" s="438">
        <f t="shared" ref="AC793" si="2384">AC792</f>
        <v>0</v>
      </c>
      <c r="AD793" s="438">
        <f t="shared" ref="AD793" si="2385">AD792</f>
        <v>0</v>
      </c>
      <c r="AE793" s="438">
        <f t="shared" ref="AE793" si="2386">AE792</f>
        <v>0</v>
      </c>
      <c r="AF793" s="438">
        <f t="shared" ref="AF793" si="2387">AF792</f>
        <v>0</v>
      </c>
      <c r="AG793" s="438">
        <f t="shared" ref="AG793" si="2388">AG792</f>
        <v>0</v>
      </c>
      <c r="AH793" s="438">
        <f t="shared" ref="AH793" si="2389">AH792</f>
        <v>0</v>
      </c>
      <c r="AI793" s="438">
        <f t="shared" ref="AI793" si="2390">AI792</f>
        <v>0</v>
      </c>
      <c r="AJ793" s="438">
        <f t="shared" ref="AJ793" si="2391">AJ792</f>
        <v>0</v>
      </c>
      <c r="AK793" s="438">
        <f t="shared" ref="AK793" si="2392">AK792</f>
        <v>0</v>
      </c>
      <c r="AL793" s="438">
        <f t="shared" ref="AL793" si="2393">AL792</f>
        <v>0</v>
      </c>
      <c r="AM793" s="338"/>
    </row>
    <row r="794" spans="1:39" hidden="1" outlineLevel="1">
      <c r="A794" s="568"/>
      <c r="B794" s="341"/>
      <c r="C794" s="339"/>
      <c r="D794" s="343"/>
      <c r="E794" s="343"/>
      <c r="F794" s="343"/>
      <c r="G794" s="343"/>
      <c r="H794" s="343"/>
      <c r="I794" s="343"/>
      <c r="J794" s="343"/>
      <c r="K794" s="343"/>
      <c r="L794" s="343"/>
      <c r="M794" s="343"/>
      <c r="N794" s="318"/>
      <c r="O794" s="343"/>
      <c r="P794" s="343"/>
      <c r="Q794" s="343"/>
      <c r="R794" s="343"/>
      <c r="S794" s="343"/>
      <c r="T794" s="343"/>
      <c r="U794" s="343"/>
      <c r="V794" s="343"/>
      <c r="W794" s="343"/>
      <c r="X794" s="343"/>
      <c r="Y794" s="443"/>
      <c r="Z794" s="444"/>
      <c r="AA794" s="443"/>
      <c r="AB794" s="443"/>
      <c r="AC794" s="443"/>
      <c r="AD794" s="443"/>
      <c r="AE794" s="443"/>
      <c r="AF794" s="443"/>
      <c r="AG794" s="443"/>
      <c r="AH794" s="443"/>
      <c r="AI794" s="443"/>
      <c r="AJ794" s="443"/>
      <c r="AK794" s="443"/>
      <c r="AL794" s="443"/>
      <c r="AM794" s="340"/>
    </row>
    <row r="795" spans="1:39" ht="30" hidden="1" outlineLevel="1">
      <c r="A795" s="568">
        <v>9</v>
      </c>
      <c r="B795" s="455" t="s">
        <v>103</v>
      </c>
      <c r="C795" s="318" t="s">
        <v>25</v>
      </c>
      <c r="D795" s="322"/>
      <c r="E795" s="322"/>
      <c r="F795" s="322"/>
      <c r="G795" s="322"/>
      <c r="H795" s="322"/>
      <c r="I795" s="322"/>
      <c r="J795" s="322"/>
      <c r="K795" s="322"/>
      <c r="L795" s="322"/>
      <c r="M795" s="322"/>
      <c r="N795" s="322">
        <v>12</v>
      </c>
      <c r="O795" s="322"/>
      <c r="P795" s="322"/>
      <c r="Q795" s="322"/>
      <c r="R795" s="322"/>
      <c r="S795" s="322"/>
      <c r="T795" s="322"/>
      <c r="U795" s="322"/>
      <c r="V795" s="322"/>
      <c r="W795" s="322"/>
      <c r="X795" s="322"/>
      <c r="Y795" s="442"/>
      <c r="Z795" s="442"/>
      <c r="AA795" s="442"/>
      <c r="AB795" s="442"/>
      <c r="AC795" s="442"/>
      <c r="AD795" s="442"/>
      <c r="AE795" s="442"/>
      <c r="AF795" s="442"/>
      <c r="AG795" s="442"/>
      <c r="AH795" s="442"/>
      <c r="AI795" s="442"/>
      <c r="AJ795" s="442"/>
      <c r="AK795" s="442"/>
      <c r="AL795" s="442"/>
      <c r="AM795" s="323">
        <f>SUM(Y795:AL795)</f>
        <v>0</v>
      </c>
    </row>
    <row r="796" spans="1:39" hidden="1" outlineLevel="1">
      <c r="A796" s="568"/>
      <c r="B796" s="321" t="s">
        <v>345</v>
      </c>
      <c r="C796" s="318" t="s">
        <v>164</v>
      </c>
      <c r="D796" s="322"/>
      <c r="E796" s="322"/>
      <c r="F796" s="322"/>
      <c r="G796" s="322"/>
      <c r="H796" s="322"/>
      <c r="I796" s="322"/>
      <c r="J796" s="322"/>
      <c r="K796" s="322"/>
      <c r="L796" s="322"/>
      <c r="M796" s="322"/>
      <c r="N796" s="322">
        <f>N795</f>
        <v>12</v>
      </c>
      <c r="O796" s="322"/>
      <c r="P796" s="322"/>
      <c r="Q796" s="322"/>
      <c r="R796" s="322"/>
      <c r="S796" s="322"/>
      <c r="T796" s="322"/>
      <c r="U796" s="322"/>
      <c r="V796" s="322"/>
      <c r="W796" s="322"/>
      <c r="X796" s="322"/>
      <c r="Y796" s="438">
        <f>Y795</f>
        <v>0</v>
      </c>
      <c r="Z796" s="438">
        <f t="shared" ref="Z796" si="2394">Z795</f>
        <v>0</v>
      </c>
      <c r="AA796" s="438">
        <f t="shared" ref="AA796" si="2395">AA795</f>
        <v>0</v>
      </c>
      <c r="AB796" s="438">
        <f t="shared" ref="AB796" si="2396">AB795</f>
        <v>0</v>
      </c>
      <c r="AC796" s="438">
        <f t="shared" ref="AC796" si="2397">AC795</f>
        <v>0</v>
      </c>
      <c r="AD796" s="438">
        <f t="shared" ref="AD796" si="2398">AD795</f>
        <v>0</v>
      </c>
      <c r="AE796" s="438">
        <f t="shared" ref="AE796" si="2399">AE795</f>
        <v>0</v>
      </c>
      <c r="AF796" s="438">
        <f t="shared" ref="AF796" si="2400">AF795</f>
        <v>0</v>
      </c>
      <c r="AG796" s="438">
        <f t="shared" ref="AG796" si="2401">AG795</f>
        <v>0</v>
      </c>
      <c r="AH796" s="438">
        <f t="shared" ref="AH796" si="2402">AH795</f>
        <v>0</v>
      </c>
      <c r="AI796" s="438">
        <f t="shared" ref="AI796" si="2403">AI795</f>
        <v>0</v>
      </c>
      <c r="AJ796" s="438">
        <f t="shared" ref="AJ796" si="2404">AJ795</f>
        <v>0</v>
      </c>
      <c r="AK796" s="438">
        <f t="shared" ref="AK796" si="2405">AK795</f>
        <v>0</v>
      </c>
      <c r="AL796" s="438">
        <f t="shared" ref="AL796" si="2406">AL795</f>
        <v>0</v>
      </c>
      <c r="AM796" s="338"/>
    </row>
    <row r="797" spans="1:39" hidden="1" outlineLevel="1">
      <c r="A797" s="568"/>
      <c r="B797" s="341"/>
      <c r="C797" s="339"/>
      <c r="D797" s="343"/>
      <c r="E797" s="343"/>
      <c r="F797" s="343"/>
      <c r="G797" s="343"/>
      <c r="H797" s="343"/>
      <c r="I797" s="343"/>
      <c r="J797" s="343"/>
      <c r="K797" s="343"/>
      <c r="L797" s="343"/>
      <c r="M797" s="343"/>
      <c r="N797" s="318"/>
      <c r="O797" s="343"/>
      <c r="P797" s="343"/>
      <c r="Q797" s="343"/>
      <c r="R797" s="343"/>
      <c r="S797" s="343"/>
      <c r="T797" s="343"/>
      <c r="U797" s="343"/>
      <c r="V797" s="343"/>
      <c r="W797" s="343"/>
      <c r="X797" s="343"/>
      <c r="Y797" s="443"/>
      <c r="Z797" s="443"/>
      <c r="AA797" s="443"/>
      <c r="AB797" s="443"/>
      <c r="AC797" s="443"/>
      <c r="AD797" s="443"/>
      <c r="AE797" s="443"/>
      <c r="AF797" s="443"/>
      <c r="AG797" s="443"/>
      <c r="AH797" s="443"/>
      <c r="AI797" s="443"/>
      <c r="AJ797" s="443"/>
      <c r="AK797" s="443"/>
      <c r="AL797" s="443"/>
      <c r="AM797" s="340"/>
    </row>
    <row r="798" spans="1:39" ht="30" hidden="1" outlineLevel="1">
      <c r="A798" s="568">
        <v>10</v>
      </c>
      <c r="B798" s="455" t="s">
        <v>104</v>
      </c>
      <c r="C798" s="318" t="s">
        <v>25</v>
      </c>
      <c r="D798" s="322"/>
      <c r="E798" s="322"/>
      <c r="F798" s="322"/>
      <c r="G798" s="322"/>
      <c r="H798" s="322"/>
      <c r="I798" s="322"/>
      <c r="J798" s="322"/>
      <c r="K798" s="322"/>
      <c r="L798" s="322"/>
      <c r="M798" s="322"/>
      <c r="N798" s="322">
        <v>3</v>
      </c>
      <c r="O798" s="322"/>
      <c r="P798" s="322"/>
      <c r="Q798" s="322"/>
      <c r="R798" s="322"/>
      <c r="S798" s="322"/>
      <c r="T798" s="322"/>
      <c r="U798" s="322"/>
      <c r="V798" s="322"/>
      <c r="W798" s="322"/>
      <c r="X798" s="322"/>
      <c r="Y798" s="442"/>
      <c r="Z798" s="442"/>
      <c r="AA798" s="442"/>
      <c r="AB798" s="442"/>
      <c r="AC798" s="442"/>
      <c r="AD798" s="442"/>
      <c r="AE798" s="442"/>
      <c r="AF798" s="442"/>
      <c r="AG798" s="442"/>
      <c r="AH798" s="442"/>
      <c r="AI798" s="442"/>
      <c r="AJ798" s="442"/>
      <c r="AK798" s="442"/>
      <c r="AL798" s="442"/>
      <c r="AM798" s="323">
        <f>SUM(Y798:AL798)</f>
        <v>0</v>
      </c>
    </row>
    <row r="799" spans="1:39" hidden="1" outlineLevel="1">
      <c r="A799" s="568"/>
      <c r="B799" s="321" t="s">
        <v>345</v>
      </c>
      <c r="C799" s="318" t="s">
        <v>164</v>
      </c>
      <c r="D799" s="322"/>
      <c r="E799" s="322"/>
      <c r="F799" s="322"/>
      <c r="G799" s="322"/>
      <c r="H799" s="322"/>
      <c r="I799" s="322"/>
      <c r="J799" s="322"/>
      <c r="K799" s="322"/>
      <c r="L799" s="322"/>
      <c r="M799" s="322"/>
      <c r="N799" s="322">
        <f>N798</f>
        <v>3</v>
      </c>
      <c r="O799" s="322"/>
      <c r="P799" s="322"/>
      <c r="Q799" s="322"/>
      <c r="R799" s="322"/>
      <c r="S799" s="322"/>
      <c r="T799" s="322"/>
      <c r="U799" s="322"/>
      <c r="V799" s="322"/>
      <c r="W799" s="322"/>
      <c r="X799" s="322"/>
      <c r="Y799" s="438">
        <f>Y798</f>
        <v>0</v>
      </c>
      <c r="Z799" s="438">
        <f t="shared" ref="Z799" si="2407">Z798</f>
        <v>0</v>
      </c>
      <c r="AA799" s="438">
        <f t="shared" ref="AA799" si="2408">AA798</f>
        <v>0</v>
      </c>
      <c r="AB799" s="438">
        <f t="shared" ref="AB799" si="2409">AB798</f>
        <v>0</v>
      </c>
      <c r="AC799" s="438">
        <f t="shared" ref="AC799" si="2410">AC798</f>
        <v>0</v>
      </c>
      <c r="AD799" s="438">
        <f t="shared" ref="AD799" si="2411">AD798</f>
        <v>0</v>
      </c>
      <c r="AE799" s="438">
        <f t="shared" ref="AE799" si="2412">AE798</f>
        <v>0</v>
      </c>
      <c r="AF799" s="438">
        <f t="shared" ref="AF799" si="2413">AF798</f>
        <v>0</v>
      </c>
      <c r="AG799" s="438">
        <f t="shared" ref="AG799" si="2414">AG798</f>
        <v>0</v>
      </c>
      <c r="AH799" s="438">
        <f t="shared" ref="AH799" si="2415">AH798</f>
        <v>0</v>
      </c>
      <c r="AI799" s="438">
        <f t="shared" ref="AI799" si="2416">AI798</f>
        <v>0</v>
      </c>
      <c r="AJ799" s="438">
        <f t="shared" ref="AJ799" si="2417">AJ798</f>
        <v>0</v>
      </c>
      <c r="AK799" s="438">
        <f t="shared" ref="AK799" si="2418">AK798</f>
        <v>0</v>
      </c>
      <c r="AL799" s="438">
        <f t="shared" ref="AL799" si="2419">AL798</f>
        <v>0</v>
      </c>
      <c r="AM799" s="338"/>
    </row>
    <row r="800" spans="1:39" hidden="1" outlineLevel="1">
      <c r="A800" s="568"/>
      <c r="B800" s="341"/>
      <c r="C800" s="339"/>
      <c r="D800" s="343"/>
      <c r="E800" s="343"/>
      <c r="F800" s="343"/>
      <c r="G800" s="343"/>
      <c r="H800" s="343"/>
      <c r="I800" s="343"/>
      <c r="J800" s="343"/>
      <c r="K800" s="343"/>
      <c r="L800" s="343"/>
      <c r="M800" s="343"/>
      <c r="N800" s="318"/>
      <c r="O800" s="343"/>
      <c r="P800" s="343"/>
      <c r="Q800" s="343"/>
      <c r="R800" s="343"/>
      <c r="S800" s="343"/>
      <c r="T800" s="343"/>
      <c r="U800" s="343"/>
      <c r="V800" s="343"/>
      <c r="W800" s="343"/>
      <c r="X800" s="343"/>
      <c r="Y800" s="443"/>
      <c r="Z800" s="444"/>
      <c r="AA800" s="443"/>
      <c r="AB800" s="443"/>
      <c r="AC800" s="443"/>
      <c r="AD800" s="443"/>
      <c r="AE800" s="443"/>
      <c r="AF800" s="443"/>
      <c r="AG800" s="443"/>
      <c r="AH800" s="443"/>
      <c r="AI800" s="443"/>
      <c r="AJ800" s="443"/>
      <c r="AK800" s="443"/>
      <c r="AL800" s="443"/>
      <c r="AM800" s="340"/>
    </row>
    <row r="801" spans="1:39" ht="15.75" hidden="1" outlineLevel="1">
      <c r="A801" s="568"/>
      <c r="B801" s="315" t="s">
        <v>10</v>
      </c>
      <c r="C801" s="316"/>
      <c r="D801" s="316"/>
      <c r="E801" s="316"/>
      <c r="F801" s="316"/>
      <c r="G801" s="316"/>
      <c r="H801" s="316"/>
      <c r="I801" s="316"/>
      <c r="J801" s="316"/>
      <c r="K801" s="316"/>
      <c r="L801" s="316"/>
      <c r="M801" s="316"/>
      <c r="N801" s="317"/>
      <c r="O801" s="316"/>
      <c r="P801" s="316"/>
      <c r="Q801" s="316"/>
      <c r="R801" s="316"/>
      <c r="S801" s="316"/>
      <c r="T801" s="316"/>
      <c r="U801" s="316"/>
      <c r="V801" s="316"/>
      <c r="W801" s="316"/>
      <c r="X801" s="316"/>
      <c r="Y801" s="441"/>
      <c r="Z801" s="441"/>
      <c r="AA801" s="441"/>
      <c r="AB801" s="441"/>
      <c r="AC801" s="441"/>
      <c r="AD801" s="441"/>
      <c r="AE801" s="441"/>
      <c r="AF801" s="441"/>
      <c r="AG801" s="441"/>
      <c r="AH801" s="441"/>
      <c r="AI801" s="441"/>
      <c r="AJ801" s="441"/>
      <c r="AK801" s="441"/>
      <c r="AL801" s="441"/>
      <c r="AM801" s="319"/>
    </row>
    <row r="802" spans="1:39" ht="30" hidden="1" outlineLevel="1">
      <c r="A802" s="568">
        <v>11</v>
      </c>
      <c r="B802" s="455" t="s">
        <v>105</v>
      </c>
      <c r="C802" s="318" t="s">
        <v>25</v>
      </c>
      <c r="D802" s="322"/>
      <c r="E802" s="322"/>
      <c r="F802" s="322"/>
      <c r="G802" s="322"/>
      <c r="H802" s="322"/>
      <c r="I802" s="322"/>
      <c r="J802" s="322"/>
      <c r="K802" s="322"/>
      <c r="L802" s="322"/>
      <c r="M802" s="322"/>
      <c r="N802" s="322">
        <v>12</v>
      </c>
      <c r="O802" s="322"/>
      <c r="P802" s="322"/>
      <c r="Q802" s="322"/>
      <c r="R802" s="322"/>
      <c r="S802" s="322"/>
      <c r="T802" s="322"/>
      <c r="U802" s="322"/>
      <c r="V802" s="322"/>
      <c r="W802" s="322"/>
      <c r="X802" s="322"/>
      <c r="Y802" s="453"/>
      <c r="Z802" s="442"/>
      <c r="AA802" s="442"/>
      <c r="AB802" s="442"/>
      <c r="AC802" s="442"/>
      <c r="AD802" s="442"/>
      <c r="AE802" s="442"/>
      <c r="AF802" s="442"/>
      <c r="AG802" s="442"/>
      <c r="AH802" s="442"/>
      <c r="AI802" s="442"/>
      <c r="AJ802" s="442"/>
      <c r="AK802" s="442"/>
      <c r="AL802" s="442"/>
      <c r="AM802" s="323">
        <f>SUM(Y802:AL802)</f>
        <v>0</v>
      </c>
    </row>
    <row r="803" spans="1:39" hidden="1" outlineLevel="1">
      <c r="A803" s="568"/>
      <c r="B803" s="321" t="s">
        <v>345</v>
      </c>
      <c r="C803" s="318" t="s">
        <v>164</v>
      </c>
      <c r="D803" s="322"/>
      <c r="E803" s="322"/>
      <c r="F803" s="322"/>
      <c r="G803" s="322"/>
      <c r="H803" s="322"/>
      <c r="I803" s="322"/>
      <c r="J803" s="322"/>
      <c r="K803" s="322"/>
      <c r="L803" s="322"/>
      <c r="M803" s="322"/>
      <c r="N803" s="322">
        <f>N802</f>
        <v>12</v>
      </c>
      <c r="O803" s="322"/>
      <c r="P803" s="322"/>
      <c r="Q803" s="322"/>
      <c r="R803" s="322"/>
      <c r="S803" s="322"/>
      <c r="T803" s="322"/>
      <c r="U803" s="322"/>
      <c r="V803" s="322"/>
      <c r="W803" s="322"/>
      <c r="X803" s="322"/>
      <c r="Y803" s="438">
        <f>Y802</f>
        <v>0</v>
      </c>
      <c r="Z803" s="438">
        <f t="shared" ref="Z803" si="2420">Z802</f>
        <v>0</v>
      </c>
      <c r="AA803" s="438">
        <f t="shared" ref="AA803" si="2421">AA802</f>
        <v>0</v>
      </c>
      <c r="AB803" s="438">
        <f t="shared" ref="AB803" si="2422">AB802</f>
        <v>0</v>
      </c>
      <c r="AC803" s="438">
        <f t="shared" ref="AC803" si="2423">AC802</f>
        <v>0</v>
      </c>
      <c r="AD803" s="438">
        <f t="shared" ref="AD803" si="2424">AD802</f>
        <v>0</v>
      </c>
      <c r="AE803" s="438">
        <f t="shared" ref="AE803" si="2425">AE802</f>
        <v>0</v>
      </c>
      <c r="AF803" s="438">
        <f t="shared" ref="AF803" si="2426">AF802</f>
        <v>0</v>
      </c>
      <c r="AG803" s="438">
        <f t="shared" ref="AG803" si="2427">AG802</f>
        <v>0</v>
      </c>
      <c r="AH803" s="438">
        <f t="shared" ref="AH803" si="2428">AH802</f>
        <v>0</v>
      </c>
      <c r="AI803" s="438">
        <f t="shared" ref="AI803" si="2429">AI802</f>
        <v>0</v>
      </c>
      <c r="AJ803" s="438">
        <f t="shared" ref="AJ803" si="2430">AJ802</f>
        <v>0</v>
      </c>
      <c r="AK803" s="438">
        <f t="shared" ref="AK803" si="2431">AK802</f>
        <v>0</v>
      </c>
      <c r="AL803" s="438">
        <f t="shared" ref="AL803" si="2432">AL802</f>
        <v>0</v>
      </c>
      <c r="AM803" s="324"/>
    </row>
    <row r="804" spans="1:39" hidden="1" outlineLevel="1">
      <c r="A804" s="568"/>
      <c r="B804" s="342"/>
      <c r="C804" s="332"/>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439"/>
      <c r="Z804" s="448"/>
      <c r="AA804" s="448"/>
      <c r="AB804" s="448"/>
      <c r="AC804" s="448"/>
      <c r="AD804" s="448"/>
      <c r="AE804" s="448"/>
      <c r="AF804" s="448"/>
      <c r="AG804" s="448"/>
      <c r="AH804" s="448"/>
      <c r="AI804" s="448"/>
      <c r="AJ804" s="448"/>
      <c r="AK804" s="448"/>
      <c r="AL804" s="448"/>
      <c r="AM804" s="333"/>
    </row>
    <row r="805" spans="1:39" ht="45" hidden="1" outlineLevel="1">
      <c r="A805" s="568">
        <v>12</v>
      </c>
      <c r="B805" s="455" t="s">
        <v>106</v>
      </c>
      <c r="C805" s="318" t="s">
        <v>25</v>
      </c>
      <c r="D805" s="322"/>
      <c r="E805" s="322"/>
      <c r="F805" s="322"/>
      <c r="G805" s="322"/>
      <c r="H805" s="322"/>
      <c r="I805" s="322"/>
      <c r="J805" s="322"/>
      <c r="K805" s="322"/>
      <c r="L805" s="322"/>
      <c r="M805" s="322"/>
      <c r="N805" s="322">
        <v>12</v>
      </c>
      <c r="O805" s="322"/>
      <c r="P805" s="322"/>
      <c r="Q805" s="322"/>
      <c r="R805" s="322"/>
      <c r="S805" s="322"/>
      <c r="T805" s="322"/>
      <c r="U805" s="322"/>
      <c r="V805" s="322"/>
      <c r="W805" s="322"/>
      <c r="X805" s="322"/>
      <c r="Y805" s="437"/>
      <c r="Z805" s="442"/>
      <c r="AA805" s="442"/>
      <c r="AB805" s="442"/>
      <c r="AC805" s="442"/>
      <c r="AD805" s="442"/>
      <c r="AE805" s="442"/>
      <c r="AF805" s="442"/>
      <c r="AG805" s="442"/>
      <c r="AH805" s="442"/>
      <c r="AI805" s="442"/>
      <c r="AJ805" s="442"/>
      <c r="AK805" s="442"/>
      <c r="AL805" s="442"/>
      <c r="AM805" s="323">
        <f>SUM(Y805:AL805)</f>
        <v>0</v>
      </c>
    </row>
    <row r="806" spans="1:39" hidden="1" outlineLevel="1">
      <c r="A806" s="568"/>
      <c r="B806" s="321" t="s">
        <v>345</v>
      </c>
      <c r="C806" s="318" t="s">
        <v>164</v>
      </c>
      <c r="D806" s="322"/>
      <c r="E806" s="322"/>
      <c r="F806" s="322"/>
      <c r="G806" s="322"/>
      <c r="H806" s="322"/>
      <c r="I806" s="322"/>
      <c r="J806" s="322"/>
      <c r="K806" s="322"/>
      <c r="L806" s="322"/>
      <c r="M806" s="322"/>
      <c r="N806" s="322">
        <f>N805</f>
        <v>12</v>
      </c>
      <c r="O806" s="322"/>
      <c r="P806" s="322"/>
      <c r="Q806" s="322"/>
      <c r="R806" s="322"/>
      <c r="S806" s="322"/>
      <c r="T806" s="322"/>
      <c r="U806" s="322"/>
      <c r="V806" s="322"/>
      <c r="W806" s="322"/>
      <c r="X806" s="322"/>
      <c r="Y806" s="438">
        <f>Y805</f>
        <v>0</v>
      </c>
      <c r="Z806" s="438">
        <f t="shared" ref="Z806" si="2433">Z805</f>
        <v>0</v>
      </c>
      <c r="AA806" s="438">
        <f t="shared" ref="AA806" si="2434">AA805</f>
        <v>0</v>
      </c>
      <c r="AB806" s="438">
        <f t="shared" ref="AB806" si="2435">AB805</f>
        <v>0</v>
      </c>
      <c r="AC806" s="438">
        <f t="shared" ref="AC806" si="2436">AC805</f>
        <v>0</v>
      </c>
      <c r="AD806" s="438">
        <f t="shared" ref="AD806" si="2437">AD805</f>
        <v>0</v>
      </c>
      <c r="AE806" s="438">
        <f t="shared" ref="AE806" si="2438">AE805</f>
        <v>0</v>
      </c>
      <c r="AF806" s="438">
        <f t="shared" ref="AF806" si="2439">AF805</f>
        <v>0</v>
      </c>
      <c r="AG806" s="438">
        <f t="shared" ref="AG806" si="2440">AG805</f>
        <v>0</v>
      </c>
      <c r="AH806" s="438">
        <f t="shared" ref="AH806" si="2441">AH805</f>
        <v>0</v>
      </c>
      <c r="AI806" s="438">
        <f t="shared" ref="AI806" si="2442">AI805</f>
        <v>0</v>
      </c>
      <c r="AJ806" s="438">
        <f t="shared" ref="AJ806" si="2443">AJ805</f>
        <v>0</v>
      </c>
      <c r="AK806" s="438">
        <f t="shared" ref="AK806" si="2444">AK805</f>
        <v>0</v>
      </c>
      <c r="AL806" s="438">
        <f t="shared" ref="AL806" si="2445">AL805</f>
        <v>0</v>
      </c>
      <c r="AM806" s="324"/>
    </row>
    <row r="807" spans="1:39" hidden="1" outlineLevel="1">
      <c r="A807" s="568"/>
      <c r="B807" s="342"/>
      <c r="C807" s="332"/>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449"/>
      <c r="Z807" s="449"/>
      <c r="AA807" s="439"/>
      <c r="AB807" s="439"/>
      <c r="AC807" s="439"/>
      <c r="AD807" s="439"/>
      <c r="AE807" s="439"/>
      <c r="AF807" s="439"/>
      <c r="AG807" s="439"/>
      <c r="AH807" s="439"/>
      <c r="AI807" s="439"/>
      <c r="AJ807" s="439"/>
      <c r="AK807" s="439"/>
      <c r="AL807" s="439"/>
      <c r="AM807" s="333"/>
    </row>
    <row r="808" spans="1:39" ht="30" hidden="1" outlineLevel="1">
      <c r="A808" s="568">
        <v>13</v>
      </c>
      <c r="B808" s="455" t="s">
        <v>107</v>
      </c>
      <c r="C808" s="318" t="s">
        <v>25</v>
      </c>
      <c r="D808" s="322"/>
      <c r="E808" s="322"/>
      <c r="F808" s="322"/>
      <c r="G808" s="322"/>
      <c r="H808" s="322"/>
      <c r="I808" s="322"/>
      <c r="J808" s="322"/>
      <c r="K808" s="322"/>
      <c r="L808" s="322"/>
      <c r="M808" s="322"/>
      <c r="N808" s="322">
        <v>12</v>
      </c>
      <c r="O808" s="322"/>
      <c r="P808" s="322"/>
      <c r="Q808" s="322"/>
      <c r="R808" s="322"/>
      <c r="S808" s="322"/>
      <c r="T808" s="322"/>
      <c r="U808" s="322"/>
      <c r="V808" s="322"/>
      <c r="W808" s="322"/>
      <c r="X808" s="322"/>
      <c r="Y808" s="437"/>
      <c r="Z808" s="442"/>
      <c r="AA808" s="442"/>
      <c r="AB808" s="442"/>
      <c r="AC808" s="442"/>
      <c r="AD808" s="442"/>
      <c r="AE808" s="442"/>
      <c r="AF808" s="442"/>
      <c r="AG808" s="442"/>
      <c r="AH808" s="442"/>
      <c r="AI808" s="442"/>
      <c r="AJ808" s="442"/>
      <c r="AK808" s="442"/>
      <c r="AL808" s="442"/>
      <c r="AM808" s="323">
        <f>SUM(Y808:AL808)</f>
        <v>0</v>
      </c>
    </row>
    <row r="809" spans="1:39" hidden="1" outlineLevel="1">
      <c r="A809" s="568"/>
      <c r="B809" s="321" t="s">
        <v>345</v>
      </c>
      <c r="C809" s="318" t="s">
        <v>164</v>
      </c>
      <c r="D809" s="322"/>
      <c r="E809" s="322"/>
      <c r="F809" s="322"/>
      <c r="G809" s="322"/>
      <c r="H809" s="322"/>
      <c r="I809" s="322"/>
      <c r="J809" s="322"/>
      <c r="K809" s="322"/>
      <c r="L809" s="322"/>
      <c r="M809" s="322"/>
      <c r="N809" s="322">
        <f>N808</f>
        <v>12</v>
      </c>
      <c r="O809" s="322"/>
      <c r="P809" s="322"/>
      <c r="Q809" s="322"/>
      <c r="R809" s="322"/>
      <c r="S809" s="322"/>
      <c r="T809" s="322"/>
      <c r="U809" s="322"/>
      <c r="V809" s="322"/>
      <c r="W809" s="322"/>
      <c r="X809" s="322"/>
      <c r="Y809" s="438">
        <f>Y808</f>
        <v>0</v>
      </c>
      <c r="Z809" s="438">
        <f t="shared" ref="Z809" si="2446">Z808</f>
        <v>0</v>
      </c>
      <c r="AA809" s="438">
        <f t="shared" ref="AA809" si="2447">AA808</f>
        <v>0</v>
      </c>
      <c r="AB809" s="438">
        <f t="shared" ref="AB809" si="2448">AB808</f>
        <v>0</v>
      </c>
      <c r="AC809" s="438">
        <f t="shared" ref="AC809" si="2449">AC808</f>
        <v>0</v>
      </c>
      <c r="AD809" s="438">
        <f t="shared" ref="AD809" si="2450">AD808</f>
        <v>0</v>
      </c>
      <c r="AE809" s="438">
        <f t="shared" ref="AE809" si="2451">AE808</f>
        <v>0</v>
      </c>
      <c r="AF809" s="438">
        <f t="shared" ref="AF809" si="2452">AF808</f>
        <v>0</v>
      </c>
      <c r="AG809" s="438">
        <f t="shared" ref="AG809" si="2453">AG808</f>
        <v>0</v>
      </c>
      <c r="AH809" s="438">
        <f t="shared" ref="AH809" si="2454">AH808</f>
        <v>0</v>
      </c>
      <c r="AI809" s="438">
        <f t="shared" ref="AI809" si="2455">AI808</f>
        <v>0</v>
      </c>
      <c r="AJ809" s="438">
        <f t="shared" ref="AJ809" si="2456">AJ808</f>
        <v>0</v>
      </c>
      <c r="AK809" s="438">
        <f t="shared" ref="AK809" si="2457">AK808</f>
        <v>0</v>
      </c>
      <c r="AL809" s="438">
        <f t="shared" ref="AL809" si="2458">AL808</f>
        <v>0</v>
      </c>
      <c r="AM809" s="333"/>
    </row>
    <row r="810" spans="1:39" hidden="1" outlineLevel="1">
      <c r="A810" s="568"/>
      <c r="B810" s="342"/>
      <c r="C810" s="332"/>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439"/>
      <c r="Z810" s="439"/>
      <c r="AA810" s="439"/>
      <c r="AB810" s="439"/>
      <c r="AC810" s="439"/>
      <c r="AD810" s="439"/>
      <c r="AE810" s="439"/>
      <c r="AF810" s="439"/>
      <c r="AG810" s="439"/>
      <c r="AH810" s="439"/>
      <c r="AI810" s="439"/>
      <c r="AJ810" s="439"/>
      <c r="AK810" s="439"/>
      <c r="AL810" s="439"/>
      <c r="AM810" s="333"/>
    </row>
    <row r="811" spans="1:39" ht="15.75" hidden="1" outlineLevel="1">
      <c r="A811" s="568"/>
      <c r="B811" s="315" t="s">
        <v>108</v>
      </c>
      <c r="C811" s="316"/>
      <c r="D811" s="317"/>
      <c r="E811" s="317"/>
      <c r="F811" s="317"/>
      <c r="G811" s="317"/>
      <c r="H811" s="317"/>
      <c r="I811" s="317"/>
      <c r="J811" s="317"/>
      <c r="K811" s="317"/>
      <c r="L811" s="317"/>
      <c r="M811" s="317"/>
      <c r="N811" s="317"/>
      <c r="O811" s="317"/>
      <c r="P811" s="316"/>
      <c r="Q811" s="316"/>
      <c r="R811" s="316"/>
      <c r="S811" s="316"/>
      <c r="T811" s="316"/>
      <c r="U811" s="316"/>
      <c r="V811" s="316"/>
      <c r="W811" s="316"/>
      <c r="X811" s="316"/>
      <c r="Y811" s="441"/>
      <c r="Z811" s="441"/>
      <c r="AA811" s="441"/>
      <c r="AB811" s="441"/>
      <c r="AC811" s="441"/>
      <c r="AD811" s="441"/>
      <c r="AE811" s="441"/>
      <c r="AF811" s="441"/>
      <c r="AG811" s="441"/>
      <c r="AH811" s="441"/>
      <c r="AI811" s="441"/>
      <c r="AJ811" s="441"/>
      <c r="AK811" s="441"/>
      <c r="AL811" s="441"/>
      <c r="AM811" s="319"/>
    </row>
    <row r="812" spans="1:39" hidden="1" outlineLevel="1">
      <c r="A812" s="568">
        <v>14</v>
      </c>
      <c r="B812" s="342" t="s">
        <v>109</v>
      </c>
      <c r="C812" s="318" t="s">
        <v>25</v>
      </c>
      <c r="D812" s="322"/>
      <c r="E812" s="322"/>
      <c r="F812" s="322"/>
      <c r="G812" s="322"/>
      <c r="H812" s="322"/>
      <c r="I812" s="322"/>
      <c r="J812" s="322"/>
      <c r="K812" s="322"/>
      <c r="L812" s="322"/>
      <c r="M812" s="322"/>
      <c r="N812" s="322">
        <v>12</v>
      </c>
      <c r="O812" s="322"/>
      <c r="P812" s="322"/>
      <c r="Q812" s="322"/>
      <c r="R812" s="322"/>
      <c r="S812" s="322"/>
      <c r="T812" s="322"/>
      <c r="U812" s="322"/>
      <c r="V812" s="322"/>
      <c r="W812" s="322"/>
      <c r="X812" s="322"/>
      <c r="Y812" s="442"/>
      <c r="Z812" s="442"/>
      <c r="AA812" s="442"/>
      <c r="AB812" s="442"/>
      <c r="AC812" s="442"/>
      <c r="AD812" s="442"/>
      <c r="AE812" s="442"/>
      <c r="AF812" s="437"/>
      <c r="AG812" s="437"/>
      <c r="AH812" s="437"/>
      <c r="AI812" s="437"/>
      <c r="AJ812" s="437"/>
      <c r="AK812" s="437"/>
      <c r="AL812" s="437"/>
      <c r="AM812" s="323">
        <f>SUM(Y812:AL812)</f>
        <v>0</v>
      </c>
    </row>
    <row r="813" spans="1:39" hidden="1" outlineLevel="1">
      <c r="A813" s="568"/>
      <c r="B813" s="321" t="s">
        <v>345</v>
      </c>
      <c r="C813" s="318" t="s">
        <v>164</v>
      </c>
      <c r="D813" s="322"/>
      <c r="E813" s="322"/>
      <c r="F813" s="322"/>
      <c r="G813" s="322"/>
      <c r="H813" s="322"/>
      <c r="I813" s="322"/>
      <c r="J813" s="322"/>
      <c r="K813" s="322"/>
      <c r="L813" s="322"/>
      <c r="M813" s="322"/>
      <c r="N813" s="322">
        <f>N812</f>
        <v>12</v>
      </c>
      <c r="O813" s="322"/>
      <c r="P813" s="322"/>
      <c r="Q813" s="322"/>
      <c r="R813" s="322"/>
      <c r="S813" s="322"/>
      <c r="T813" s="322"/>
      <c r="U813" s="322"/>
      <c r="V813" s="322"/>
      <c r="W813" s="322"/>
      <c r="X813" s="322"/>
      <c r="Y813" s="438">
        <f>Y812</f>
        <v>0</v>
      </c>
      <c r="Z813" s="438">
        <f t="shared" ref="Z813" si="2459">Z812</f>
        <v>0</v>
      </c>
      <c r="AA813" s="438">
        <f t="shared" ref="AA813" si="2460">AA812</f>
        <v>0</v>
      </c>
      <c r="AB813" s="438">
        <f t="shared" ref="AB813" si="2461">AB812</f>
        <v>0</v>
      </c>
      <c r="AC813" s="438">
        <f t="shared" ref="AC813" si="2462">AC812</f>
        <v>0</v>
      </c>
      <c r="AD813" s="438">
        <f t="shared" ref="AD813" si="2463">AD812</f>
        <v>0</v>
      </c>
      <c r="AE813" s="438">
        <f t="shared" ref="AE813" si="2464">AE812</f>
        <v>0</v>
      </c>
      <c r="AF813" s="438">
        <f t="shared" ref="AF813" si="2465">AF812</f>
        <v>0</v>
      </c>
      <c r="AG813" s="438">
        <f t="shared" ref="AG813" si="2466">AG812</f>
        <v>0</v>
      </c>
      <c r="AH813" s="438">
        <f t="shared" ref="AH813" si="2467">AH812</f>
        <v>0</v>
      </c>
      <c r="AI813" s="438">
        <f t="shared" ref="AI813" si="2468">AI812</f>
        <v>0</v>
      </c>
      <c r="AJ813" s="438">
        <f t="shared" ref="AJ813" si="2469">AJ812</f>
        <v>0</v>
      </c>
      <c r="AK813" s="438">
        <f t="shared" ref="AK813" si="2470">AK812</f>
        <v>0</v>
      </c>
      <c r="AL813" s="438">
        <f t="shared" ref="AL813" si="2471">AL812</f>
        <v>0</v>
      </c>
      <c r="AM813" s="324"/>
    </row>
    <row r="814" spans="1:39" hidden="1" outlineLevel="1">
      <c r="A814" s="568"/>
      <c r="B814" s="342"/>
      <c r="C814" s="332"/>
      <c r="D814" s="318"/>
      <c r="E814" s="318"/>
      <c r="F814" s="318"/>
      <c r="G814" s="318"/>
      <c r="H814" s="318"/>
      <c r="I814" s="318"/>
      <c r="J814" s="318"/>
      <c r="K814" s="318"/>
      <c r="L814" s="318"/>
      <c r="M814" s="318"/>
      <c r="N814" s="495"/>
      <c r="O814" s="318"/>
      <c r="P814" s="318"/>
      <c r="Q814" s="318"/>
      <c r="R814" s="318"/>
      <c r="S814" s="318"/>
      <c r="T814" s="318"/>
      <c r="U814" s="318"/>
      <c r="V814" s="318"/>
      <c r="W814" s="318"/>
      <c r="X814" s="318"/>
      <c r="Y814" s="439"/>
      <c r="Z814" s="439"/>
      <c r="AA814" s="439"/>
      <c r="AB814" s="439"/>
      <c r="AC814" s="439"/>
      <c r="AD814" s="439"/>
      <c r="AE814" s="439"/>
      <c r="AF814" s="439"/>
      <c r="AG814" s="439"/>
      <c r="AH814" s="439"/>
      <c r="AI814" s="439"/>
      <c r="AJ814" s="439"/>
      <c r="AK814" s="439"/>
      <c r="AL814" s="439"/>
      <c r="AM814" s="333"/>
    </row>
    <row r="815" spans="1:39" s="336" customFormat="1" ht="15.75" hidden="1" outlineLevel="1">
      <c r="A815" s="568"/>
      <c r="B815" s="315" t="s">
        <v>503</v>
      </c>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439"/>
      <c r="Z815" s="439"/>
      <c r="AA815" s="439"/>
      <c r="AB815" s="439"/>
      <c r="AC815" s="439"/>
      <c r="AD815" s="439"/>
      <c r="AE815" s="443"/>
      <c r="AF815" s="443"/>
      <c r="AG815" s="443"/>
      <c r="AH815" s="443"/>
      <c r="AI815" s="443"/>
      <c r="AJ815" s="443"/>
      <c r="AK815" s="443"/>
      <c r="AL815" s="443"/>
      <c r="AM815" s="553"/>
    </row>
    <row r="816" spans="1:39" hidden="1" outlineLevel="1">
      <c r="A816" s="568">
        <v>15</v>
      </c>
      <c r="B816" s="321" t="s">
        <v>508</v>
      </c>
      <c r="C816" s="318" t="s">
        <v>25</v>
      </c>
      <c r="D816" s="322"/>
      <c r="E816" s="322"/>
      <c r="F816" s="322"/>
      <c r="G816" s="322"/>
      <c r="H816" s="322"/>
      <c r="I816" s="322"/>
      <c r="J816" s="322"/>
      <c r="K816" s="322"/>
      <c r="L816" s="322"/>
      <c r="M816" s="322"/>
      <c r="N816" s="322">
        <v>0</v>
      </c>
      <c r="O816" s="322"/>
      <c r="P816" s="322"/>
      <c r="Q816" s="322"/>
      <c r="R816" s="322"/>
      <c r="S816" s="322"/>
      <c r="T816" s="322"/>
      <c r="U816" s="322"/>
      <c r="V816" s="322"/>
      <c r="W816" s="322"/>
      <c r="X816" s="322"/>
      <c r="Y816" s="442"/>
      <c r="Z816" s="442"/>
      <c r="AA816" s="442"/>
      <c r="AB816" s="442"/>
      <c r="AC816" s="442"/>
      <c r="AD816" s="442"/>
      <c r="AE816" s="442"/>
      <c r="AF816" s="437"/>
      <c r="AG816" s="437"/>
      <c r="AH816" s="437"/>
      <c r="AI816" s="437"/>
      <c r="AJ816" s="437"/>
      <c r="AK816" s="437"/>
      <c r="AL816" s="437"/>
      <c r="AM816" s="323">
        <f>SUM(Y816:AL816)</f>
        <v>0</v>
      </c>
    </row>
    <row r="817" spans="1:39" hidden="1" outlineLevel="1">
      <c r="A817" s="568"/>
      <c r="B817" s="321" t="s">
        <v>345</v>
      </c>
      <c r="C817" s="318" t="s">
        <v>164</v>
      </c>
      <c r="D817" s="322"/>
      <c r="E817" s="322"/>
      <c r="F817" s="322"/>
      <c r="G817" s="322"/>
      <c r="H817" s="322"/>
      <c r="I817" s="322"/>
      <c r="J817" s="322"/>
      <c r="K817" s="322"/>
      <c r="L817" s="322"/>
      <c r="M817" s="322"/>
      <c r="N817" s="322">
        <f>N816</f>
        <v>0</v>
      </c>
      <c r="O817" s="322"/>
      <c r="P817" s="322"/>
      <c r="Q817" s="322"/>
      <c r="R817" s="322"/>
      <c r="S817" s="322"/>
      <c r="T817" s="322"/>
      <c r="U817" s="322"/>
      <c r="V817" s="322"/>
      <c r="W817" s="322"/>
      <c r="X817" s="322"/>
      <c r="Y817" s="438">
        <f>Y816</f>
        <v>0</v>
      </c>
      <c r="Z817" s="438">
        <f t="shared" ref="Z817:AL817" si="2472">Z816</f>
        <v>0</v>
      </c>
      <c r="AA817" s="438">
        <f t="shared" si="2472"/>
        <v>0</v>
      </c>
      <c r="AB817" s="438">
        <f t="shared" si="2472"/>
        <v>0</v>
      </c>
      <c r="AC817" s="438">
        <f t="shared" si="2472"/>
        <v>0</v>
      </c>
      <c r="AD817" s="438">
        <f t="shared" si="2472"/>
        <v>0</v>
      </c>
      <c r="AE817" s="438">
        <f t="shared" si="2472"/>
        <v>0</v>
      </c>
      <c r="AF817" s="438">
        <f t="shared" si="2472"/>
        <v>0</v>
      </c>
      <c r="AG817" s="438">
        <f t="shared" si="2472"/>
        <v>0</v>
      </c>
      <c r="AH817" s="438">
        <f t="shared" si="2472"/>
        <v>0</v>
      </c>
      <c r="AI817" s="438">
        <f t="shared" si="2472"/>
        <v>0</v>
      </c>
      <c r="AJ817" s="438">
        <f t="shared" si="2472"/>
        <v>0</v>
      </c>
      <c r="AK817" s="438">
        <f t="shared" si="2472"/>
        <v>0</v>
      </c>
      <c r="AL817" s="438">
        <f t="shared" si="2472"/>
        <v>0</v>
      </c>
      <c r="AM817" s="324"/>
    </row>
    <row r="818" spans="1:39" hidden="1" outlineLevel="1">
      <c r="A818" s="568"/>
      <c r="B818" s="342"/>
      <c r="C818" s="332"/>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439"/>
      <c r="Z818" s="439"/>
      <c r="AA818" s="439"/>
      <c r="AB818" s="439"/>
      <c r="AC818" s="439"/>
      <c r="AD818" s="439"/>
      <c r="AE818" s="439"/>
      <c r="AF818" s="439"/>
      <c r="AG818" s="439"/>
      <c r="AH818" s="439"/>
      <c r="AI818" s="439"/>
      <c r="AJ818" s="439"/>
      <c r="AK818" s="439"/>
      <c r="AL818" s="439"/>
      <c r="AM818" s="333"/>
    </row>
    <row r="819" spans="1:39" s="310" customFormat="1" hidden="1" outlineLevel="1">
      <c r="A819" s="568">
        <v>16</v>
      </c>
      <c r="B819" s="351" t="s">
        <v>504</v>
      </c>
      <c r="C819" s="318" t="s">
        <v>25</v>
      </c>
      <c r="D819" s="322"/>
      <c r="E819" s="322"/>
      <c r="F819" s="322"/>
      <c r="G819" s="322"/>
      <c r="H819" s="322"/>
      <c r="I819" s="322"/>
      <c r="J819" s="322"/>
      <c r="K819" s="322"/>
      <c r="L819" s="322"/>
      <c r="M819" s="322"/>
      <c r="N819" s="322">
        <v>0</v>
      </c>
      <c r="O819" s="322"/>
      <c r="P819" s="322"/>
      <c r="Q819" s="322"/>
      <c r="R819" s="322"/>
      <c r="S819" s="322"/>
      <c r="T819" s="322"/>
      <c r="U819" s="322"/>
      <c r="V819" s="322"/>
      <c r="W819" s="322"/>
      <c r="X819" s="322"/>
      <c r="Y819" s="442"/>
      <c r="Z819" s="442"/>
      <c r="AA819" s="442"/>
      <c r="AB819" s="442"/>
      <c r="AC819" s="442"/>
      <c r="AD819" s="442"/>
      <c r="AE819" s="442"/>
      <c r="AF819" s="437"/>
      <c r="AG819" s="437"/>
      <c r="AH819" s="437"/>
      <c r="AI819" s="437"/>
      <c r="AJ819" s="437"/>
      <c r="AK819" s="437"/>
      <c r="AL819" s="437"/>
      <c r="AM819" s="323">
        <f>SUM(Y819:AL819)</f>
        <v>0</v>
      </c>
    </row>
    <row r="820" spans="1:39" s="310" customFormat="1" hidden="1" outlineLevel="1">
      <c r="A820" s="568"/>
      <c r="B820" s="321" t="s">
        <v>345</v>
      </c>
      <c r="C820" s="318" t="s">
        <v>164</v>
      </c>
      <c r="D820" s="322"/>
      <c r="E820" s="322"/>
      <c r="F820" s="322"/>
      <c r="G820" s="322"/>
      <c r="H820" s="322"/>
      <c r="I820" s="322"/>
      <c r="J820" s="322"/>
      <c r="K820" s="322"/>
      <c r="L820" s="322"/>
      <c r="M820" s="322"/>
      <c r="N820" s="322">
        <f>N819</f>
        <v>0</v>
      </c>
      <c r="O820" s="322"/>
      <c r="P820" s="322"/>
      <c r="Q820" s="322"/>
      <c r="R820" s="322"/>
      <c r="S820" s="322"/>
      <c r="T820" s="322"/>
      <c r="U820" s="322"/>
      <c r="V820" s="322"/>
      <c r="W820" s="322"/>
      <c r="X820" s="322"/>
      <c r="Y820" s="438">
        <f>Y819</f>
        <v>0</v>
      </c>
      <c r="Z820" s="438">
        <f t="shared" ref="Z820:AL820" si="2473">Z819</f>
        <v>0</v>
      </c>
      <c r="AA820" s="438">
        <f t="shared" si="2473"/>
        <v>0</v>
      </c>
      <c r="AB820" s="438">
        <f t="shared" si="2473"/>
        <v>0</v>
      </c>
      <c r="AC820" s="438">
        <f t="shared" si="2473"/>
        <v>0</v>
      </c>
      <c r="AD820" s="438">
        <f t="shared" si="2473"/>
        <v>0</v>
      </c>
      <c r="AE820" s="438">
        <f t="shared" si="2473"/>
        <v>0</v>
      </c>
      <c r="AF820" s="438">
        <f t="shared" si="2473"/>
        <v>0</v>
      </c>
      <c r="AG820" s="438">
        <f t="shared" si="2473"/>
        <v>0</v>
      </c>
      <c r="AH820" s="438">
        <f t="shared" si="2473"/>
        <v>0</v>
      </c>
      <c r="AI820" s="438">
        <f t="shared" si="2473"/>
        <v>0</v>
      </c>
      <c r="AJ820" s="438">
        <f t="shared" si="2473"/>
        <v>0</v>
      </c>
      <c r="AK820" s="438">
        <f t="shared" si="2473"/>
        <v>0</v>
      </c>
      <c r="AL820" s="438">
        <f t="shared" si="2473"/>
        <v>0</v>
      </c>
      <c r="AM820" s="324"/>
    </row>
    <row r="821" spans="1:39" s="310" customFormat="1" hidden="1" outlineLevel="1">
      <c r="A821" s="568"/>
      <c r="B821" s="351"/>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439"/>
      <c r="Z821" s="439"/>
      <c r="AA821" s="439"/>
      <c r="AB821" s="439"/>
      <c r="AC821" s="439"/>
      <c r="AD821" s="439"/>
      <c r="AE821" s="443"/>
      <c r="AF821" s="443"/>
      <c r="AG821" s="443"/>
      <c r="AH821" s="443"/>
      <c r="AI821" s="443"/>
      <c r="AJ821" s="443"/>
      <c r="AK821" s="443"/>
      <c r="AL821" s="443"/>
      <c r="AM821" s="340"/>
    </row>
    <row r="822" spans="1:39" ht="15.75" hidden="1" outlineLevel="1">
      <c r="A822" s="568"/>
      <c r="B822" s="555" t="s">
        <v>509</v>
      </c>
      <c r="C822" s="347"/>
      <c r="D822" s="317"/>
      <c r="E822" s="316"/>
      <c r="F822" s="316"/>
      <c r="G822" s="316"/>
      <c r="H822" s="316"/>
      <c r="I822" s="316"/>
      <c r="J822" s="316"/>
      <c r="K822" s="316"/>
      <c r="L822" s="316"/>
      <c r="M822" s="316"/>
      <c r="N822" s="317"/>
      <c r="O822" s="316"/>
      <c r="P822" s="316"/>
      <c r="Q822" s="316"/>
      <c r="R822" s="316"/>
      <c r="S822" s="316"/>
      <c r="T822" s="316"/>
      <c r="U822" s="316"/>
      <c r="V822" s="316"/>
      <c r="W822" s="316"/>
      <c r="X822" s="316"/>
      <c r="Y822" s="441"/>
      <c r="Z822" s="441"/>
      <c r="AA822" s="441"/>
      <c r="AB822" s="441"/>
      <c r="AC822" s="441"/>
      <c r="AD822" s="441"/>
      <c r="AE822" s="441"/>
      <c r="AF822" s="441"/>
      <c r="AG822" s="441"/>
      <c r="AH822" s="441"/>
      <c r="AI822" s="441"/>
      <c r="AJ822" s="441"/>
      <c r="AK822" s="441"/>
      <c r="AL822" s="441"/>
      <c r="AM822" s="319"/>
    </row>
    <row r="823" spans="1:39" hidden="1" outlineLevel="1">
      <c r="A823" s="568">
        <v>17</v>
      </c>
      <c r="B823" s="455" t="s">
        <v>113</v>
      </c>
      <c r="C823" s="318" t="s">
        <v>25</v>
      </c>
      <c r="D823" s="322"/>
      <c r="E823" s="322"/>
      <c r="F823" s="322"/>
      <c r="G823" s="322"/>
      <c r="H823" s="322"/>
      <c r="I823" s="322"/>
      <c r="J823" s="322"/>
      <c r="K823" s="322"/>
      <c r="L823" s="322"/>
      <c r="M823" s="322"/>
      <c r="N823" s="322">
        <v>0</v>
      </c>
      <c r="O823" s="322"/>
      <c r="P823" s="322"/>
      <c r="Q823" s="322"/>
      <c r="R823" s="322"/>
      <c r="S823" s="322"/>
      <c r="T823" s="322"/>
      <c r="U823" s="322"/>
      <c r="V823" s="322"/>
      <c r="W823" s="322"/>
      <c r="X823" s="322"/>
      <c r="Y823" s="453"/>
      <c r="Z823" s="437"/>
      <c r="AA823" s="437"/>
      <c r="AB823" s="437"/>
      <c r="AC823" s="437"/>
      <c r="AD823" s="437"/>
      <c r="AE823" s="437"/>
      <c r="AF823" s="442"/>
      <c r="AG823" s="442"/>
      <c r="AH823" s="442"/>
      <c r="AI823" s="442"/>
      <c r="AJ823" s="442"/>
      <c r="AK823" s="442"/>
      <c r="AL823" s="442"/>
      <c r="AM823" s="323">
        <f>SUM(Y823:AL823)</f>
        <v>0</v>
      </c>
    </row>
    <row r="824" spans="1:39" hidden="1" outlineLevel="1">
      <c r="A824" s="568"/>
      <c r="B824" s="321" t="s">
        <v>345</v>
      </c>
      <c r="C824" s="318" t="s">
        <v>164</v>
      </c>
      <c r="D824" s="322"/>
      <c r="E824" s="322"/>
      <c r="F824" s="322"/>
      <c r="G824" s="322"/>
      <c r="H824" s="322"/>
      <c r="I824" s="322"/>
      <c r="J824" s="322"/>
      <c r="K824" s="322"/>
      <c r="L824" s="322"/>
      <c r="M824" s="322"/>
      <c r="N824" s="322">
        <f>N823</f>
        <v>0</v>
      </c>
      <c r="O824" s="322"/>
      <c r="P824" s="322"/>
      <c r="Q824" s="322"/>
      <c r="R824" s="322"/>
      <c r="S824" s="322"/>
      <c r="T824" s="322"/>
      <c r="U824" s="322"/>
      <c r="V824" s="322"/>
      <c r="W824" s="322"/>
      <c r="X824" s="322"/>
      <c r="Y824" s="438">
        <f>Y823</f>
        <v>0</v>
      </c>
      <c r="Z824" s="438">
        <f t="shared" ref="Z824:AL824" si="2474">Z823</f>
        <v>0</v>
      </c>
      <c r="AA824" s="438">
        <f t="shared" si="2474"/>
        <v>0</v>
      </c>
      <c r="AB824" s="438">
        <f t="shared" si="2474"/>
        <v>0</v>
      </c>
      <c r="AC824" s="438">
        <f t="shared" si="2474"/>
        <v>0</v>
      </c>
      <c r="AD824" s="438">
        <f t="shared" si="2474"/>
        <v>0</v>
      </c>
      <c r="AE824" s="438">
        <f t="shared" si="2474"/>
        <v>0</v>
      </c>
      <c r="AF824" s="438">
        <f t="shared" si="2474"/>
        <v>0</v>
      </c>
      <c r="AG824" s="438">
        <f t="shared" si="2474"/>
        <v>0</v>
      </c>
      <c r="AH824" s="438">
        <f t="shared" si="2474"/>
        <v>0</v>
      </c>
      <c r="AI824" s="438">
        <f t="shared" si="2474"/>
        <v>0</v>
      </c>
      <c r="AJ824" s="438">
        <f t="shared" si="2474"/>
        <v>0</v>
      </c>
      <c r="AK824" s="438">
        <f t="shared" si="2474"/>
        <v>0</v>
      </c>
      <c r="AL824" s="438">
        <f t="shared" si="2474"/>
        <v>0</v>
      </c>
      <c r="AM824" s="333"/>
    </row>
    <row r="825" spans="1:39" hidden="1" outlineLevel="1">
      <c r="A825" s="568"/>
      <c r="B825" s="321"/>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449"/>
      <c r="Z825" s="452"/>
      <c r="AA825" s="452"/>
      <c r="AB825" s="452"/>
      <c r="AC825" s="452"/>
      <c r="AD825" s="452"/>
      <c r="AE825" s="452"/>
      <c r="AF825" s="452"/>
      <c r="AG825" s="452"/>
      <c r="AH825" s="452"/>
      <c r="AI825" s="452"/>
      <c r="AJ825" s="452"/>
      <c r="AK825" s="452"/>
      <c r="AL825" s="452"/>
      <c r="AM825" s="333"/>
    </row>
    <row r="826" spans="1:39" hidden="1" outlineLevel="1">
      <c r="A826" s="568">
        <v>18</v>
      </c>
      <c r="B826" s="455" t="s">
        <v>110</v>
      </c>
      <c r="C826" s="318" t="s">
        <v>25</v>
      </c>
      <c r="D826" s="322"/>
      <c r="E826" s="322"/>
      <c r="F826" s="322"/>
      <c r="G826" s="322"/>
      <c r="H826" s="322"/>
      <c r="I826" s="322"/>
      <c r="J826" s="322"/>
      <c r="K826" s="322"/>
      <c r="L826" s="322"/>
      <c r="M826" s="322"/>
      <c r="N826" s="322">
        <v>0</v>
      </c>
      <c r="O826" s="322"/>
      <c r="P826" s="322"/>
      <c r="Q826" s="322"/>
      <c r="R826" s="322"/>
      <c r="S826" s="322"/>
      <c r="T826" s="322"/>
      <c r="U826" s="322"/>
      <c r="V826" s="322"/>
      <c r="W826" s="322"/>
      <c r="X826" s="322"/>
      <c r="Y826" s="453"/>
      <c r="Z826" s="437"/>
      <c r="AA826" s="437"/>
      <c r="AB826" s="437"/>
      <c r="AC826" s="437"/>
      <c r="AD826" s="437"/>
      <c r="AE826" s="437"/>
      <c r="AF826" s="442"/>
      <c r="AG826" s="442"/>
      <c r="AH826" s="442"/>
      <c r="AI826" s="442"/>
      <c r="AJ826" s="442"/>
      <c r="AK826" s="442"/>
      <c r="AL826" s="442"/>
      <c r="AM826" s="323">
        <f>SUM(Y826:AL826)</f>
        <v>0</v>
      </c>
    </row>
    <row r="827" spans="1:39" hidden="1" outlineLevel="1">
      <c r="A827" s="568"/>
      <c r="B827" s="321" t="s">
        <v>345</v>
      </c>
      <c r="C827" s="318" t="s">
        <v>164</v>
      </c>
      <c r="D827" s="322"/>
      <c r="E827" s="322"/>
      <c r="F827" s="322"/>
      <c r="G827" s="322"/>
      <c r="H827" s="322"/>
      <c r="I827" s="322"/>
      <c r="J827" s="322"/>
      <c r="K827" s="322"/>
      <c r="L827" s="322"/>
      <c r="M827" s="322"/>
      <c r="N827" s="322">
        <f>N826</f>
        <v>0</v>
      </c>
      <c r="O827" s="322"/>
      <c r="P827" s="322"/>
      <c r="Q827" s="322"/>
      <c r="R827" s="322"/>
      <c r="S827" s="322"/>
      <c r="T827" s="322"/>
      <c r="U827" s="322"/>
      <c r="V827" s="322"/>
      <c r="W827" s="322"/>
      <c r="X827" s="322"/>
      <c r="Y827" s="438">
        <f>Y826</f>
        <v>0</v>
      </c>
      <c r="Z827" s="438">
        <f t="shared" ref="Z827:AL827" si="2475">Z826</f>
        <v>0</v>
      </c>
      <c r="AA827" s="438">
        <f t="shared" si="2475"/>
        <v>0</v>
      </c>
      <c r="AB827" s="438">
        <f t="shared" si="2475"/>
        <v>0</v>
      </c>
      <c r="AC827" s="438">
        <f t="shared" si="2475"/>
        <v>0</v>
      </c>
      <c r="AD827" s="438">
        <f t="shared" si="2475"/>
        <v>0</v>
      </c>
      <c r="AE827" s="438">
        <f t="shared" si="2475"/>
        <v>0</v>
      </c>
      <c r="AF827" s="438">
        <f t="shared" si="2475"/>
        <v>0</v>
      </c>
      <c r="AG827" s="438">
        <f t="shared" si="2475"/>
        <v>0</v>
      </c>
      <c r="AH827" s="438">
        <f t="shared" si="2475"/>
        <v>0</v>
      </c>
      <c r="AI827" s="438">
        <f t="shared" si="2475"/>
        <v>0</v>
      </c>
      <c r="AJ827" s="438">
        <f t="shared" si="2475"/>
        <v>0</v>
      </c>
      <c r="AK827" s="438">
        <f t="shared" si="2475"/>
        <v>0</v>
      </c>
      <c r="AL827" s="438">
        <f t="shared" si="2475"/>
        <v>0</v>
      </c>
      <c r="AM827" s="333"/>
    </row>
    <row r="828" spans="1:39" hidden="1" outlineLevel="1">
      <c r="A828" s="568"/>
      <c r="B828" s="349"/>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450"/>
      <c r="Z828" s="451"/>
      <c r="AA828" s="451"/>
      <c r="AB828" s="451"/>
      <c r="AC828" s="451"/>
      <c r="AD828" s="451"/>
      <c r="AE828" s="451"/>
      <c r="AF828" s="451"/>
      <c r="AG828" s="451"/>
      <c r="AH828" s="451"/>
      <c r="AI828" s="451"/>
      <c r="AJ828" s="451"/>
      <c r="AK828" s="451"/>
      <c r="AL828" s="451"/>
      <c r="AM828" s="324"/>
    </row>
    <row r="829" spans="1:39" hidden="1" outlineLevel="1">
      <c r="A829" s="568">
        <v>19</v>
      </c>
      <c r="B829" s="455" t="s">
        <v>112</v>
      </c>
      <c r="C829" s="318" t="s">
        <v>25</v>
      </c>
      <c r="D829" s="322"/>
      <c r="E829" s="322"/>
      <c r="F829" s="322"/>
      <c r="G829" s="322"/>
      <c r="H829" s="322"/>
      <c r="I829" s="322"/>
      <c r="J829" s="322"/>
      <c r="K829" s="322"/>
      <c r="L829" s="322"/>
      <c r="M829" s="322"/>
      <c r="N829" s="322">
        <v>0</v>
      </c>
      <c r="O829" s="322"/>
      <c r="P829" s="322"/>
      <c r="Q829" s="322"/>
      <c r="R829" s="322"/>
      <c r="S829" s="322"/>
      <c r="T829" s="322"/>
      <c r="U829" s="322"/>
      <c r="V829" s="322"/>
      <c r="W829" s="322"/>
      <c r="X829" s="322"/>
      <c r="Y829" s="453"/>
      <c r="Z829" s="437"/>
      <c r="AA829" s="437"/>
      <c r="AB829" s="437"/>
      <c r="AC829" s="437"/>
      <c r="AD829" s="437"/>
      <c r="AE829" s="437"/>
      <c r="AF829" s="442"/>
      <c r="AG829" s="442"/>
      <c r="AH829" s="442"/>
      <c r="AI829" s="442"/>
      <c r="AJ829" s="442"/>
      <c r="AK829" s="442"/>
      <c r="AL829" s="442"/>
      <c r="AM829" s="323">
        <f>SUM(Y829:AL829)</f>
        <v>0</v>
      </c>
    </row>
    <row r="830" spans="1:39" hidden="1" outlineLevel="1">
      <c r="A830" s="568"/>
      <c r="B830" s="321" t="s">
        <v>345</v>
      </c>
      <c r="C830" s="318" t="s">
        <v>164</v>
      </c>
      <c r="D830" s="322"/>
      <c r="E830" s="322"/>
      <c r="F830" s="322"/>
      <c r="G830" s="322"/>
      <c r="H830" s="322"/>
      <c r="I830" s="322"/>
      <c r="J830" s="322"/>
      <c r="K830" s="322"/>
      <c r="L830" s="322"/>
      <c r="M830" s="322"/>
      <c r="N830" s="322">
        <f>N829</f>
        <v>0</v>
      </c>
      <c r="O830" s="322"/>
      <c r="P830" s="322"/>
      <c r="Q830" s="322"/>
      <c r="R830" s="322"/>
      <c r="S830" s="322"/>
      <c r="T830" s="322"/>
      <c r="U830" s="322"/>
      <c r="V830" s="322"/>
      <c r="W830" s="322"/>
      <c r="X830" s="322"/>
      <c r="Y830" s="438">
        <f>Y829</f>
        <v>0</v>
      </c>
      <c r="Z830" s="438">
        <f t="shared" ref="Z830:AL830" si="2476">Z829</f>
        <v>0</v>
      </c>
      <c r="AA830" s="438">
        <f t="shared" si="2476"/>
        <v>0</v>
      </c>
      <c r="AB830" s="438">
        <f t="shared" si="2476"/>
        <v>0</v>
      </c>
      <c r="AC830" s="438">
        <f t="shared" si="2476"/>
        <v>0</v>
      </c>
      <c r="AD830" s="438">
        <f t="shared" si="2476"/>
        <v>0</v>
      </c>
      <c r="AE830" s="438">
        <f t="shared" si="2476"/>
        <v>0</v>
      </c>
      <c r="AF830" s="438">
        <f t="shared" si="2476"/>
        <v>0</v>
      </c>
      <c r="AG830" s="438">
        <f t="shared" si="2476"/>
        <v>0</v>
      </c>
      <c r="AH830" s="438">
        <f t="shared" si="2476"/>
        <v>0</v>
      </c>
      <c r="AI830" s="438">
        <f t="shared" si="2476"/>
        <v>0</v>
      </c>
      <c r="AJ830" s="438">
        <f t="shared" si="2476"/>
        <v>0</v>
      </c>
      <c r="AK830" s="438">
        <f t="shared" si="2476"/>
        <v>0</v>
      </c>
      <c r="AL830" s="438">
        <f t="shared" si="2476"/>
        <v>0</v>
      </c>
      <c r="AM830" s="324"/>
    </row>
    <row r="831" spans="1:39" hidden="1" outlineLevel="1">
      <c r="A831" s="568"/>
      <c r="B831" s="349"/>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439"/>
      <c r="Z831" s="439"/>
      <c r="AA831" s="439"/>
      <c r="AB831" s="439"/>
      <c r="AC831" s="439"/>
      <c r="AD831" s="439"/>
      <c r="AE831" s="439"/>
      <c r="AF831" s="439"/>
      <c r="AG831" s="439"/>
      <c r="AH831" s="439"/>
      <c r="AI831" s="439"/>
      <c r="AJ831" s="439"/>
      <c r="AK831" s="439"/>
      <c r="AL831" s="439"/>
      <c r="AM831" s="333"/>
    </row>
    <row r="832" spans="1:39" hidden="1" outlineLevel="1">
      <c r="A832" s="568">
        <v>20</v>
      </c>
      <c r="B832" s="455" t="s">
        <v>111</v>
      </c>
      <c r="C832" s="318" t="s">
        <v>25</v>
      </c>
      <c r="D832" s="322"/>
      <c r="E832" s="322"/>
      <c r="F832" s="322"/>
      <c r="G832" s="322"/>
      <c r="H832" s="322"/>
      <c r="I832" s="322"/>
      <c r="J832" s="322"/>
      <c r="K832" s="322"/>
      <c r="L832" s="322"/>
      <c r="M832" s="322"/>
      <c r="N832" s="322">
        <v>0</v>
      </c>
      <c r="O832" s="322"/>
      <c r="P832" s="322"/>
      <c r="Q832" s="322"/>
      <c r="R832" s="322"/>
      <c r="S832" s="322"/>
      <c r="T832" s="322"/>
      <c r="U832" s="322"/>
      <c r="V832" s="322"/>
      <c r="W832" s="322"/>
      <c r="X832" s="322"/>
      <c r="Y832" s="453"/>
      <c r="Z832" s="437"/>
      <c r="AA832" s="437"/>
      <c r="AB832" s="437"/>
      <c r="AC832" s="437"/>
      <c r="AD832" s="437"/>
      <c r="AE832" s="437"/>
      <c r="AF832" s="442"/>
      <c r="AG832" s="442"/>
      <c r="AH832" s="442"/>
      <c r="AI832" s="442"/>
      <c r="AJ832" s="442"/>
      <c r="AK832" s="442"/>
      <c r="AL832" s="442"/>
      <c r="AM832" s="323">
        <f>SUM(Y832:AL832)</f>
        <v>0</v>
      </c>
    </row>
    <row r="833" spans="1:39" hidden="1" outlineLevel="1">
      <c r="A833" s="568"/>
      <c r="B833" s="321" t="s">
        <v>345</v>
      </c>
      <c r="C833" s="318" t="s">
        <v>164</v>
      </c>
      <c r="D833" s="322"/>
      <c r="E833" s="322"/>
      <c r="F833" s="322"/>
      <c r="G833" s="322"/>
      <c r="H833" s="322"/>
      <c r="I833" s="322"/>
      <c r="J833" s="322"/>
      <c r="K833" s="322"/>
      <c r="L833" s="322"/>
      <c r="M833" s="322"/>
      <c r="N833" s="322">
        <f>N832</f>
        <v>0</v>
      </c>
      <c r="O833" s="322"/>
      <c r="P833" s="322"/>
      <c r="Q833" s="322"/>
      <c r="R833" s="322"/>
      <c r="S833" s="322"/>
      <c r="T833" s="322"/>
      <c r="U833" s="322"/>
      <c r="V833" s="322"/>
      <c r="W833" s="322"/>
      <c r="X833" s="322"/>
      <c r="Y833" s="438">
        <f>Y832</f>
        <v>0</v>
      </c>
      <c r="Z833" s="438">
        <f t="shared" ref="Z833:AL833" si="2477">Z832</f>
        <v>0</v>
      </c>
      <c r="AA833" s="438">
        <f t="shared" si="2477"/>
        <v>0</v>
      </c>
      <c r="AB833" s="438">
        <f t="shared" si="2477"/>
        <v>0</v>
      </c>
      <c r="AC833" s="438">
        <f t="shared" si="2477"/>
        <v>0</v>
      </c>
      <c r="AD833" s="438">
        <f t="shared" si="2477"/>
        <v>0</v>
      </c>
      <c r="AE833" s="438">
        <f t="shared" si="2477"/>
        <v>0</v>
      </c>
      <c r="AF833" s="438">
        <f t="shared" si="2477"/>
        <v>0</v>
      </c>
      <c r="AG833" s="438">
        <f t="shared" si="2477"/>
        <v>0</v>
      </c>
      <c r="AH833" s="438">
        <f t="shared" si="2477"/>
        <v>0</v>
      </c>
      <c r="AI833" s="438">
        <f t="shared" si="2477"/>
        <v>0</v>
      </c>
      <c r="AJ833" s="438">
        <f t="shared" si="2477"/>
        <v>0</v>
      </c>
      <c r="AK833" s="438">
        <f t="shared" si="2477"/>
        <v>0</v>
      </c>
      <c r="AL833" s="438">
        <f t="shared" si="2477"/>
        <v>0</v>
      </c>
      <c r="AM833" s="333"/>
    </row>
    <row r="834" spans="1:39" ht="15.75" hidden="1" outlineLevel="1">
      <c r="A834" s="568"/>
      <c r="B834" s="350"/>
      <c r="C834" s="327"/>
      <c r="D834" s="318"/>
      <c r="E834" s="318"/>
      <c r="F834" s="318"/>
      <c r="G834" s="318"/>
      <c r="H834" s="318"/>
      <c r="I834" s="318"/>
      <c r="J834" s="318"/>
      <c r="K834" s="318"/>
      <c r="L834" s="318"/>
      <c r="M834" s="318"/>
      <c r="N834" s="327"/>
      <c r="O834" s="318"/>
      <c r="P834" s="318"/>
      <c r="Q834" s="318"/>
      <c r="R834" s="318"/>
      <c r="S834" s="318"/>
      <c r="T834" s="318"/>
      <c r="U834" s="318"/>
      <c r="V834" s="318"/>
      <c r="W834" s="318"/>
      <c r="X834" s="318"/>
      <c r="Y834" s="439"/>
      <c r="Z834" s="439"/>
      <c r="AA834" s="439"/>
      <c r="AB834" s="439"/>
      <c r="AC834" s="439"/>
      <c r="AD834" s="439"/>
      <c r="AE834" s="439"/>
      <c r="AF834" s="439"/>
      <c r="AG834" s="439"/>
      <c r="AH834" s="439"/>
      <c r="AI834" s="439"/>
      <c r="AJ834" s="439"/>
      <c r="AK834" s="439"/>
      <c r="AL834" s="439"/>
      <c r="AM834" s="333"/>
    </row>
    <row r="835" spans="1:39" ht="15.75" hidden="1" outlineLevel="1">
      <c r="A835" s="568"/>
      <c r="B835" s="554" t="s">
        <v>516</v>
      </c>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449"/>
      <c r="Z835" s="452"/>
      <c r="AA835" s="452"/>
      <c r="AB835" s="452"/>
      <c r="AC835" s="452"/>
      <c r="AD835" s="452"/>
      <c r="AE835" s="452"/>
      <c r="AF835" s="452"/>
      <c r="AG835" s="452"/>
      <c r="AH835" s="452"/>
      <c r="AI835" s="452"/>
      <c r="AJ835" s="452"/>
      <c r="AK835" s="452"/>
      <c r="AL835" s="452"/>
      <c r="AM835" s="333"/>
    </row>
    <row r="836" spans="1:39" ht="15.75" hidden="1" outlineLevel="1">
      <c r="A836" s="568"/>
      <c r="B836" s="540" t="s">
        <v>512</v>
      </c>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449"/>
      <c r="Z836" s="452"/>
      <c r="AA836" s="452"/>
      <c r="AB836" s="452"/>
      <c r="AC836" s="452"/>
      <c r="AD836" s="452"/>
      <c r="AE836" s="452"/>
      <c r="AF836" s="452"/>
      <c r="AG836" s="452"/>
      <c r="AH836" s="452"/>
      <c r="AI836" s="452"/>
      <c r="AJ836" s="452"/>
      <c r="AK836" s="452"/>
      <c r="AL836" s="452"/>
      <c r="AM836" s="333"/>
    </row>
    <row r="837" spans="1:39" hidden="1" outlineLevel="1">
      <c r="A837" s="568">
        <v>21</v>
      </c>
      <c r="B837" s="455" t="s">
        <v>114</v>
      </c>
      <c r="C837" s="318" t="s">
        <v>25</v>
      </c>
      <c r="D837" s="322"/>
      <c r="E837" s="322"/>
      <c r="F837" s="322"/>
      <c r="G837" s="322"/>
      <c r="H837" s="322"/>
      <c r="I837" s="322"/>
      <c r="J837" s="322"/>
      <c r="K837" s="322"/>
      <c r="L837" s="322"/>
      <c r="M837" s="322"/>
      <c r="N837" s="318"/>
      <c r="O837" s="322"/>
      <c r="P837" s="322"/>
      <c r="Q837" s="322"/>
      <c r="R837" s="322"/>
      <c r="S837" s="322"/>
      <c r="T837" s="322"/>
      <c r="U837" s="322"/>
      <c r="V837" s="322"/>
      <c r="W837" s="322"/>
      <c r="X837" s="322"/>
      <c r="Y837" s="442"/>
      <c r="Z837" s="442"/>
      <c r="AA837" s="442"/>
      <c r="AB837" s="442"/>
      <c r="AC837" s="442"/>
      <c r="AD837" s="442"/>
      <c r="AE837" s="442"/>
      <c r="AF837" s="437"/>
      <c r="AG837" s="437"/>
      <c r="AH837" s="437"/>
      <c r="AI837" s="437"/>
      <c r="AJ837" s="437"/>
      <c r="AK837" s="437"/>
      <c r="AL837" s="437"/>
      <c r="AM837" s="323">
        <f>SUM(Y837:AL837)</f>
        <v>0</v>
      </c>
    </row>
    <row r="838" spans="1:39" hidden="1" outlineLevel="1">
      <c r="A838" s="568"/>
      <c r="B838" s="321" t="s">
        <v>345</v>
      </c>
      <c r="C838" s="318" t="s">
        <v>164</v>
      </c>
      <c r="D838" s="322"/>
      <c r="E838" s="322"/>
      <c r="F838" s="322"/>
      <c r="G838" s="322"/>
      <c r="H838" s="322"/>
      <c r="I838" s="322"/>
      <c r="J838" s="322"/>
      <c r="K838" s="322"/>
      <c r="L838" s="322"/>
      <c r="M838" s="322"/>
      <c r="N838" s="318"/>
      <c r="O838" s="322"/>
      <c r="P838" s="322"/>
      <c r="Q838" s="322"/>
      <c r="R838" s="322"/>
      <c r="S838" s="322"/>
      <c r="T838" s="322"/>
      <c r="U838" s="322"/>
      <c r="V838" s="322"/>
      <c r="W838" s="322"/>
      <c r="X838" s="322"/>
      <c r="Y838" s="438">
        <f>Y837</f>
        <v>0</v>
      </c>
      <c r="Z838" s="438">
        <f t="shared" ref="Z838" si="2478">Z837</f>
        <v>0</v>
      </c>
      <c r="AA838" s="438">
        <f t="shared" ref="AA838" si="2479">AA837</f>
        <v>0</v>
      </c>
      <c r="AB838" s="438">
        <f t="shared" ref="AB838" si="2480">AB837</f>
        <v>0</v>
      </c>
      <c r="AC838" s="438">
        <f t="shared" ref="AC838" si="2481">AC837</f>
        <v>0</v>
      </c>
      <c r="AD838" s="438">
        <f t="shared" ref="AD838" si="2482">AD837</f>
        <v>0</v>
      </c>
      <c r="AE838" s="438">
        <f t="shared" ref="AE838" si="2483">AE837</f>
        <v>0</v>
      </c>
      <c r="AF838" s="438">
        <f t="shared" ref="AF838" si="2484">AF837</f>
        <v>0</v>
      </c>
      <c r="AG838" s="438">
        <f t="shared" ref="AG838" si="2485">AG837</f>
        <v>0</v>
      </c>
      <c r="AH838" s="438">
        <f t="shared" ref="AH838" si="2486">AH837</f>
        <v>0</v>
      </c>
      <c r="AI838" s="438">
        <f t="shared" ref="AI838" si="2487">AI837</f>
        <v>0</v>
      </c>
      <c r="AJ838" s="438">
        <f t="shared" ref="AJ838" si="2488">AJ837</f>
        <v>0</v>
      </c>
      <c r="AK838" s="438">
        <f t="shared" ref="AK838" si="2489">AK837</f>
        <v>0</v>
      </c>
      <c r="AL838" s="438">
        <f t="shared" ref="AL838" si="2490">AL837</f>
        <v>0</v>
      </c>
      <c r="AM838" s="333"/>
    </row>
    <row r="839" spans="1:39" hidden="1" outlineLevel="1">
      <c r="A839" s="568"/>
      <c r="B839" s="321"/>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449"/>
      <c r="Z839" s="452"/>
      <c r="AA839" s="452"/>
      <c r="AB839" s="452"/>
      <c r="AC839" s="452"/>
      <c r="AD839" s="452"/>
      <c r="AE839" s="452"/>
      <c r="AF839" s="452"/>
      <c r="AG839" s="452"/>
      <c r="AH839" s="452"/>
      <c r="AI839" s="452"/>
      <c r="AJ839" s="452"/>
      <c r="AK839" s="452"/>
      <c r="AL839" s="452"/>
      <c r="AM839" s="333"/>
    </row>
    <row r="840" spans="1:39" ht="30" hidden="1" outlineLevel="1">
      <c r="A840" s="568">
        <v>22</v>
      </c>
      <c r="B840" s="455" t="s">
        <v>115</v>
      </c>
      <c r="C840" s="318" t="s">
        <v>25</v>
      </c>
      <c r="D840" s="322"/>
      <c r="E840" s="322"/>
      <c r="F840" s="322"/>
      <c r="G840" s="322"/>
      <c r="H840" s="322"/>
      <c r="I840" s="322"/>
      <c r="J840" s="322"/>
      <c r="K840" s="322"/>
      <c r="L840" s="322"/>
      <c r="M840" s="322"/>
      <c r="N840" s="318"/>
      <c r="O840" s="322"/>
      <c r="P840" s="322"/>
      <c r="Q840" s="322"/>
      <c r="R840" s="322"/>
      <c r="S840" s="322"/>
      <c r="T840" s="322"/>
      <c r="U840" s="322"/>
      <c r="V840" s="322"/>
      <c r="W840" s="322"/>
      <c r="X840" s="322"/>
      <c r="Y840" s="442"/>
      <c r="Z840" s="442"/>
      <c r="AA840" s="442"/>
      <c r="AB840" s="442"/>
      <c r="AC840" s="442"/>
      <c r="AD840" s="442"/>
      <c r="AE840" s="442"/>
      <c r="AF840" s="437"/>
      <c r="AG840" s="437"/>
      <c r="AH840" s="437"/>
      <c r="AI840" s="437"/>
      <c r="AJ840" s="437"/>
      <c r="AK840" s="437"/>
      <c r="AL840" s="437"/>
      <c r="AM840" s="323">
        <f>SUM(Y840:AL840)</f>
        <v>0</v>
      </c>
    </row>
    <row r="841" spans="1:39" hidden="1" outlineLevel="1">
      <c r="A841" s="568"/>
      <c r="B841" s="321" t="s">
        <v>345</v>
      </c>
      <c r="C841" s="318" t="s">
        <v>164</v>
      </c>
      <c r="D841" s="322"/>
      <c r="E841" s="322"/>
      <c r="F841" s="322"/>
      <c r="G841" s="322"/>
      <c r="H841" s="322"/>
      <c r="I841" s="322"/>
      <c r="J841" s="322"/>
      <c r="K841" s="322"/>
      <c r="L841" s="322"/>
      <c r="M841" s="322"/>
      <c r="N841" s="318"/>
      <c r="O841" s="322"/>
      <c r="P841" s="322"/>
      <c r="Q841" s="322"/>
      <c r="R841" s="322"/>
      <c r="S841" s="322"/>
      <c r="T841" s="322"/>
      <c r="U841" s="322"/>
      <c r="V841" s="322"/>
      <c r="W841" s="322"/>
      <c r="X841" s="322"/>
      <c r="Y841" s="438">
        <f>Y840</f>
        <v>0</v>
      </c>
      <c r="Z841" s="438">
        <f t="shared" ref="Z841" si="2491">Z840</f>
        <v>0</v>
      </c>
      <c r="AA841" s="438">
        <f t="shared" ref="AA841" si="2492">AA840</f>
        <v>0</v>
      </c>
      <c r="AB841" s="438">
        <f t="shared" ref="AB841" si="2493">AB840</f>
        <v>0</v>
      </c>
      <c r="AC841" s="438">
        <f t="shared" ref="AC841" si="2494">AC840</f>
        <v>0</v>
      </c>
      <c r="AD841" s="438">
        <f t="shared" ref="AD841" si="2495">AD840</f>
        <v>0</v>
      </c>
      <c r="AE841" s="438">
        <f t="shared" ref="AE841" si="2496">AE840</f>
        <v>0</v>
      </c>
      <c r="AF841" s="438">
        <f t="shared" ref="AF841" si="2497">AF840</f>
        <v>0</v>
      </c>
      <c r="AG841" s="438">
        <f t="shared" ref="AG841" si="2498">AG840</f>
        <v>0</v>
      </c>
      <c r="AH841" s="438">
        <f t="shared" ref="AH841" si="2499">AH840</f>
        <v>0</v>
      </c>
      <c r="AI841" s="438">
        <f t="shared" ref="AI841" si="2500">AI840</f>
        <v>0</v>
      </c>
      <c r="AJ841" s="438">
        <f t="shared" ref="AJ841" si="2501">AJ840</f>
        <v>0</v>
      </c>
      <c r="AK841" s="438">
        <f t="shared" ref="AK841" si="2502">AK840</f>
        <v>0</v>
      </c>
      <c r="AL841" s="438">
        <f t="shared" ref="AL841" si="2503">AL840</f>
        <v>0</v>
      </c>
      <c r="AM841" s="333"/>
    </row>
    <row r="842" spans="1:39" hidden="1" outlineLevel="1">
      <c r="A842" s="568"/>
      <c r="B842" s="321"/>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449"/>
      <c r="Z842" s="452"/>
      <c r="AA842" s="452"/>
      <c r="AB842" s="452"/>
      <c r="AC842" s="452"/>
      <c r="AD842" s="452"/>
      <c r="AE842" s="452"/>
      <c r="AF842" s="452"/>
      <c r="AG842" s="452"/>
      <c r="AH842" s="452"/>
      <c r="AI842" s="452"/>
      <c r="AJ842" s="452"/>
      <c r="AK842" s="452"/>
      <c r="AL842" s="452"/>
      <c r="AM842" s="333"/>
    </row>
    <row r="843" spans="1:39" ht="30" hidden="1" outlineLevel="1">
      <c r="A843" s="568">
        <v>23</v>
      </c>
      <c r="B843" s="455" t="s">
        <v>116</v>
      </c>
      <c r="C843" s="318" t="s">
        <v>25</v>
      </c>
      <c r="D843" s="322"/>
      <c r="E843" s="322"/>
      <c r="F843" s="322"/>
      <c r="G843" s="322"/>
      <c r="H843" s="322"/>
      <c r="I843" s="322"/>
      <c r="J843" s="322"/>
      <c r="K843" s="322"/>
      <c r="L843" s="322"/>
      <c r="M843" s="322"/>
      <c r="N843" s="318"/>
      <c r="O843" s="322"/>
      <c r="P843" s="322"/>
      <c r="Q843" s="322"/>
      <c r="R843" s="322"/>
      <c r="S843" s="322"/>
      <c r="T843" s="322"/>
      <c r="U843" s="322"/>
      <c r="V843" s="322"/>
      <c r="W843" s="322"/>
      <c r="X843" s="322"/>
      <c r="Y843" s="442"/>
      <c r="Z843" s="442"/>
      <c r="AA843" s="442"/>
      <c r="AB843" s="442"/>
      <c r="AC843" s="442"/>
      <c r="AD843" s="442"/>
      <c r="AE843" s="442"/>
      <c r="AF843" s="437"/>
      <c r="AG843" s="437"/>
      <c r="AH843" s="437"/>
      <c r="AI843" s="437"/>
      <c r="AJ843" s="437"/>
      <c r="AK843" s="437"/>
      <c r="AL843" s="437"/>
      <c r="AM843" s="323">
        <f>SUM(Y843:AL843)</f>
        <v>0</v>
      </c>
    </row>
    <row r="844" spans="1:39" hidden="1" outlineLevel="1">
      <c r="A844" s="568"/>
      <c r="B844" s="321" t="s">
        <v>345</v>
      </c>
      <c r="C844" s="318" t="s">
        <v>164</v>
      </c>
      <c r="D844" s="322"/>
      <c r="E844" s="322"/>
      <c r="F844" s="322"/>
      <c r="G844" s="322"/>
      <c r="H844" s="322"/>
      <c r="I844" s="322"/>
      <c r="J844" s="322"/>
      <c r="K844" s="322"/>
      <c r="L844" s="322"/>
      <c r="M844" s="322"/>
      <c r="N844" s="318"/>
      <c r="O844" s="322"/>
      <c r="P844" s="322"/>
      <c r="Q844" s="322"/>
      <c r="R844" s="322"/>
      <c r="S844" s="322"/>
      <c r="T844" s="322"/>
      <c r="U844" s="322"/>
      <c r="V844" s="322"/>
      <c r="W844" s="322"/>
      <c r="X844" s="322"/>
      <c r="Y844" s="438">
        <f>Y843</f>
        <v>0</v>
      </c>
      <c r="Z844" s="438">
        <f t="shared" ref="Z844" si="2504">Z843</f>
        <v>0</v>
      </c>
      <c r="AA844" s="438">
        <f t="shared" ref="AA844" si="2505">AA843</f>
        <v>0</v>
      </c>
      <c r="AB844" s="438">
        <f t="shared" ref="AB844" si="2506">AB843</f>
        <v>0</v>
      </c>
      <c r="AC844" s="438">
        <f t="shared" ref="AC844" si="2507">AC843</f>
        <v>0</v>
      </c>
      <c r="AD844" s="438">
        <f t="shared" ref="AD844" si="2508">AD843</f>
        <v>0</v>
      </c>
      <c r="AE844" s="438">
        <f t="shared" ref="AE844" si="2509">AE843</f>
        <v>0</v>
      </c>
      <c r="AF844" s="438">
        <f t="shared" ref="AF844" si="2510">AF843</f>
        <v>0</v>
      </c>
      <c r="AG844" s="438">
        <f t="shared" ref="AG844" si="2511">AG843</f>
        <v>0</v>
      </c>
      <c r="AH844" s="438">
        <f t="shared" ref="AH844" si="2512">AH843</f>
        <v>0</v>
      </c>
      <c r="AI844" s="438">
        <f t="shared" ref="AI844" si="2513">AI843</f>
        <v>0</v>
      </c>
      <c r="AJ844" s="438">
        <f t="shared" ref="AJ844" si="2514">AJ843</f>
        <v>0</v>
      </c>
      <c r="AK844" s="438">
        <f t="shared" ref="AK844" si="2515">AK843</f>
        <v>0</v>
      </c>
      <c r="AL844" s="438">
        <f t="shared" ref="AL844" si="2516">AL843</f>
        <v>0</v>
      </c>
      <c r="AM844" s="333"/>
    </row>
    <row r="845" spans="1:39" hidden="1" outlineLevel="1">
      <c r="A845" s="568"/>
      <c r="B845" s="457"/>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449"/>
      <c r="Z845" s="452"/>
      <c r="AA845" s="452"/>
      <c r="AB845" s="452"/>
      <c r="AC845" s="452"/>
      <c r="AD845" s="452"/>
      <c r="AE845" s="452"/>
      <c r="AF845" s="452"/>
      <c r="AG845" s="452"/>
      <c r="AH845" s="452"/>
      <c r="AI845" s="452"/>
      <c r="AJ845" s="452"/>
      <c r="AK845" s="452"/>
      <c r="AL845" s="452"/>
      <c r="AM845" s="333"/>
    </row>
    <row r="846" spans="1:39" ht="30" hidden="1" outlineLevel="1">
      <c r="A846" s="568">
        <v>24</v>
      </c>
      <c r="B846" s="455" t="s">
        <v>117</v>
      </c>
      <c r="C846" s="318" t="s">
        <v>25</v>
      </c>
      <c r="D846" s="322"/>
      <c r="E846" s="322"/>
      <c r="F846" s="322"/>
      <c r="G846" s="322"/>
      <c r="H846" s="322"/>
      <c r="I846" s="322"/>
      <c r="J846" s="322"/>
      <c r="K846" s="322"/>
      <c r="L846" s="322"/>
      <c r="M846" s="322"/>
      <c r="N846" s="318"/>
      <c r="O846" s="322"/>
      <c r="P846" s="322"/>
      <c r="Q846" s="322"/>
      <c r="R846" s="322"/>
      <c r="S846" s="322"/>
      <c r="T846" s="322"/>
      <c r="U846" s="322"/>
      <c r="V846" s="322"/>
      <c r="W846" s="322"/>
      <c r="X846" s="322"/>
      <c r="Y846" s="442"/>
      <c r="Z846" s="442"/>
      <c r="AA846" s="442"/>
      <c r="AB846" s="442"/>
      <c r="AC846" s="442"/>
      <c r="AD846" s="442"/>
      <c r="AE846" s="442"/>
      <c r="AF846" s="437"/>
      <c r="AG846" s="437"/>
      <c r="AH846" s="437"/>
      <c r="AI846" s="437"/>
      <c r="AJ846" s="437"/>
      <c r="AK846" s="437"/>
      <c r="AL846" s="437"/>
      <c r="AM846" s="323">
        <f>SUM(Y846:AL846)</f>
        <v>0</v>
      </c>
    </row>
    <row r="847" spans="1:39" hidden="1" outlineLevel="1">
      <c r="A847" s="568"/>
      <c r="B847" s="321" t="s">
        <v>345</v>
      </c>
      <c r="C847" s="318" t="s">
        <v>164</v>
      </c>
      <c r="D847" s="322"/>
      <c r="E847" s="322"/>
      <c r="F847" s="322"/>
      <c r="G847" s="322"/>
      <c r="H847" s="322"/>
      <c r="I847" s="322"/>
      <c r="J847" s="322"/>
      <c r="K847" s="322"/>
      <c r="L847" s="322"/>
      <c r="M847" s="322"/>
      <c r="N847" s="318"/>
      <c r="O847" s="322"/>
      <c r="P847" s="322"/>
      <c r="Q847" s="322"/>
      <c r="R847" s="322"/>
      <c r="S847" s="322"/>
      <c r="T847" s="322"/>
      <c r="U847" s="322"/>
      <c r="V847" s="322"/>
      <c r="W847" s="322"/>
      <c r="X847" s="322"/>
      <c r="Y847" s="438">
        <f>Y846</f>
        <v>0</v>
      </c>
      <c r="Z847" s="438">
        <f t="shared" ref="Z847" si="2517">Z846</f>
        <v>0</v>
      </c>
      <c r="AA847" s="438">
        <f t="shared" ref="AA847" si="2518">AA846</f>
        <v>0</v>
      </c>
      <c r="AB847" s="438">
        <f t="shared" ref="AB847" si="2519">AB846</f>
        <v>0</v>
      </c>
      <c r="AC847" s="438">
        <f t="shared" ref="AC847" si="2520">AC846</f>
        <v>0</v>
      </c>
      <c r="AD847" s="438">
        <f t="shared" ref="AD847" si="2521">AD846</f>
        <v>0</v>
      </c>
      <c r="AE847" s="438">
        <f t="shared" ref="AE847" si="2522">AE846</f>
        <v>0</v>
      </c>
      <c r="AF847" s="438">
        <f t="shared" ref="AF847" si="2523">AF846</f>
        <v>0</v>
      </c>
      <c r="AG847" s="438">
        <f t="shared" ref="AG847" si="2524">AG846</f>
        <v>0</v>
      </c>
      <c r="AH847" s="438">
        <f t="shared" ref="AH847" si="2525">AH846</f>
        <v>0</v>
      </c>
      <c r="AI847" s="438">
        <f t="shared" ref="AI847" si="2526">AI846</f>
        <v>0</v>
      </c>
      <c r="AJ847" s="438">
        <f t="shared" ref="AJ847" si="2527">AJ846</f>
        <v>0</v>
      </c>
      <c r="AK847" s="438">
        <f t="shared" ref="AK847" si="2528">AK846</f>
        <v>0</v>
      </c>
      <c r="AL847" s="438">
        <f t="shared" ref="AL847" si="2529">AL846</f>
        <v>0</v>
      </c>
      <c r="AM847" s="333"/>
    </row>
    <row r="848" spans="1:39" hidden="1" outlineLevel="1">
      <c r="A848" s="568"/>
      <c r="B848" s="321"/>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439"/>
      <c r="Z848" s="452"/>
      <c r="AA848" s="452"/>
      <c r="AB848" s="452"/>
      <c r="AC848" s="452"/>
      <c r="AD848" s="452"/>
      <c r="AE848" s="452"/>
      <c r="AF848" s="452"/>
      <c r="AG848" s="452"/>
      <c r="AH848" s="452"/>
      <c r="AI848" s="452"/>
      <c r="AJ848" s="452"/>
      <c r="AK848" s="452"/>
      <c r="AL848" s="452"/>
      <c r="AM848" s="333"/>
    </row>
    <row r="849" spans="1:39" ht="15.75" hidden="1" outlineLevel="1">
      <c r="A849" s="568"/>
      <c r="B849" s="315" t="s">
        <v>513</v>
      </c>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439"/>
      <c r="Z849" s="452"/>
      <c r="AA849" s="452"/>
      <c r="AB849" s="452"/>
      <c r="AC849" s="452"/>
      <c r="AD849" s="452"/>
      <c r="AE849" s="452"/>
      <c r="AF849" s="452"/>
      <c r="AG849" s="452"/>
      <c r="AH849" s="452"/>
      <c r="AI849" s="452"/>
      <c r="AJ849" s="452"/>
      <c r="AK849" s="452"/>
      <c r="AL849" s="452"/>
      <c r="AM849" s="333"/>
    </row>
    <row r="850" spans="1:39" hidden="1" outlineLevel="1">
      <c r="A850" s="568">
        <v>25</v>
      </c>
      <c r="B850" s="455" t="s">
        <v>118</v>
      </c>
      <c r="C850" s="318" t="s">
        <v>25</v>
      </c>
      <c r="D850" s="322"/>
      <c r="E850" s="322"/>
      <c r="F850" s="322"/>
      <c r="G850" s="322"/>
      <c r="H850" s="322"/>
      <c r="I850" s="322"/>
      <c r="J850" s="322"/>
      <c r="K850" s="322"/>
      <c r="L850" s="322"/>
      <c r="M850" s="322"/>
      <c r="N850" s="322">
        <v>12</v>
      </c>
      <c r="O850" s="322"/>
      <c r="P850" s="322"/>
      <c r="Q850" s="322"/>
      <c r="R850" s="322"/>
      <c r="S850" s="322"/>
      <c r="T850" s="322"/>
      <c r="U850" s="322"/>
      <c r="V850" s="322"/>
      <c r="W850" s="322"/>
      <c r="X850" s="322"/>
      <c r="Y850" s="453"/>
      <c r="Z850" s="442"/>
      <c r="AA850" s="442"/>
      <c r="AB850" s="442"/>
      <c r="AC850" s="442"/>
      <c r="AD850" s="442"/>
      <c r="AE850" s="442"/>
      <c r="AF850" s="442"/>
      <c r="AG850" s="442"/>
      <c r="AH850" s="442"/>
      <c r="AI850" s="442"/>
      <c r="AJ850" s="442"/>
      <c r="AK850" s="442"/>
      <c r="AL850" s="442"/>
      <c r="AM850" s="323">
        <f>SUM(Y850:AL850)</f>
        <v>0</v>
      </c>
    </row>
    <row r="851" spans="1:39" hidden="1" outlineLevel="1">
      <c r="A851" s="568"/>
      <c r="B851" s="321" t="s">
        <v>345</v>
      </c>
      <c r="C851" s="318" t="s">
        <v>164</v>
      </c>
      <c r="D851" s="322"/>
      <c r="E851" s="322"/>
      <c r="F851" s="322"/>
      <c r="G851" s="322"/>
      <c r="H851" s="322"/>
      <c r="I851" s="322"/>
      <c r="J851" s="322"/>
      <c r="K851" s="322"/>
      <c r="L851" s="322"/>
      <c r="M851" s="322"/>
      <c r="N851" s="322">
        <f>N850</f>
        <v>12</v>
      </c>
      <c r="O851" s="322"/>
      <c r="P851" s="322"/>
      <c r="Q851" s="322"/>
      <c r="R851" s="322"/>
      <c r="S851" s="322"/>
      <c r="T851" s="322"/>
      <c r="U851" s="322"/>
      <c r="V851" s="322"/>
      <c r="W851" s="322"/>
      <c r="X851" s="322"/>
      <c r="Y851" s="438">
        <f>Y850</f>
        <v>0</v>
      </c>
      <c r="Z851" s="438">
        <f t="shared" ref="Z851" si="2530">Z850</f>
        <v>0</v>
      </c>
      <c r="AA851" s="438">
        <f t="shared" ref="AA851" si="2531">AA850</f>
        <v>0</v>
      </c>
      <c r="AB851" s="438">
        <f t="shared" ref="AB851" si="2532">AB850</f>
        <v>0</v>
      </c>
      <c r="AC851" s="438">
        <f t="shared" ref="AC851" si="2533">AC850</f>
        <v>0</v>
      </c>
      <c r="AD851" s="438">
        <f t="shared" ref="AD851" si="2534">AD850</f>
        <v>0</v>
      </c>
      <c r="AE851" s="438">
        <f t="shared" ref="AE851" si="2535">AE850</f>
        <v>0</v>
      </c>
      <c r="AF851" s="438">
        <f t="shared" ref="AF851" si="2536">AF850</f>
        <v>0</v>
      </c>
      <c r="AG851" s="438">
        <f t="shared" ref="AG851" si="2537">AG850</f>
        <v>0</v>
      </c>
      <c r="AH851" s="438">
        <f t="shared" ref="AH851" si="2538">AH850</f>
        <v>0</v>
      </c>
      <c r="AI851" s="438">
        <f t="shared" ref="AI851" si="2539">AI850</f>
        <v>0</v>
      </c>
      <c r="AJ851" s="438">
        <f t="shared" ref="AJ851" si="2540">AJ850</f>
        <v>0</v>
      </c>
      <c r="AK851" s="438">
        <f t="shared" ref="AK851" si="2541">AK850</f>
        <v>0</v>
      </c>
      <c r="AL851" s="438">
        <f t="shared" ref="AL851" si="2542">AL850</f>
        <v>0</v>
      </c>
      <c r="AM851" s="333"/>
    </row>
    <row r="852" spans="1:39" hidden="1" outlineLevel="1">
      <c r="A852" s="568"/>
      <c r="B852" s="321"/>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439"/>
      <c r="Z852" s="452"/>
      <c r="AA852" s="452"/>
      <c r="AB852" s="452"/>
      <c r="AC852" s="452"/>
      <c r="AD852" s="452"/>
      <c r="AE852" s="452"/>
      <c r="AF852" s="452"/>
      <c r="AG852" s="452"/>
      <c r="AH852" s="452"/>
      <c r="AI852" s="452"/>
      <c r="AJ852" s="452"/>
      <c r="AK852" s="452"/>
      <c r="AL852" s="452"/>
      <c r="AM852" s="333"/>
    </row>
    <row r="853" spans="1:39" hidden="1" outlineLevel="1">
      <c r="A853" s="568">
        <v>26</v>
      </c>
      <c r="B853" s="455" t="s">
        <v>119</v>
      </c>
      <c r="C853" s="318" t="s">
        <v>25</v>
      </c>
      <c r="D853" s="322"/>
      <c r="E853" s="322"/>
      <c r="F853" s="322"/>
      <c r="G853" s="322"/>
      <c r="H853" s="322"/>
      <c r="I853" s="322"/>
      <c r="J853" s="322"/>
      <c r="K853" s="322"/>
      <c r="L853" s="322"/>
      <c r="M853" s="322"/>
      <c r="N853" s="322">
        <v>12</v>
      </c>
      <c r="O853" s="322"/>
      <c r="P853" s="322"/>
      <c r="Q853" s="322"/>
      <c r="R853" s="322"/>
      <c r="S853" s="322"/>
      <c r="T853" s="322"/>
      <c r="U853" s="322"/>
      <c r="V853" s="322"/>
      <c r="W853" s="322"/>
      <c r="X853" s="322"/>
      <c r="Y853" s="453"/>
      <c r="Z853" s="442"/>
      <c r="AA853" s="442"/>
      <c r="AB853" s="442"/>
      <c r="AC853" s="442"/>
      <c r="AD853" s="442"/>
      <c r="AE853" s="442"/>
      <c r="AF853" s="442"/>
      <c r="AG853" s="442"/>
      <c r="AH853" s="442"/>
      <c r="AI853" s="442"/>
      <c r="AJ853" s="442"/>
      <c r="AK853" s="442"/>
      <c r="AL853" s="442"/>
      <c r="AM853" s="323">
        <f>SUM(Y853:AL853)</f>
        <v>0</v>
      </c>
    </row>
    <row r="854" spans="1:39" hidden="1" outlineLevel="1">
      <c r="A854" s="568"/>
      <c r="B854" s="321" t="s">
        <v>345</v>
      </c>
      <c r="C854" s="318" t="s">
        <v>164</v>
      </c>
      <c r="D854" s="322"/>
      <c r="E854" s="322"/>
      <c r="F854" s="322"/>
      <c r="G854" s="322"/>
      <c r="H854" s="322"/>
      <c r="I854" s="322"/>
      <c r="J854" s="322"/>
      <c r="K854" s="322"/>
      <c r="L854" s="322"/>
      <c r="M854" s="322"/>
      <c r="N854" s="322">
        <f>N853</f>
        <v>12</v>
      </c>
      <c r="O854" s="322"/>
      <c r="P854" s="322"/>
      <c r="Q854" s="322"/>
      <c r="R854" s="322"/>
      <c r="S854" s="322"/>
      <c r="T854" s="322"/>
      <c r="U854" s="322"/>
      <c r="V854" s="322"/>
      <c r="W854" s="322"/>
      <c r="X854" s="322"/>
      <c r="Y854" s="438">
        <f>Y853</f>
        <v>0</v>
      </c>
      <c r="Z854" s="438">
        <f t="shared" ref="Z854" si="2543">Z853</f>
        <v>0</v>
      </c>
      <c r="AA854" s="438">
        <f t="shared" ref="AA854" si="2544">AA853</f>
        <v>0</v>
      </c>
      <c r="AB854" s="438">
        <f t="shared" ref="AB854" si="2545">AB853</f>
        <v>0</v>
      </c>
      <c r="AC854" s="438">
        <f t="shared" ref="AC854" si="2546">AC853</f>
        <v>0</v>
      </c>
      <c r="AD854" s="438">
        <f t="shared" ref="AD854" si="2547">AD853</f>
        <v>0</v>
      </c>
      <c r="AE854" s="438">
        <f t="shared" ref="AE854" si="2548">AE853</f>
        <v>0</v>
      </c>
      <c r="AF854" s="438">
        <f t="shared" ref="AF854" si="2549">AF853</f>
        <v>0</v>
      </c>
      <c r="AG854" s="438">
        <f t="shared" ref="AG854" si="2550">AG853</f>
        <v>0</v>
      </c>
      <c r="AH854" s="438">
        <f t="shared" ref="AH854" si="2551">AH853</f>
        <v>0</v>
      </c>
      <c r="AI854" s="438">
        <f t="shared" ref="AI854" si="2552">AI853</f>
        <v>0</v>
      </c>
      <c r="AJ854" s="438">
        <f t="shared" ref="AJ854" si="2553">AJ853</f>
        <v>0</v>
      </c>
      <c r="AK854" s="438">
        <f t="shared" ref="AK854" si="2554">AK853</f>
        <v>0</v>
      </c>
      <c r="AL854" s="438">
        <f t="shared" ref="AL854" si="2555">AL853</f>
        <v>0</v>
      </c>
      <c r="AM854" s="333"/>
    </row>
    <row r="855" spans="1:39" hidden="1" outlineLevel="1">
      <c r="A855" s="568"/>
      <c r="B855" s="321"/>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439"/>
      <c r="Z855" s="452"/>
      <c r="AA855" s="452"/>
      <c r="AB855" s="452"/>
      <c r="AC855" s="452"/>
      <c r="AD855" s="452"/>
      <c r="AE855" s="452"/>
      <c r="AF855" s="452"/>
      <c r="AG855" s="452"/>
      <c r="AH855" s="452"/>
      <c r="AI855" s="452"/>
      <c r="AJ855" s="452"/>
      <c r="AK855" s="452"/>
      <c r="AL855" s="452"/>
      <c r="AM855" s="333"/>
    </row>
    <row r="856" spans="1:39" ht="30" hidden="1" outlineLevel="1">
      <c r="A856" s="568">
        <v>27</v>
      </c>
      <c r="B856" s="455" t="s">
        <v>120</v>
      </c>
      <c r="C856" s="318" t="s">
        <v>25</v>
      </c>
      <c r="D856" s="322"/>
      <c r="E856" s="322"/>
      <c r="F856" s="322"/>
      <c r="G856" s="322"/>
      <c r="H856" s="322"/>
      <c r="I856" s="322"/>
      <c r="J856" s="322"/>
      <c r="K856" s="322"/>
      <c r="L856" s="322"/>
      <c r="M856" s="322"/>
      <c r="N856" s="322">
        <v>12</v>
      </c>
      <c r="O856" s="322"/>
      <c r="P856" s="322"/>
      <c r="Q856" s="322"/>
      <c r="R856" s="322"/>
      <c r="S856" s="322"/>
      <c r="T856" s="322"/>
      <c r="U856" s="322"/>
      <c r="V856" s="322"/>
      <c r="W856" s="322"/>
      <c r="X856" s="322"/>
      <c r="Y856" s="453"/>
      <c r="Z856" s="442"/>
      <c r="AA856" s="442"/>
      <c r="AB856" s="442"/>
      <c r="AC856" s="442"/>
      <c r="AD856" s="442"/>
      <c r="AE856" s="442"/>
      <c r="AF856" s="442"/>
      <c r="AG856" s="442"/>
      <c r="AH856" s="442"/>
      <c r="AI856" s="442"/>
      <c r="AJ856" s="442"/>
      <c r="AK856" s="442"/>
      <c r="AL856" s="442"/>
      <c r="AM856" s="323">
        <f>SUM(Y856:AL856)</f>
        <v>0</v>
      </c>
    </row>
    <row r="857" spans="1:39" hidden="1" outlineLevel="1">
      <c r="A857" s="568"/>
      <c r="B857" s="321" t="s">
        <v>345</v>
      </c>
      <c r="C857" s="318" t="s">
        <v>164</v>
      </c>
      <c r="D857" s="322"/>
      <c r="E857" s="322"/>
      <c r="F857" s="322"/>
      <c r="G857" s="322"/>
      <c r="H857" s="322"/>
      <c r="I857" s="322"/>
      <c r="J857" s="322"/>
      <c r="K857" s="322"/>
      <c r="L857" s="322"/>
      <c r="M857" s="322"/>
      <c r="N857" s="322">
        <f>N856</f>
        <v>12</v>
      </c>
      <c r="O857" s="322"/>
      <c r="P857" s="322"/>
      <c r="Q857" s="322"/>
      <c r="R857" s="322"/>
      <c r="S857" s="322"/>
      <c r="T857" s="322"/>
      <c r="U857" s="322"/>
      <c r="V857" s="322"/>
      <c r="W857" s="322"/>
      <c r="X857" s="322"/>
      <c r="Y857" s="438">
        <f>Y856</f>
        <v>0</v>
      </c>
      <c r="Z857" s="438">
        <f t="shared" ref="Z857" si="2556">Z856</f>
        <v>0</v>
      </c>
      <c r="AA857" s="438">
        <f t="shared" ref="AA857" si="2557">AA856</f>
        <v>0</v>
      </c>
      <c r="AB857" s="438">
        <f t="shared" ref="AB857" si="2558">AB856</f>
        <v>0</v>
      </c>
      <c r="AC857" s="438">
        <f t="shared" ref="AC857" si="2559">AC856</f>
        <v>0</v>
      </c>
      <c r="AD857" s="438">
        <f t="shared" ref="AD857" si="2560">AD856</f>
        <v>0</v>
      </c>
      <c r="AE857" s="438">
        <f t="shared" ref="AE857" si="2561">AE856</f>
        <v>0</v>
      </c>
      <c r="AF857" s="438">
        <f t="shared" ref="AF857" si="2562">AF856</f>
        <v>0</v>
      </c>
      <c r="AG857" s="438">
        <f t="shared" ref="AG857" si="2563">AG856</f>
        <v>0</v>
      </c>
      <c r="AH857" s="438">
        <f t="shared" ref="AH857" si="2564">AH856</f>
        <v>0</v>
      </c>
      <c r="AI857" s="438">
        <f t="shared" ref="AI857" si="2565">AI856</f>
        <v>0</v>
      </c>
      <c r="AJ857" s="438">
        <f t="shared" ref="AJ857" si="2566">AJ856</f>
        <v>0</v>
      </c>
      <c r="AK857" s="438">
        <f t="shared" ref="AK857" si="2567">AK856</f>
        <v>0</v>
      </c>
      <c r="AL857" s="438">
        <f t="shared" ref="AL857" si="2568">AL856</f>
        <v>0</v>
      </c>
      <c r="AM857" s="333"/>
    </row>
    <row r="858" spans="1:39" hidden="1" outlineLevel="1">
      <c r="A858" s="568"/>
      <c r="B858" s="321"/>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439"/>
      <c r="Z858" s="452"/>
      <c r="AA858" s="452"/>
      <c r="AB858" s="452"/>
      <c r="AC858" s="452"/>
      <c r="AD858" s="452"/>
      <c r="AE858" s="452"/>
      <c r="AF858" s="452"/>
      <c r="AG858" s="452"/>
      <c r="AH858" s="452"/>
      <c r="AI858" s="452"/>
      <c r="AJ858" s="452"/>
      <c r="AK858" s="452"/>
      <c r="AL858" s="452"/>
      <c r="AM858" s="333"/>
    </row>
    <row r="859" spans="1:39" ht="30" hidden="1" outlineLevel="1">
      <c r="A859" s="568">
        <v>28</v>
      </c>
      <c r="B859" s="455" t="s">
        <v>121</v>
      </c>
      <c r="C859" s="318" t="s">
        <v>25</v>
      </c>
      <c r="D859" s="322"/>
      <c r="E859" s="322"/>
      <c r="F859" s="322"/>
      <c r="G859" s="322"/>
      <c r="H859" s="322"/>
      <c r="I859" s="322"/>
      <c r="J859" s="322"/>
      <c r="K859" s="322"/>
      <c r="L859" s="322"/>
      <c r="M859" s="322"/>
      <c r="N859" s="322">
        <v>12</v>
      </c>
      <c r="O859" s="322"/>
      <c r="P859" s="322"/>
      <c r="Q859" s="322"/>
      <c r="R859" s="322"/>
      <c r="S859" s="322"/>
      <c r="T859" s="322"/>
      <c r="U859" s="322"/>
      <c r="V859" s="322"/>
      <c r="W859" s="322"/>
      <c r="X859" s="322"/>
      <c r="Y859" s="453"/>
      <c r="Z859" s="442"/>
      <c r="AA859" s="442"/>
      <c r="AB859" s="442"/>
      <c r="AC859" s="442"/>
      <c r="AD859" s="442"/>
      <c r="AE859" s="442"/>
      <c r="AF859" s="442"/>
      <c r="AG859" s="442"/>
      <c r="AH859" s="442"/>
      <c r="AI859" s="442"/>
      <c r="AJ859" s="442"/>
      <c r="AK859" s="442"/>
      <c r="AL859" s="442"/>
      <c r="AM859" s="323">
        <f>SUM(Y859:AL859)</f>
        <v>0</v>
      </c>
    </row>
    <row r="860" spans="1:39" hidden="1" outlineLevel="1">
      <c r="A860" s="568"/>
      <c r="B860" s="321" t="s">
        <v>345</v>
      </c>
      <c r="C860" s="318" t="s">
        <v>164</v>
      </c>
      <c r="D860" s="322"/>
      <c r="E860" s="322"/>
      <c r="F860" s="322"/>
      <c r="G860" s="322"/>
      <c r="H860" s="322"/>
      <c r="I860" s="322"/>
      <c r="J860" s="322"/>
      <c r="K860" s="322"/>
      <c r="L860" s="322"/>
      <c r="M860" s="322"/>
      <c r="N860" s="322">
        <f>N859</f>
        <v>12</v>
      </c>
      <c r="O860" s="322"/>
      <c r="P860" s="322"/>
      <c r="Q860" s="322"/>
      <c r="R860" s="322"/>
      <c r="S860" s="322"/>
      <c r="T860" s="322"/>
      <c r="U860" s="322"/>
      <c r="V860" s="322"/>
      <c r="W860" s="322"/>
      <c r="X860" s="322"/>
      <c r="Y860" s="438">
        <f>Y859</f>
        <v>0</v>
      </c>
      <c r="Z860" s="438">
        <f t="shared" ref="Z860" si="2569">Z859</f>
        <v>0</v>
      </c>
      <c r="AA860" s="438">
        <f t="shared" ref="AA860" si="2570">AA859</f>
        <v>0</v>
      </c>
      <c r="AB860" s="438">
        <f t="shared" ref="AB860" si="2571">AB859</f>
        <v>0</v>
      </c>
      <c r="AC860" s="438">
        <f t="shared" ref="AC860" si="2572">AC859</f>
        <v>0</v>
      </c>
      <c r="AD860" s="438">
        <f t="shared" ref="AD860" si="2573">AD859</f>
        <v>0</v>
      </c>
      <c r="AE860" s="438">
        <f t="shared" ref="AE860" si="2574">AE859</f>
        <v>0</v>
      </c>
      <c r="AF860" s="438">
        <f t="shared" ref="AF860" si="2575">AF859</f>
        <v>0</v>
      </c>
      <c r="AG860" s="438">
        <f t="shared" ref="AG860" si="2576">AG859</f>
        <v>0</v>
      </c>
      <c r="AH860" s="438">
        <f t="shared" ref="AH860" si="2577">AH859</f>
        <v>0</v>
      </c>
      <c r="AI860" s="438">
        <f t="shared" ref="AI860" si="2578">AI859</f>
        <v>0</v>
      </c>
      <c r="AJ860" s="438">
        <f t="shared" ref="AJ860" si="2579">AJ859</f>
        <v>0</v>
      </c>
      <c r="AK860" s="438">
        <f t="shared" ref="AK860" si="2580">AK859</f>
        <v>0</v>
      </c>
      <c r="AL860" s="438">
        <f t="shared" ref="AL860" si="2581">AL859</f>
        <v>0</v>
      </c>
      <c r="AM860" s="333"/>
    </row>
    <row r="861" spans="1:39" hidden="1" outlineLevel="1">
      <c r="A861" s="568"/>
      <c r="B861" s="321"/>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439"/>
      <c r="Z861" s="452"/>
      <c r="AA861" s="452"/>
      <c r="AB861" s="452"/>
      <c r="AC861" s="452"/>
      <c r="AD861" s="452"/>
      <c r="AE861" s="452"/>
      <c r="AF861" s="452"/>
      <c r="AG861" s="452"/>
      <c r="AH861" s="452"/>
      <c r="AI861" s="452"/>
      <c r="AJ861" s="452"/>
      <c r="AK861" s="452"/>
      <c r="AL861" s="452"/>
      <c r="AM861" s="333"/>
    </row>
    <row r="862" spans="1:39" ht="30" hidden="1" outlineLevel="1">
      <c r="A862" s="568">
        <v>29</v>
      </c>
      <c r="B862" s="455" t="s">
        <v>122</v>
      </c>
      <c r="C862" s="318" t="s">
        <v>25</v>
      </c>
      <c r="D862" s="322"/>
      <c r="E862" s="322"/>
      <c r="F862" s="322"/>
      <c r="G862" s="322"/>
      <c r="H862" s="322"/>
      <c r="I862" s="322"/>
      <c r="J862" s="322"/>
      <c r="K862" s="322"/>
      <c r="L862" s="322"/>
      <c r="M862" s="322"/>
      <c r="N862" s="322">
        <v>3</v>
      </c>
      <c r="O862" s="322"/>
      <c r="P862" s="322"/>
      <c r="Q862" s="322"/>
      <c r="R862" s="322"/>
      <c r="S862" s="322"/>
      <c r="T862" s="322"/>
      <c r="U862" s="322"/>
      <c r="V862" s="322"/>
      <c r="W862" s="322"/>
      <c r="X862" s="322"/>
      <c r="Y862" s="453"/>
      <c r="Z862" s="442"/>
      <c r="AA862" s="442"/>
      <c r="AB862" s="442"/>
      <c r="AC862" s="442"/>
      <c r="AD862" s="442"/>
      <c r="AE862" s="442"/>
      <c r="AF862" s="442"/>
      <c r="AG862" s="442"/>
      <c r="AH862" s="442"/>
      <c r="AI862" s="442"/>
      <c r="AJ862" s="442"/>
      <c r="AK862" s="442"/>
      <c r="AL862" s="442"/>
      <c r="AM862" s="323">
        <f>SUM(Y862:AL862)</f>
        <v>0</v>
      </c>
    </row>
    <row r="863" spans="1:39" hidden="1" outlineLevel="1">
      <c r="A863" s="568"/>
      <c r="B863" s="321" t="s">
        <v>345</v>
      </c>
      <c r="C863" s="318" t="s">
        <v>164</v>
      </c>
      <c r="D863" s="322"/>
      <c r="E863" s="322"/>
      <c r="F863" s="322"/>
      <c r="G863" s="322"/>
      <c r="H863" s="322"/>
      <c r="I863" s="322"/>
      <c r="J863" s="322"/>
      <c r="K863" s="322"/>
      <c r="L863" s="322"/>
      <c r="M863" s="322"/>
      <c r="N863" s="322">
        <f>N862</f>
        <v>3</v>
      </c>
      <c r="O863" s="322"/>
      <c r="P863" s="322"/>
      <c r="Q863" s="322"/>
      <c r="R863" s="322"/>
      <c r="S863" s="322"/>
      <c r="T863" s="322"/>
      <c r="U863" s="322"/>
      <c r="V863" s="322"/>
      <c r="W863" s="322"/>
      <c r="X863" s="322"/>
      <c r="Y863" s="438">
        <f>Y862</f>
        <v>0</v>
      </c>
      <c r="Z863" s="438">
        <f t="shared" ref="Z863" si="2582">Z862</f>
        <v>0</v>
      </c>
      <c r="AA863" s="438">
        <f t="shared" ref="AA863" si="2583">AA862</f>
        <v>0</v>
      </c>
      <c r="AB863" s="438">
        <f t="shared" ref="AB863" si="2584">AB862</f>
        <v>0</v>
      </c>
      <c r="AC863" s="438">
        <f t="shared" ref="AC863" si="2585">AC862</f>
        <v>0</v>
      </c>
      <c r="AD863" s="438">
        <f t="shared" ref="AD863" si="2586">AD862</f>
        <v>0</v>
      </c>
      <c r="AE863" s="438">
        <f t="shared" ref="AE863" si="2587">AE862</f>
        <v>0</v>
      </c>
      <c r="AF863" s="438">
        <f t="shared" ref="AF863" si="2588">AF862</f>
        <v>0</v>
      </c>
      <c r="AG863" s="438">
        <f t="shared" ref="AG863" si="2589">AG862</f>
        <v>0</v>
      </c>
      <c r="AH863" s="438">
        <f t="shared" ref="AH863" si="2590">AH862</f>
        <v>0</v>
      </c>
      <c r="AI863" s="438">
        <f t="shared" ref="AI863" si="2591">AI862</f>
        <v>0</v>
      </c>
      <c r="AJ863" s="438">
        <f t="shared" ref="AJ863" si="2592">AJ862</f>
        <v>0</v>
      </c>
      <c r="AK863" s="438">
        <f t="shared" ref="AK863" si="2593">AK862</f>
        <v>0</v>
      </c>
      <c r="AL863" s="438">
        <f t="shared" ref="AL863" si="2594">AL862</f>
        <v>0</v>
      </c>
      <c r="AM863" s="333"/>
    </row>
    <row r="864" spans="1:39" hidden="1" outlineLevel="1">
      <c r="A864" s="568"/>
      <c r="B864" s="321"/>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439"/>
      <c r="Z864" s="452"/>
      <c r="AA864" s="452"/>
      <c r="AB864" s="452"/>
      <c r="AC864" s="452"/>
      <c r="AD864" s="452"/>
      <c r="AE864" s="452"/>
      <c r="AF864" s="452"/>
      <c r="AG864" s="452"/>
      <c r="AH864" s="452"/>
      <c r="AI864" s="452"/>
      <c r="AJ864" s="452"/>
      <c r="AK864" s="452"/>
      <c r="AL864" s="452"/>
      <c r="AM864" s="333"/>
    </row>
    <row r="865" spans="1:39" ht="30" hidden="1" outlineLevel="1">
      <c r="A865" s="568">
        <v>30</v>
      </c>
      <c r="B865" s="455" t="s">
        <v>123</v>
      </c>
      <c r="C865" s="318" t="s">
        <v>25</v>
      </c>
      <c r="D865" s="322"/>
      <c r="E865" s="322"/>
      <c r="F865" s="322"/>
      <c r="G865" s="322"/>
      <c r="H865" s="322"/>
      <c r="I865" s="322"/>
      <c r="J865" s="322"/>
      <c r="K865" s="322"/>
      <c r="L865" s="322"/>
      <c r="M865" s="322"/>
      <c r="N865" s="322">
        <v>12</v>
      </c>
      <c r="O865" s="322"/>
      <c r="P865" s="322"/>
      <c r="Q865" s="322"/>
      <c r="R865" s="322"/>
      <c r="S865" s="322"/>
      <c r="T865" s="322"/>
      <c r="U865" s="322"/>
      <c r="V865" s="322"/>
      <c r="W865" s="322"/>
      <c r="X865" s="322"/>
      <c r="Y865" s="453"/>
      <c r="Z865" s="442"/>
      <c r="AA865" s="442"/>
      <c r="AB865" s="442"/>
      <c r="AC865" s="442"/>
      <c r="AD865" s="442"/>
      <c r="AE865" s="442"/>
      <c r="AF865" s="442"/>
      <c r="AG865" s="442"/>
      <c r="AH865" s="442"/>
      <c r="AI865" s="442"/>
      <c r="AJ865" s="442"/>
      <c r="AK865" s="442"/>
      <c r="AL865" s="442"/>
      <c r="AM865" s="323">
        <f>SUM(Y865:AL865)</f>
        <v>0</v>
      </c>
    </row>
    <row r="866" spans="1:39" hidden="1" outlineLevel="1">
      <c r="A866" s="568"/>
      <c r="B866" s="321" t="s">
        <v>345</v>
      </c>
      <c r="C866" s="318" t="s">
        <v>164</v>
      </c>
      <c r="D866" s="322"/>
      <c r="E866" s="322"/>
      <c r="F866" s="322"/>
      <c r="G866" s="322"/>
      <c r="H866" s="322"/>
      <c r="I866" s="322"/>
      <c r="J866" s="322"/>
      <c r="K866" s="322"/>
      <c r="L866" s="322"/>
      <c r="M866" s="322"/>
      <c r="N866" s="322">
        <f>N865</f>
        <v>12</v>
      </c>
      <c r="O866" s="322"/>
      <c r="P866" s="322"/>
      <c r="Q866" s="322"/>
      <c r="R866" s="322"/>
      <c r="S866" s="322"/>
      <c r="T866" s="322"/>
      <c r="U866" s="322"/>
      <c r="V866" s="322"/>
      <c r="W866" s="322"/>
      <c r="X866" s="322"/>
      <c r="Y866" s="438">
        <f>Y865</f>
        <v>0</v>
      </c>
      <c r="Z866" s="438">
        <f t="shared" ref="Z866" si="2595">Z865</f>
        <v>0</v>
      </c>
      <c r="AA866" s="438">
        <f t="shared" ref="AA866" si="2596">AA865</f>
        <v>0</v>
      </c>
      <c r="AB866" s="438">
        <f t="shared" ref="AB866" si="2597">AB865</f>
        <v>0</v>
      </c>
      <c r="AC866" s="438">
        <f t="shared" ref="AC866" si="2598">AC865</f>
        <v>0</v>
      </c>
      <c r="AD866" s="438">
        <f t="shared" ref="AD866" si="2599">AD865</f>
        <v>0</v>
      </c>
      <c r="AE866" s="438">
        <f t="shared" ref="AE866" si="2600">AE865</f>
        <v>0</v>
      </c>
      <c r="AF866" s="438">
        <f t="shared" ref="AF866" si="2601">AF865</f>
        <v>0</v>
      </c>
      <c r="AG866" s="438">
        <f t="shared" ref="AG866" si="2602">AG865</f>
        <v>0</v>
      </c>
      <c r="AH866" s="438">
        <f t="shared" ref="AH866" si="2603">AH865</f>
        <v>0</v>
      </c>
      <c r="AI866" s="438">
        <f t="shared" ref="AI866" si="2604">AI865</f>
        <v>0</v>
      </c>
      <c r="AJ866" s="438">
        <f t="shared" ref="AJ866" si="2605">AJ865</f>
        <v>0</v>
      </c>
      <c r="AK866" s="438">
        <f t="shared" ref="AK866" si="2606">AK865</f>
        <v>0</v>
      </c>
      <c r="AL866" s="438">
        <f t="shared" ref="AL866" si="2607">AL865</f>
        <v>0</v>
      </c>
      <c r="AM866" s="333"/>
    </row>
    <row r="867" spans="1:39" hidden="1" outlineLevel="1">
      <c r="A867" s="568"/>
      <c r="B867" s="321"/>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439"/>
      <c r="Z867" s="452"/>
      <c r="AA867" s="452"/>
      <c r="AB867" s="452"/>
      <c r="AC867" s="452"/>
      <c r="AD867" s="452"/>
      <c r="AE867" s="452"/>
      <c r="AF867" s="452"/>
      <c r="AG867" s="452"/>
      <c r="AH867" s="452"/>
      <c r="AI867" s="452"/>
      <c r="AJ867" s="452"/>
      <c r="AK867" s="452"/>
      <c r="AL867" s="452"/>
      <c r="AM867" s="333"/>
    </row>
    <row r="868" spans="1:39" ht="30" hidden="1" outlineLevel="1">
      <c r="A868" s="568">
        <v>31</v>
      </c>
      <c r="B868" s="455" t="s">
        <v>124</v>
      </c>
      <c r="C868" s="318" t="s">
        <v>25</v>
      </c>
      <c r="D868" s="322"/>
      <c r="E868" s="322"/>
      <c r="F868" s="322"/>
      <c r="G868" s="322"/>
      <c r="H868" s="322"/>
      <c r="I868" s="322"/>
      <c r="J868" s="322"/>
      <c r="K868" s="322"/>
      <c r="L868" s="322"/>
      <c r="M868" s="322"/>
      <c r="N868" s="322">
        <v>12</v>
      </c>
      <c r="O868" s="322"/>
      <c r="P868" s="322"/>
      <c r="Q868" s="322"/>
      <c r="R868" s="322"/>
      <c r="S868" s="322"/>
      <c r="T868" s="322"/>
      <c r="U868" s="322"/>
      <c r="V868" s="322"/>
      <c r="W868" s="322"/>
      <c r="X868" s="322"/>
      <c r="Y868" s="453"/>
      <c r="Z868" s="442"/>
      <c r="AA868" s="442"/>
      <c r="AB868" s="442"/>
      <c r="AC868" s="442"/>
      <c r="AD868" s="442"/>
      <c r="AE868" s="442"/>
      <c r="AF868" s="442"/>
      <c r="AG868" s="442"/>
      <c r="AH868" s="442"/>
      <c r="AI868" s="442"/>
      <c r="AJ868" s="442"/>
      <c r="AK868" s="442"/>
      <c r="AL868" s="442"/>
      <c r="AM868" s="323">
        <f>SUM(Y868:AL868)</f>
        <v>0</v>
      </c>
    </row>
    <row r="869" spans="1:39" hidden="1" outlineLevel="1">
      <c r="A869" s="568"/>
      <c r="B869" s="321" t="s">
        <v>345</v>
      </c>
      <c r="C869" s="318" t="s">
        <v>164</v>
      </c>
      <c r="D869" s="322"/>
      <c r="E869" s="322"/>
      <c r="F869" s="322"/>
      <c r="G869" s="322"/>
      <c r="H869" s="322"/>
      <c r="I869" s="322"/>
      <c r="J869" s="322"/>
      <c r="K869" s="322"/>
      <c r="L869" s="322"/>
      <c r="M869" s="322"/>
      <c r="N869" s="322">
        <f>N868</f>
        <v>12</v>
      </c>
      <c r="O869" s="322"/>
      <c r="P869" s="322"/>
      <c r="Q869" s="322"/>
      <c r="R869" s="322"/>
      <c r="S869" s="322"/>
      <c r="T869" s="322"/>
      <c r="U869" s="322"/>
      <c r="V869" s="322"/>
      <c r="W869" s="322"/>
      <c r="X869" s="322"/>
      <c r="Y869" s="438">
        <f>Y868</f>
        <v>0</v>
      </c>
      <c r="Z869" s="438">
        <f t="shared" ref="Z869" si="2608">Z868</f>
        <v>0</v>
      </c>
      <c r="AA869" s="438">
        <f t="shared" ref="AA869" si="2609">AA868</f>
        <v>0</v>
      </c>
      <c r="AB869" s="438">
        <f t="shared" ref="AB869" si="2610">AB868</f>
        <v>0</v>
      </c>
      <c r="AC869" s="438">
        <f t="shared" ref="AC869" si="2611">AC868</f>
        <v>0</v>
      </c>
      <c r="AD869" s="438">
        <f t="shared" ref="AD869" si="2612">AD868</f>
        <v>0</v>
      </c>
      <c r="AE869" s="438">
        <f t="shared" ref="AE869" si="2613">AE868</f>
        <v>0</v>
      </c>
      <c r="AF869" s="438">
        <f t="shared" ref="AF869" si="2614">AF868</f>
        <v>0</v>
      </c>
      <c r="AG869" s="438">
        <f t="shared" ref="AG869" si="2615">AG868</f>
        <v>0</v>
      </c>
      <c r="AH869" s="438">
        <f t="shared" ref="AH869" si="2616">AH868</f>
        <v>0</v>
      </c>
      <c r="AI869" s="438">
        <f t="shared" ref="AI869" si="2617">AI868</f>
        <v>0</v>
      </c>
      <c r="AJ869" s="438">
        <f t="shared" ref="AJ869" si="2618">AJ868</f>
        <v>0</v>
      </c>
      <c r="AK869" s="438">
        <f t="shared" ref="AK869" si="2619">AK868</f>
        <v>0</v>
      </c>
      <c r="AL869" s="438">
        <f t="shared" ref="AL869" si="2620">AL868</f>
        <v>0</v>
      </c>
      <c r="AM869" s="333"/>
    </row>
    <row r="870" spans="1:39" hidden="1" outlineLevel="1">
      <c r="A870" s="568"/>
      <c r="B870" s="455"/>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439"/>
      <c r="Z870" s="452"/>
      <c r="AA870" s="452"/>
      <c r="AB870" s="452"/>
      <c r="AC870" s="452"/>
      <c r="AD870" s="452"/>
      <c r="AE870" s="452"/>
      <c r="AF870" s="452"/>
      <c r="AG870" s="452"/>
      <c r="AH870" s="452"/>
      <c r="AI870" s="452"/>
      <c r="AJ870" s="452"/>
      <c r="AK870" s="452"/>
      <c r="AL870" s="452"/>
      <c r="AM870" s="333"/>
    </row>
    <row r="871" spans="1:39" ht="30" hidden="1" outlineLevel="1">
      <c r="A871" s="568">
        <v>32</v>
      </c>
      <c r="B871" s="455" t="s">
        <v>125</v>
      </c>
      <c r="C871" s="318" t="s">
        <v>25</v>
      </c>
      <c r="D871" s="322"/>
      <c r="E871" s="322"/>
      <c r="F871" s="322"/>
      <c r="G871" s="322"/>
      <c r="H871" s="322"/>
      <c r="I871" s="322"/>
      <c r="J871" s="322"/>
      <c r="K871" s="322"/>
      <c r="L871" s="322"/>
      <c r="M871" s="322"/>
      <c r="N871" s="322">
        <v>12</v>
      </c>
      <c r="O871" s="322"/>
      <c r="P871" s="322"/>
      <c r="Q871" s="322"/>
      <c r="R871" s="322"/>
      <c r="S871" s="322"/>
      <c r="T871" s="322"/>
      <c r="U871" s="322"/>
      <c r="V871" s="322"/>
      <c r="W871" s="322"/>
      <c r="X871" s="322"/>
      <c r="Y871" s="453"/>
      <c r="Z871" s="442"/>
      <c r="AA871" s="442"/>
      <c r="AB871" s="442"/>
      <c r="AC871" s="442"/>
      <c r="AD871" s="442"/>
      <c r="AE871" s="442"/>
      <c r="AF871" s="442"/>
      <c r="AG871" s="442"/>
      <c r="AH871" s="442"/>
      <c r="AI871" s="442"/>
      <c r="AJ871" s="442"/>
      <c r="AK871" s="442"/>
      <c r="AL871" s="442"/>
      <c r="AM871" s="323">
        <f>SUM(Y871:AL871)</f>
        <v>0</v>
      </c>
    </row>
    <row r="872" spans="1:39" hidden="1" outlineLevel="1">
      <c r="A872" s="568"/>
      <c r="B872" s="321" t="s">
        <v>345</v>
      </c>
      <c r="C872" s="318" t="s">
        <v>164</v>
      </c>
      <c r="D872" s="322"/>
      <c r="E872" s="322"/>
      <c r="F872" s="322"/>
      <c r="G872" s="322"/>
      <c r="H872" s="322"/>
      <c r="I872" s="322"/>
      <c r="J872" s="322"/>
      <c r="K872" s="322"/>
      <c r="L872" s="322"/>
      <c r="M872" s="322"/>
      <c r="N872" s="322">
        <f>N871</f>
        <v>12</v>
      </c>
      <c r="O872" s="322"/>
      <c r="P872" s="322"/>
      <c r="Q872" s="322"/>
      <c r="R872" s="322"/>
      <c r="S872" s="322"/>
      <c r="T872" s="322"/>
      <c r="U872" s="322"/>
      <c r="V872" s="322"/>
      <c r="W872" s="322"/>
      <c r="X872" s="322"/>
      <c r="Y872" s="438">
        <f>Y871</f>
        <v>0</v>
      </c>
      <c r="Z872" s="438">
        <f t="shared" ref="Z872" si="2621">Z871</f>
        <v>0</v>
      </c>
      <c r="AA872" s="438">
        <f t="shared" ref="AA872" si="2622">AA871</f>
        <v>0</v>
      </c>
      <c r="AB872" s="438">
        <f t="shared" ref="AB872" si="2623">AB871</f>
        <v>0</v>
      </c>
      <c r="AC872" s="438">
        <f t="shared" ref="AC872" si="2624">AC871</f>
        <v>0</v>
      </c>
      <c r="AD872" s="438">
        <f t="shared" ref="AD872" si="2625">AD871</f>
        <v>0</v>
      </c>
      <c r="AE872" s="438">
        <f t="shared" ref="AE872" si="2626">AE871</f>
        <v>0</v>
      </c>
      <c r="AF872" s="438">
        <f t="shared" ref="AF872" si="2627">AF871</f>
        <v>0</v>
      </c>
      <c r="AG872" s="438">
        <f t="shared" ref="AG872" si="2628">AG871</f>
        <v>0</v>
      </c>
      <c r="AH872" s="438">
        <f t="shared" ref="AH872" si="2629">AH871</f>
        <v>0</v>
      </c>
      <c r="AI872" s="438">
        <f t="shared" ref="AI872" si="2630">AI871</f>
        <v>0</v>
      </c>
      <c r="AJ872" s="438">
        <f t="shared" ref="AJ872" si="2631">AJ871</f>
        <v>0</v>
      </c>
      <c r="AK872" s="438">
        <f t="shared" ref="AK872" si="2632">AK871</f>
        <v>0</v>
      </c>
      <c r="AL872" s="438">
        <f>AL871</f>
        <v>0</v>
      </c>
      <c r="AM872" s="333"/>
    </row>
    <row r="873" spans="1:39" hidden="1" outlineLevel="1">
      <c r="A873" s="568"/>
      <c r="B873" s="455"/>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439"/>
      <c r="Z873" s="452"/>
      <c r="AA873" s="452"/>
      <c r="AB873" s="452"/>
      <c r="AC873" s="452"/>
      <c r="AD873" s="452"/>
      <c r="AE873" s="452"/>
      <c r="AF873" s="452"/>
      <c r="AG873" s="452"/>
      <c r="AH873" s="452"/>
      <c r="AI873" s="452"/>
      <c r="AJ873" s="452"/>
      <c r="AK873" s="452"/>
      <c r="AL873" s="452"/>
      <c r="AM873" s="333"/>
    </row>
    <row r="874" spans="1:39" ht="15.75" hidden="1" outlineLevel="1">
      <c r="A874" s="568"/>
      <c r="B874" s="315" t="s">
        <v>514</v>
      </c>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439"/>
      <c r="Z874" s="452"/>
      <c r="AA874" s="452"/>
      <c r="AB874" s="452"/>
      <c r="AC874" s="452"/>
      <c r="AD874" s="452"/>
      <c r="AE874" s="452"/>
      <c r="AF874" s="452"/>
      <c r="AG874" s="452"/>
      <c r="AH874" s="452"/>
      <c r="AI874" s="452"/>
      <c r="AJ874" s="452"/>
      <c r="AK874" s="452"/>
      <c r="AL874" s="452"/>
      <c r="AM874" s="333"/>
    </row>
    <row r="875" spans="1:39" hidden="1" outlineLevel="1">
      <c r="A875" s="568">
        <v>33</v>
      </c>
      <c r="B875" s="455" t="s">
        <v>126</v>
      </c>
      <c r="C875" s="318" t="s">
        <v>25</v>
      </c>
      <c r="D875" s="322"/>
      <c r="E875" s="322"/>
      <c r="F875" s="322"/>
      <c r="G875" s="322"/>
      <c r="H875" s="322"/>
      <c r="I875" s="322"/>
      <c r="J875" s="322"/>
      <c r="K875" s="322"/>
      <c r="L875" s="322"/>
      <c r="M875" s="322"/>
      <c r="N875" s="322">
        <v>0</v>
      </c>
      <c r="O875" s="322"/>
      <c r="P875" s="322"/>
      <c r="Q875" s="322"/>
      <c r="R875" s="322"/>
      <c r="S875" s="322"/>
      <c r="T875" s="322"/>
      <c r="U875" s="322"/>
      <c r="V875" s="322"/>
      <c r="W875" s="322"/>
      <c r="X875" s="322"/>
      <c r="Y875" s="453"/>
      <c r="Z875" s="442"/>
      <c r="AA875" s="442"/>
      <c r="AB875" s="442"/>
      <c r="AC875" s="442"/>
      <c r="AD875" s="442"/>
      <c r="AE875" s="442"/>
      <c r="AF875" s="442"/>
      <c r="AG875" s="442"/>
      <c r="AH875" s="442"/>
      <c r="AI875" s="442"/>
      <c r="AJ875" s="442"/>
      <c r="AK875" s="442"/>
      <c r="AL875" s="442"/>
      <c r="AM875" s="323">
        <f>SUM(Y875:AL875)</f>
        <v>0</v>
      </c>
    </row>
    <row r="876" spans="1:39" hidden="1" outlineLevel="1">
      <c r="A876" s="568"/>
      <c r="B876" s="321" t="s">
        <v>345</v>
      </c>
      <c r="C876" s="318" t="s">
        <v>164</v>
      </c>
      <c r="D876" s="322"/>
      <c r="E876" s="322"/>
      <c r="F876" s="322"/>
      <c r="G876" s="322"/>
      <c r="H876" s="322"/>
      <c r="I876" s="322"/>
      <c r="J876" s="322"/>
      <c r="K876" s="322"/>
      <c r="L876" s="322"/>
      <c r="M876" s="322"/>
      <c r="N876" s="322">
        <f>N875</f>
        <v>0</v>
      </c>
      <c r="O876" s="322"/>
      <c r="P876" s="322"/>
      <c r="Q876" s="322"/>
      <c r="R876" s="322"/>
      <c r="S876" s="322"/>
      <c r="T876" s="322"/>
      <c r="U876" s="322"/>
      <c r="V876" s="322"/>
      <c r="W876" s="322"/>
      <c r="X876" s="322"/>
      <c r="Y876" s="438">
        <f>Y875</f>
        <v>0</v>
      </c>
      <c r="Z876" s="438">
        <f t="shared" ref="Z876" si="2633">Z875</f>
        <v>0</v>
      </c>
      <c r="AA876" s="438">
        <f t="shared" ref="AA876" si="2634">AA875</f>
        <v>0</v>
      </c>
      <c r="AB876" s="438">
        <f t="shared" ref="AB876" si="2635">AB875</f>
        <v>0</v>
      </c>
      <c r="AC876" s="438">
        <f t="shared" ref="AC876" si="2636">AC875</f>
        <v>0</v>
      </c>
      <c r="AD876" s="438">
        <f t="shared" ref="AD876" si="2637">AD875</f>
        <v>0</v>
      </c>
      <c r="AE876" s="438">
        <f t="shared" ref="AE876" si="2638">AE875</f>
        <v>0</v>
      </c>
      <c r="AF876" s="438">
        <f t="shared" ref="AF876" si="2639">AF875</f>
        <v>0</v>
      </c>
      <c r="AG876" s="438">
        <f t="shared" ref="AG876" si="2640">AG875</f>
        <v>0</v>
      </c>
      <c r="AH876" s="438">
        <f t="shared" ref="AH876" si="2641">AH875</f>
        <v>0</v>
      </c>
      <c r="AI876" s="438">
        <f t="shared" ref="AI876" si="2642">AI875</f>
        <v>0</v>
      </c>
      <c r="AJ876" s="438">
        <f t="shared" ref="AJ876" si="2643">AJ875</f>
        <v>0</v>
      </c>
      <c r="AK876" s="438">
        <f t="shared" ref="AK876" si="2644">AK875</f>
        <v>0</v>
      </c>
      <c r="AL876" s="438">
        <f t="shared" ref="AL876" si="2645">AL875</f>
        <v>0</v>
      </c>
      <c r="AM876" s="333"/>
    </row>
    <row r="877" spans="1:39" hidden="1" outlineLevel="1">
      <c r="A877" s="568"/>
      <c r="B877" s="455"/>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439"/>
      <c r="Z877" s="452"/>
      <c r="AA877" s="452"/>
      <c r="AB877" s="452"/>
      <c r="AC877" s="452"/>
      <c r="AD877" s="452"/>
      <c r="AE877" s="452"/>
      <c r="AF877" s="452"/>
      <c r="AG877" s="452"/>
      <c r="AH877" s="452"/>
      <c r="AI877" s="452"/>
      <c r="AJ877" s="452"/>
      <c r="AK877" s="452"/>
      <c r="AL877" s="452"/>
      <c r="AM877" s="333"/>
    </row>
    <row r="878" spans="1:39" hidden="1" outlineLevel="1">
      <c r="A878" s="568">
        <v>34</v>
      </c>
      <c r="B878" s="455" t="s">
        <v>127</v>
      </c>
      <c r="C878" s="318" t="s">
        <v>25</v>
      </c>
      <c r="D878" s="322"/>
      <c r="E878" s="322"/>
      <c r="F878" s="322"/>
      <c r="G878" s="322"/>
      <c r="H878" s="322"/>
      <c r="I878" s="322"/>
      <c r="J878" s="322"/>
      <c r="K878" s="322"/>
      <c r="L878" s="322"/>
      <c r="M878" s="322"/>
      <c r="N878" s="322">
        <v>0</v>
      </c>
      <c r="O878" s="322"/>
      <c r="P878" s="322"/>
      <c r="Q878" s="322"/>
      <c r="R878" s="322"/>
      <c r="S878" s="322"/>
      <c r="T878" s="322"/>
      <c r="U878" s="322"/>
      <c r="V878" s="322"/>
      <c r="W878" s="322"/>
      <c r="X878" s="322"/>
      <c r="Y878" s="453"/>
      <c r="Z878" s="442"/>
      <c r="AA878" s="442"/>
      <c r="AB878" s="442"/>
      <c r="AC878" s="442"/>
      <c r="AD878" s="442"/>
      <c r="AE878" s="442"/>
      <c r="AF878" s="442"/>
      <c r="AG878" s="442"/>
      <c r="AH878" s="442"/>
      <c r="AI878" s="442"/>
      <c r="AJ878" s="442"/>
      <c r="AK878" s="442"/>
      <c r="AL878" s="442"/>
      <c r="AM878" s="323">
        <f>SUM(Y878:AL878)</f>
        <v>0</v>
      </c>
    </row>
    <row r="879" spans="1:39" hidden="1" outlineLevel="1">
      <c r="A879" s="568"/>
      <c r="B879" s="321" t="s">
        <v>345</v>
      </c>
      <c r="C879" s="318" t="s">
        <v>164</v>
      </c>
      <c r="D879" s="322"/>
      <c r="E879" s="322"/>
      <c r="F879" s="322"/>
      <c r="G879" s="322"/>
      <c r="H879" s="322"/>
      <c r="I879" s="322"/>
      <c r="J879" s="322"/>
      <c r="K879" s="322"/>
      <c r="L879" s="322"/>
      <c r="M879" s="322"/>
      <c r="N879" s="322">
        <f>N878</f>
        <v>0</v>
      </c>
      <c r="O879" s="322"/>
      <c r="P879" s="322"/>
      <c r="Q879" s="322"/>
      <c r="R879" s="322"/>
      <c r="S879" s="322"/>
      <c r="T879" s="322"/>
      <c r="U879" s="322"/>
      <c r="V879" s="322"/>
      <c r="W879" s="322"/>
      <c r="X879" s="322"/>
      <c r="Y879" s="438">
        <f>Y878</f>
        <v>0</v>
      </c>
      <c r="Z879" s="438">
        <f t="shared" ref="Z879" si="2646">Z878</f>
        <v>0</v>
      </c>
      <c r="AA879" s="438">
        <f t="shared" ref="AA879" si="2647">AA878</f>
        <v>0</v>
      </c>
      <c r="AB879" s="438">
        <f t="shared" ref="AB879" si="2648">AB878</f>
        <v>0</v>
      </c>
      <c r="AC879" s="438">
        <f t="shared" ref="AC879" si="2649">AC878</f>
        <v>0</v>
      </c>
      <c r="AD879" s="438">
        <f t="shared" ref="AD879" si="2650">AD878</f>
        <v>0</v>
      </c>
      <c r="AE879" s="438">
        <f t="shared" ref="AE879" si="2651">AE878</f>
        <v>0</v>
      </c>
      <c r="AF879" s="438">
        <f t="shared" ref="AF879" si="2652">AF878</f>
        <v>0</v>
      </c>
      <c r="AG879" s="438">
        <f t="shared" ref="AG879" si="2653">AG878</f>
        <v>0</v>
      </c>
      <c r="AH879" s="438">
        <f t="shared" ref="AH879" si="2654">AH878</f>
        <v>0</v>
      </c>
      <c r="AI879" s="438">
        <f t="shared" ref="AI879" si="2655">AI878</f>
        <v>0</v>
      </c>
      <c r="AJ879" s="438">
        <f t="shared" ref="AJ879" si="2656">AJ878</f>
        <v>0</v>
      </c>
      <c r="AK879" s="438">
        <f t="shared" ref="AK879" si="2657">AK878</f>
        <v>0</v>
      </c>
      <c r="AL879" s="438">
        <f t="shared" ref="AL879" si="2658">AL878</f>
        <v>0</v>
      </c>
      <c r="AM879" s="333"/>
    </row>
    <row r="880" spans="1:39" hidden="1" outlineLevel="1">
      <c r="A880" s="568"/>
      <c r="B880" s="455"/>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439"/>
      <c r="Z880" s="452"/>
      <c r="AA880" s="452"/>
      <c r="AB880" s="452"/>
      <c r="AC880" s="452"/>
      <c r="AD880" s="452"/>
      <c r="AE880" s="452"/>
      <c r="AF880" s="452"/>
      <c r="AG880" s="452"/>
      <c r="AH880" s="452"/>
      <c r="AI880" s="452"/>
      <c r="AJ880" s="452"/>
      <c r="AK880" s="452"/>
      <c r="AL880" s="452"/>
      <c r="AM880" s="333"/>
    </row>
    <row r="881" spans="1:39" hidden="1" outlineLevel="1">
      <c r="A881" s="568">
        <v>35</v>
      </c>
      <c r="B881" s="455" t="s">
        <v>128</v>
      </c>
      <c r="C881" s="318" t="s">
        <v>25</v>
      </c>
      <c r="D881" s="322"/>
      <c r="E881" s="322"/>
      <c r="F881" s="322"/>
      <c r="G881" s="322"/>
      <c r="H881" s="322"/>
      <c r="I881" s="322"/>
      <c r="J881" s="322"/>
      <c r="K881" s="322"/>
      <c r="L881" s="322"/>
      <c r="M881" s="322"/>
      <c r="N881" s="322">
        <v>0</v>
      </c>
      <c r="O881" s="322"/>
      <c r="P881" s="322"/>
      <c r="Q881" s="322"/>
      <c r="R881" s="322"/>
      <c r="S881" s="322"/>
      <c r="T881" s="322"/>
      <c r="U881" s="322"/>
      <c r="V881" s="322"/>
      <c r="W881" s="322"/>
      <c r="X881" s="322"/>
      <c r="Y881" s="453"/>
      <c r="Z881" s="442"/>
      <c r="AA881" s="442"/>
      <c r="AB881" s="442"/>
      <c r="AC881" s="442"/>
      <c r="AD881" s="442"/>
      <c r="AE881" s="442"/>
      <c r="AF881" s="442"/>
      <c r="AG881" s="442"/>
      <c r="AH881" s="442"/>
      <c r="AI881" s="442"/>
      <c r="AJ881" s="442"/>
      <c r="AK881" s="442"/>
      <c r="AL881" s="442"/>
      <c r="AM881" s="323">
        <f>SUM(Y881:AL881)</f>
        <v>0</v>
      </c>
    </row>
    <row r="882" spans="1:39" hidden="1" outlineLevel="1">
      <c r="A882" s="568"/>
      <c r="B882" s="321" t="s">
        <v>345</v>
      </c>
      <c r="C882" s="318" t="s">
        <v>164</v>
      </c>
      <c r="D882" s="322"/>
      <c r="E882" s="322"/>
      <c r="F882" s="322"/>
      <c r="G882" s="322"/>
      <c r="H882" s="322"/>
      <c r="I882" s="322"/>
      <c r="J882" s="322"/>
      <c r="K882" s="322"/>
      <c r="L882" s="322"/>
      <c r="M882" s="322"/>
      <c r="N882" s="322">
        <f>N881</f>
        <v>0</v>
      </c>
      <c r="O882" s="322"/>
      <c r="P882" s="322"/>
      <c r="Q882" s="322"/>
      <c r="R882" s="322"/>
      <c r="S882" s="322"/>
      <c r="T882" s="322"/>
      <c r="U882" s="322"/>
      <c r="V882" s="322"/>
      <c r="W882" s="322"/>
      <c r="X882" s="322"/>
      <c r="Y882" s="438">
        <f>Y881</f>
        <v>0</v>
      </c>
      <c r="Z882" s="438">
        <f t="shared" ref="Z882" si="2659">Z881</f>
        <v>0</v>
      </c>
      <c r="AA882" s="438">
        <f t="shared" ref="AA882" si="2660">AA881</f>
        <v>0</v>
      </c>
      <c r="AB882" s="438">
        <f t="shared" ref="AB882" si="2661">AB881</f>
        <v>0</v>
      </c>
      <c r="AC882" s="438">
        <f t="shared" ref="AC882" si="2662">AC881</f>
        <v>0</v>
      </c>
      <c r="AD882" s="438">
        <f t="shared" ref="AD882" si="2663">AD881</f>
        <v>0</v>
      </c>
      <c r="AE882" s="438">
        <f t="shared" ref="AE882" si="2664">AE881</f>
        <v>0</v>
      </c>
      <c r="AF882" s="438">
        <f t="shared" ref="AF882" si="2665">AF881</f>
        <v>0</v>
      </c>
      <c r="AG882" s="438">
        <f t="shared" ref="AG882" si="2666">AG881</f>
        <v>0</v>
      </c>
      <c r="AH882" s="438">
        <f t="shared" ref="AH882" si="2667">AH881</f>
        <v>0</v>
      </c>
      <c r="AI882" s="438">
        <f t="shared" ref="AI882" si="2668">AI881</f>
        <v>0</v>
      </c>
      <c r="AJ882" s="438">
        <f t="shared" ref="AJ882" si="2669">AJ881</f>
        <v>0</v>
      </c>
      <c r="AK882" s="438">
        <f t="shared" ref="AK882" si="2670">AK881</f>
        <v>0</v>
      </c>
      <c r="AL882" s="438">
        <f t="shared" ref="AL882" si="2671">AL881</f>
        <v>0</v>
      </c>
      <c r="AM882" s="333"/>
    </row>
    <row r="883" spans="1:39" hidden="1" outlineLevel="1">
      <c r="A883" s="568"/>
      <c r="B883" s="45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439"/>
      <c r="Z883" s="452"/>
      <c r="AA883" s="452"/>
      <c r="AB883" s="452"/>
      <c r="AC883" s="452"/>
      <c r="AD883" s="452"/>
      <c r="AE883" s="452"/>
      <c r="AF883" s="452"/>
      <c r="AG883" s="452"/>
      <c r="AH883" s="452"/>
      <c r="AI883" s="452"/>
      <c r="AJ883" s="452"/>
      <c r="AK883" s="452"/>
      <c r="AL883" s="452"/>
      <c r="AM883" s="333"/>
    </row>
    <row r="884" spans="1:39" ht="15.75" hidden="1" outlineLevel="1">
      <c r="A884" s="568"/>
      <c r="B884" s="315" t="s">
        <v>515</v>
      </c>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439"/>
      <c r="Z884" s="452"/>
      <c r="AA884" s="452"/>
      <c r="AB884" s="452"/>
      <c r="AC884" s="452"/>
      <c r="AD884" s="452"/>
      <c r="AE884" s="452"/>
      <c r="AF884" s="452"/>
      <c r="AG884" s="452"/>
      <c r="AH884" s="452"/>
      <c r="AI884" s="452"/>
      <c r="AJ884" s="452"/>
      <c r="AK884" s="452"/>
      <c r="AL884" s="452"/>
      <c r="AM884" s="333"/>
    </row>
    <row r="885" spans="1:39" ht="45" hidden="1" outlineLevel="1">
      <c r="A885" s="568">
        <v>36</v>
      </c>
      <c r="B885" s="455" t="s">
        <v>129</v>
      </c>
      <c r="C885" s="318" t="s">
        <v>25</v>
      </c>
      <c r="D885" s="322"/>
      <c r="E885" s="322"/>
      <c r="F885" s="322"/>
      <c r="G885" s="322"/>
      <c r="H885" s="322"/>
      <c r="I885" s="322"/>
      <c r="J885" s="322"/>
      <c r="K885" s="322"/>
      <c r="L885" s="322"/>
      <c r="M885" s="322"/>
      <c r="N885" s="322">
        <v>0</v>
      </c>
      <c r="O885" s="322"/>
      <c r="P885" s="322"/>
      <c r="Q885" s="322"/>
      <c r="R885" s="322"/>
      <c r="S885" s="322"/>
      <c r="T885" s="322"/>
      <c r="U885" s="322"/>
      <c r="V885" s="322"/>
      <c r="W885" s="322"/>
      <c r="X885" s="322"/>
      <c r="Y885" s="453"/>
      <c r="Z885" s="442"/>
      <c r="AA885" s="442"/>
      <c r="AB885" s="442"/>
      <c r="AC885" s="442"/>
      <c r="AD885" s="442"/>
      <c r="AE885" s="442"/>
      <c r="AF885" s="442"/>
      <c r="AG885" s="442"/>
      <c r="AH885" s="442"/>
      <c r="AI885" s="442"/>
      <c r="AJ885" s="442"/>
      <c r="AK885" s="442"/>
      <c r="AL885" s="442"/>
      <c r="AM885" s="323">
        <f>SUM(Y885:AL885)</f>
        <v>0</v>
      </c>
    </row>
    <row r="886" spans="1:39" hidden="1" outlineLevel="1">
      <c r="A886" s="568"/>
      <c r="B886" s="321" t="s">
        <v>345</v>
      </c>
      <c r="C886" s="318" t="s">
        <v>164</v>
      </c>
      <c r="D886" s="322"/>
      <c r="E886" s="322"/>
      <c r="F886" s="322"/>
      <c r="G886" s="322"/>
      <c r="H886" s="322"/>
      <c r="I886" s="322"/>
      <c r="J886" s="322"/>
      <c r="K886" s="322"/>
      <c r="L886" s="322"/>
      <c r="M886" s="322"/>
      <c r="N886" s="322">
        <f>N885</f>
        <v>0</v>
      </c>
      <c r="O886" s="322"/>
      <c r="P886" s="322"/>
      <c r="Q886" s="322"/>
      <c r="R886" s="322"/>
      <c r="S886" s="322"/>
      <c r="T886" s="322"/>
      <c r="U886" s="322"/>
      <c r="V886" s="322"/>
      <c r="W886" s="322"/>
      <c r="X886" s="322"/>
      <c r="Y886" s="438">
        <f>Y885</f>
        <v>0</v>
      </c>
      <c r="Z886" s="438">
        <f t="shared" ref="Z886" si="2672">Z885</f>
        <v>0</v>
      </c>
      <c r="AA886" s="438">
        <f t="shared" ref="AA886" si="2673">AA885</f>
        <v>0</v>
      </c>
      <c r="AB886" s="438">
        <f t="shared" ref="AB886" si="2674">AB885</f>
        <v>0</v>
      </c>
      <c r="AC886" s="438">
        <f t="shared" ref="AC886" si="2675">AC885</f>
        <v>0</v>
      </c>
      <c r="AD886" s="438">
        <f t="shared" ref="AD886" si="2676">AD885</f>
        <v>0</v>
      </c>
      <c r="AE886" s="438">
        <f t="shared" ref="AE886" si="2677">AE885</f>
        <v>0</v>
      </c>
      <c r="AF886" s="438">
        <f t="shared" ref="AF886" si="2678">AF885</f>
        <v>0</v>
      </c>
      <c r="AG886" s="438">
        <f t="shared" ref="AG886" si="2679">AG885</f>
        <v>0</v>
      </c>
      <c r="AH886" s="438">
        <f t="shared" ref="AH886" si="2680">AH885</f>
        <v>0</v>
      </c>
      <c r="AI886" s="438">
        <f t="shared" ref="AI886" si="2681">AI885</f>
        <v>0</v>
      </c>
      <c r="AJ886" s="438">
        <f t="shared" ref="AJ886" si="2682">AJ885</f>
        <v>0</v>
      </c>
      <c r="AK886" s="438">
        <f t="shared" ref="AK886" si="2683">AK885</f>
        <v>0</v>
      </c>
      <c r="AL886" s="438">
        <f t="shared" ref="AL886" si="2684">AL885</f>
        <v>0</v>
      </c>
      <c r="AM886" s="333"/>
    </row>
    <row r="887" spans="1:39" hidden="1" outlineLevel="1">
      <c r="A887" s="568"/>
      <c r="B887" s="455"/>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439"/>
      <c r="Z887" s="452"/>
      <c r="AA887" s="452"/>
      <c r="AB887" s="452"/>
      <c r="AC887" s="452"/>
      <c r="AD887" s="452"/>
      <c r="AE887" s="452"/>
      <c r="AF887" s="452"/>
      <c r="AG887" s="452"/>
      <c r="AH887" s="452"/>
      <c r="AI887" s="452"/>
      <c r="AJ887" s="452"/>
      <c r="AK887" s="452"/>
      <c r="AL887" s="452"/>
      <c r="AM887" s="333"/>
    </row>
    <row r="888" spans="1:39" ht="30" hidden="1" outlineLevel="1">
      <c r="A888" s="568">
        <v>37</v>
      </c>
      <c r="B888" s="455" t="s">
        <v>130</v>
      </c>
      <c r="C888" s="318" t="s">
        <v>25</v>
      </c>
      <c r="D888" s="322"/>
      <c r="E888" s="322"/>
      <c r="F888" s="322"/>
      <c r="G888" s="322"/>
      <c r="H888" s="322"/>
      <c r="I888" s="322"/>
      <c r="J888" s="322"/>
      <c r="K888" s="322"/>
      <c r="L888" s="322"/>
      <c r="M888" s="322"/>
      <c r="N888" s="322">
        <v>0</v>
      </c>
      <c r="O888" s="322"/>
      <c r="P888" s="322"/>
      <c r="Q888" s="322"/>
      <c r="R888" s="322"/>
      <c r="S888" s="322"/>
      <c r="T888" s="322"/>
      <c r="U888" s="322"/>
      <c r="V888" s="322"/>
      <c r="W888" s="322"/>
      <c r="X888" s="322"/>
      <c r="Y888" s="453"/>
      <c r="Z888" s="442"/>
      <c r="AA888" s="442"/>
      <c r="AB888" s="442"/>
      <c r="AC888" s="442"/>
      <c r="AD888" s="442"/>
      <c r="AE888" s="442"/>
      <c r="AF888" s="442"/>
      <c r="AG888" s="442"/>
      <c r="AH888" s="442"/>
      <c r="AI888" s="442"/>
      <c r="AJ888" s="442"/>
      <c r="AK888" s="442"/>
      <c r="AL888" s="442"/>
      <c r="AM888" s="323">
        <f>SUM(Y888:AL888)</f>
        <v>0</v>
      </c>
    </row>
    <row r="889" spans="1:39" hidden="1" outlineLevel="1">
      <c r="A889" s="568"/>
      <c r="B889" s="321" t="s">
        <v>345</v>
      </c>
      <c r="C889" s="318" t="s">
        <v>164</v>
      </c>
      <c r="D889" s="322"/>
      <c r="E889" s="322"/>
      <c r="F889" s="322"/>
      <c r="G889" s="322"/>
      <c r="H889" s="322"/>
      <c r="I889" s="322"/>
      <c r="J889" s="322"/>
      <c r="K889" s="322"/>
      <c r="L889" s="322"/>
      <c r="M889" s="322"/>
      <c r="N889" s="322">
        <f>N888</f>
        <v>0</v>
      </c>
      <c r="O889" s="322"/>
      <c r="P889" s="322"/>
      <c r="Q889" s="322"/>
      <c r="R889" s="322"/>
      <c r="S889" s="322"/>
      <c r="T889" s="322"/>
      <c r="U889" s="322"/>
      <c r="V889" s="322"/>
      <c r="W889" s="322"/>
      <c r="X889" s="322"/>
      <c r="Y889" s="438">
        <f>Y888</f>
        <v>0</v>
      </c>
      <c r="Z889" s="438">
        <f t="shared" ref="Z889" si="2685">Z888</f>
        <v>0</v>
      </c>
      <c r="AA889" s="438">
        <f t="shared" ref="AA889" si="2686">AA888</f>
        <v>0</v>
      </c>
      <c r="AB889" s="438">
        <f t="shared" ref="AB889" si="2687">AB888</f>
        <v>0</v>
      </c>
      <c r="AC889" s="438">
        <f t="shared" ref="AC889" si="2688">AC888</f>
        <v>0</v>
      </c>
      <c r="AD889" s="438">
        <f t="shared" ref="AD889" si="2689">AD888</f>
        <v>0</v>
      </c>
      <c r="AE889" s="438">
        <f t="shared" ref="AE889" si="2690">AE888</f>
        <v>0</v>
      </c>
      <c r="AF889" s="438">
        <f t="shared" ref="AF889" si="2691">AF888</f>
        <v>0</v>
      </c>
      <c r="AG889" s="438">
        <f t="shared" ref="AG889" si="2692">AG888</f>
        <v>0</v>
      </c>
      <c r="AH889" s="438">
        <f t="shared" ref="AH889" si="2693">AH888</f>
        <v>0</v>
      </c>
      <c r="AI889" s="438">
        <f t="shared" ref="AI889" si="2694">AI888</f>
        <v>0</v>
      </c>
      <c r="AJ889" s="438">
        <f t="shared" ref="AJ889" si="2695">AJ888</f>
        <v>0</v>
      </c>
      <c r="AK889" s="438">
        <f t="shared" ref="AK889" si="2696">AK888</f>
        <v>0</v>
      </c>
      <c r="AL889" s="438">
        <f t="shared" ref="AL889" si="2697">AL888</f>
        <v>0</v>
      </c>
      <c r="AM889" s="333"/>
    </row>
    <row r="890" spans="1:39" hidden="1" outlineLevel="1">
      <c r="A890" s="568"/>
      <c r="B890" s="455"/>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439"/>
      <c r="Z890" s="452"/>
      <c r="AA890" s="452"/>
      <c r="AB890" s="452"/>
      <c r="AC890" s="452"/>
      <c r="AD890" s="452"/>
      <c r="AE890" s="452"/>
      <c r="AF890" s="452"/>
      <c r="AG890" s="452"/>
      <c r="AH890" s="452"/>
      <c r="AI890" s="452"/>
      <c r="AJ890" s="452"/>
      <c r="AK890" s="452"/>
      <c r="AL890" s="452"/>
      <c r="AM890" s="333"/>
    </row>
    <row r="891" spans="1:39" hidden="1" outlineLevel="1">
      <c r="A891" s="568">
        <v>38</v>
      </c>
      <c r="B891" s="455" t="s">
        <v>131</v>
      </c>
      <c r="C891" s="318" t="s">
        <v>25</v>
      </c>
      <c r="D891" s="322"/>
      <c r="E891" s="322"/>
      <c r="F891" s="322"/>
      <c r="G891" s="322"/>
      <c r="H891" s="322"/>
      <c r="I891" s="322"/>
      <c r="J891" s="322"/>
      <c r="K891" s="322"/>
      <c r="L891" s="322"/>
      <c r="M891" s="322"/>
      <c r="N891" s="322">
        <v>0</v>
      </c>
      <c r="O891" s="322"/>
      <c r="P891" s="322"/>
      <c r="Q891" s="322"/>
      <c r="R891" s="322"/>
      <c r="S891" s="322"/>
      <c r="T891" s="322"/>
      <c r="U891" s="322"/>
      <c r="V891" s="322"/>
      <c r="W891" s="322"/>
      <c r="X891" s="322"/>
      <c r="Y891" s="453"/>
      <c r="Z891" s="442"/>
      <c r="AA891" s="442"/>
      <c r="AB891" s="442"/>
      <c r="AC891" s="442"/>
      <c r="AD891" s="442"/>
      <c r="AE891" s="442"/>
      <c r="AF891" s="442"/>
      <c r="AG891" s="442"/>
      <c r="AH891" s="442"/>
      <c r="AI891" s="442"/>
      <c r="AJ891" s="442"/>
      <c r="AK891" s="442"/>
      <c r="AL891" s="442"/>
      <c r="AM891" s="323">
        <f>SUM(Y891:AL891)</f>
        <v>0</v>
      </c>
    </row>
    <row r="892" spans="1:39" hidden="1" outlineLevel="1">
      <c r="A892" s="568"/>
      <c r="B892" s="321" t="s">
        <v>345</v>
      </c>
      <c r="C892" s="318" t="s">
        <v>164</v>
      </c>
      <c r="D892" s="322"/>
      <c r="E892" s="322"/>
      <c r="F892" s="322"/>
      <c r="G892" s="322"/>
      <c r="H892" s="322"/>
      <c r="I892" s="322"/>
      <c r="J892" s="322"/>
      <c r="K892" s="322"/>
      <c r="L892" s="322"/>
      <c r="M892" s="322"/>
      <c r="N892" s="322">
        <f>N891</f>
        <v>0</v>
      </c>
      <c r="O892" s="322"/>
      <c r="P892" s="322"/>
      <c r="Q892" s="322"/>
      <c r="R892" s="322"/>
      <c r="S892" s="322"/>
      <c r="T892" s="322"/>
      <c r="U892" s="322"/>
      <c r="V892" s="322"/>
      <c r="W892" s="322"/>
      <c r="X892" s="322"/>
      <c r="Y892" s="438">
        <f>Y891</f>
        <v>0</v>
      </c>
      <c r="Z892" s="438">
        <f t="shared" ref="Z892" si="2698">Z891</f>
        <v>0</v>
      </c>
      <c r="AA892" s="438">
        <f t="shared" ref="AA892" si="2699">AA891</f>
        <v>0</v>
      </c>
      <c r="AB892" s="438">
        <f t="shared" ref="AB892" si="2700">AB891</f>
        <v>0</v>
      </c>
      <c r="AC892" s="438">
        <f t="shared" ref="AC892" si="2701">AC891</f>
        <v>0</v>
      </c>
      <c r="AD892" s="438">
        <f t="shared" ref="AD892" si="2702">AD891</f>
        <v>0</v>
      </c>
      <c r="AE892" s="438">
        <f t="shared" ref="AE892" si="2703">AE891</f>
        <v>0</v>
      </c>
      <c r="AF892" s="438">
        <f t="shared" ref="AF892" si="2704">AF891</f>
        <v>0</v>
      </c>
      <c r="AG892" s="438">
        <f t="shared" ref="AG892" si="2705">AG891</f>
        <v>0</v>
      </c>
      <c r="AH892" s="438">
        <f t="shared" ref="AH892" si="2706">AH891</f>
        <v>0</v>
      </c>
      <c r="AI892" s="438">
        <f t="shared" ref="AI892" si="2707">AI891</f>
        <v>0</v>
      </c>
      <c r="AJ892" s="438">
        <f t="shared" ref="AJ892" si="2708">AJ891</f>
        <v>0</v>
      </c>
      <c r="AK892" s="438">
        <f t="shared" ref="AK892" si="2709">AK891</f>
        <v>0</v>
      </c>
      <c r="AL892" s="438">
        <f t="shared" ref="AL892" si="2710">AL891</f>
        <v>0</v>
      </c>
      <c r="AM892" s="333"/>
    </row>
    <row r="893" spans="1:39" hidden="1" outlineLevel="1">
      <c r="A893" s="568"/>
      <c r="B893" s="455"/>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439"/>
      <c r="Z893" s="452"/>
      <c r="AA893" s="452"/>
      <c r="AB893" s="452"/>
      <c r="AC893" s="452"/>
      <c r="AD893" s="452"/>
      <c r="AE893" s="452"/>
      <c r="AF893" s="452"/>
      <c r="AG893" s="452"/>
      <c r="AH893" s="452"/>
      <c r="AI893" s="452"/>
      <c r="AJ893" s="452"/>
      <c r="AK893" s="452"/>
      <c r="AL893" s="452"/>
      <c r="AM893" s="333"/>
    </row>
    <row r="894" spans="1:39" ht="30" hidden="1" outlineLevel="1">
      <c r="A894" s="568">
        <v>39</v>
      </c>
      <c r="B894" s="455" t="s">
        <v>132</v>
      </c>
      <c r="C894" s="318" t="s">
        <v>25</v>
      </c>
      <c r="D894" s="322"/>
      <c r="E894" s="322"/>
      <c r="F894" s="322"/>
      <c r="G894" s="322"/>
      <c r="H894" s="322"/>
      <c r="I894" s="322"/>
      <c r="J894" s="322"/>
      <c r="K894" s="322"/>
      <c r="L894" s="322"/>
      <c r="M894" s="322"/>
      <c r="N894" s="322">
        <v>0</v>
      </c>
      <c r="O894" s="322"/>
      <c r="P894" s="322"/>
      <c r="Q894" s="322"/>
      <c r="R894" s="322"/>
      <c r="S894" s="322"/>
      <c r="T894" s="322"/>
      <c r="U894" s="322"/>
      <c r="V894" s="322"/>
      <c r="W894" s="322"/>
      <c r="X894" s="322"/>
      <c r="Y894" s="453"/>
      <c r="Z894" s="442"/>
      <c r="AA894" s="442"/>
      <c r="AB894" s="442"/>
      <c r="AC894" s="442"/>
      <c r="AD894" s="442"/>
      <c r="AE894" s="442"/>
      <c r="AF894" s="442"/>
      <c r="AG894" s="442"/>
      <c r="AH894" s="442"/>
      <c r="AI894" s="442"/>
      <c r="AJ894" s="442"/>
      <c r="AK894" s="442"/>
      <c r="AL894" s="442"/>
      <c r="AM894" s="323">
        <f>SUM(Y894:AL894)</f>
        <v>0</v>
      </c>
    </row>
    <row r="895" spans="1:39" hidden="1" outlineLevel="1">
      <c r="A895" s="568"/>
      <c r="B895" s="321" t="s">
        <v>345</v>
      </c>
      <c r="C895" s="318" t="s">
        <v>164</v>
      </c>
      <c r="D895" s="322"/>
      <c r="E895" s="322"/>
      <c r="F895" s="322"/>
      <c r="G895" s="322"/>
      <c r="H895" s="322"/>
      <c r="I895" s="322"/>
      <c r="J895" s="322"/>
      <c r="K895" s="322"/>
      <c r="L895" s="322"/>
      <c r="M895" s="322"/>
      <c r="N895" s="322">
        <f>N894</f>
        <v>0</v>
      </c>
      <c r="O895" s="322"/>
      <c r="P895" s="322"/>
      <c r="Q895" s="322"/>
      <c r="R895" s="322"/>
      <c r="S895" s="322"/>
      <c r="T895" s="322"/>
      <c r="U895" s="322"/>
      <c r="V895" s="322"/>
      <c r="W895" s="322"/>
      <c r="X895" s="322"/>
      <c r="Y895" s="438">
        <f>Y894</f>
        <v>0</v>
      </c>
      <c r="Z895" s="438">
        <f t="shared" ref="Z895" si="2711">Z894</f>
        <v>0</v>
      </c>
      <c r="AA895" s="438">
        <f t="shared" ref="AA895" si="2712">AA894</f>
        <v>0</v>
      </c>
      <c r="AB895" s="438">
        <f t="shared" ref="AB895" si="2713">AB894</f>
        <v>0</v>
      </c>
      <c r="AC895" s="438">
        <f t="shared" ref="AC895" si="2714">AC894</f>
        <v>0</v>
      </c>
      <c r="AD895" s="438">
        <f t="shared" ref="AD895" si="2715">AD894</f>
        <v>0</v>
      </c>
      <c r="AE895" s="438">
        <f t="shared" ref="AE895" si="2716">AE894</f>
        <v>0</v>
      </c>
      <c r="AF895" s="438">
        <f t="shared" ref="AF895" si="2717">AF894</f>
        <v>0</v>
      </c>
      <c r="AG895" s="438">
        <f t="shared" ref="AG895" si="2718">AG894</f>
        <v>0</v>
      </c>
      <c r="AH895" s="438">
        <f t="shared" ref="AH895" si="2719">AH894</f>
        <v>0</v>
      </c>
      <c r="AI895" s="438">
        <f t="shared" ref="AI895" si="2720">AI894</f>
        <v>0</v>
      </c>
      <c r="AJ895" s="438">
        <f t="shared" ref="AJ895" si="2721">AJ894</f>
        <v>0</v>
      </c>
      <c r="AK895" s="438">
        <f t="shared" ref="AK895" si="2722">AK894</f>
        <v>0</v>
      </c>
      <c r="AL895" s="438">
        <f t="shared" ref="AL895" si="2723">AL894</f>
        <v>0</v>
      </c>
      <c r="AM895" s="333"/>
    </row>
    <row r="896" spans="1:39" hidden="1" outlineLevel="1">
      <c r="A896" s="568"/>
      <c r="B896" s="455"/>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439"/>
      <c r="Z896" s="452"/>
      <c r="AA896" s="452"/>
      <c r="AB896" s="452"/>
      <c r="AC896" s="452"/>
      <c r="AD896" s="452"/>
      <c r="AE896" s="452"/>
      <c r="AF896" s="452"/>
      <c r="AG896" s="452"/>
      <c r="AH896" s="452"/>
      <c r="AI896" s="452"/>
      <c r="AJ896" s="452"/>
      <c r="AK896" s="452"/>
      <c r="AL896" s="452"/>
      <c r="AM896" s="333"/>
    </row>
    <row r="897" spans="1:39" ht="30" hidden="1" outlineLevel="1">
      <c r="A897" s="568">
        <v>40</v>
      </c>
      <c r="B897" s="455" t="s">
        <v>133</v>
      </c>
      <c r="C897" s="318" t="s">
        <v>25</v>
      </c>
      <c r="D897" s="322"/>
      <c r="E897" s="322"/>
      <c r="F897" s="322"/>
      <c r="G897" s="322"/>
      <c r="H897" s="322"/>
      <c r="I897" s="322"/>
      <c r="J897" s="322"/>
      <c r="K897" s="322"/>
      <c r="L897" s="322"/>
      <c r="M897" s="322"/>
      <c r="N897" s="322">
        <v>0</v>
      </c>
      <c r="O897" s="322"/>
      <c r="P897" s="322"/>
      <c r="Q897" s="322"/>
      <c r="R897" s="322"/>
      <c r="S897" s="322"/>
      <c r="T897" s="322"/>
      <c r="U897" s="322"/>
      <c r="V897" s="322"/>
      <c r="W897" s="322"/>
      <c r="X897" s="322"/>
      <c r="Y897" s="453"/>
      <c r="Z897" s="442"/>
      <c r="AA897" s="442"/>
      <c r="AB897" s="442"/>
      <c r="AC897" s="442"/>
      <c r="AD897" s="442"/>
      <c r="AE897" s="442"/>
      <c r="AF897" s="442"/>
      <c r="AG897" s="442"/>
      <c r="AH897" s="442"/>
      <c r="AI897" s="442"/>
      <c r="AJ897" s="442"/>
      <c r="AK897" s="442"/>
      <c r="AL897" s="442"/>
      <c r="AM897" s="323">
        <f>SUM(Y897:AL897)</f>
        <v>0</v>
      </c>
    </row>
    <row r="898" spans="1:39" hidden="1" outlineLevel="1">
      <c r="A898" s="568"/>
      <c r="B898" s="321" t="s">
        <v>345</v>
      </c>
      <c r="C898" s="318" t="s">
        <v>164</v>
      </c>
      <c r="D898" s="322"/>
      <c r="E898" s="322"/>
      <c r="F898" s="322"/>
      <c r="G898" s="322"/>
      <c r="H898" s="322"/>
      <c r="I898" s="322"/>
      <c r="J898" s="322"/>
      <c r="K898" s="322"/>
      <c r="L898" s="322"/>
      <c r="M898" s="322"/>
      <c r="N898" s="322">
        <f>N897</f>
        <v>0</v>
      </c>
      <c r="O898" s="322"/>
      <c r="P898" s="322"/>
      <c r="Q898" s="322"/>
      <c r="R898" s="322"/>
      <c r="S898" s="322"/>
      <c r="T898" s="322"/>
      <c r="U898" s="322"/>
      <c r="V898" s="322"/>
      <c r="W898" s="322"/>
      <c r="X898" s="322"/>
      <c r="Y898" s="438">
        <f>Y897</f>
        <v>0</v>
      </c>
      <c r="Z898" s="438">
        <f t="shared" ref="Z898" si="2724">Z897</f>
        <v>0</v>
      </c>
      <c r="AA898" s="438">
        <f t="shared" ref="AA898" si="2725">AA897</f>
        <v>0</v>
      </c>
      <c r="AB898" s="438">
        <f t="shared" ref="AB898" si="2726">AB897</f>
        <v>0</v>
      </c>
      <c r="AC898" s="438">
        <f t="shared" ref="AC898" si="2727">AC897</f>
        <v>0</v>
      </c>
      <c r="AD898" s="438">
        <f t="shared" ref="AD898" si="2728">AD897</f>
        <v>0</v>
      </c>
      <c r="AE898" s="438">
        <f t="shared" ref="AE898" si="2729">AE897</f>
        <v>0</v>
      </c>
      <c r="AF898" s="438">
        <f t="shared" ref="AF898" si="2730">AF897</f>
        <v>0</v>
      </c>
      <c r="AG898" s="438">
        <f t="shared" ref="AG898" si="2731">AG897</f>
        <v>0</v>
      </c>
      <c r="AH898" s="438">
        <f t="shared" ref="AH898" si="2732">AH897</f>
        <v>0</v>
      </c>
      <c r="AI898" s="438">
        <f t="shared" ref="AI898" si="2733">AI897</f>
        <v>0</v>
      </c>
      <c r="AJ898" s="438">
        <f t="shared" ref="AJ898" si="2734">AJ897</f>
        <v>0</v>
      </c>
      <c r="AK898" s="438">
        <f t="shared" ref="AK898" si="2735">AK897</f>
        <v>0</v>
      </c>
      <c r="AL898" s="438">
        <f t="shared" ref="AL898" si="2736">AL897</f>
        <v>0</v>
      </c>
      <c r="AM898" s="333"/>
    </row>
    <row r="899" spans="1:39" hidden="1" outlineLevel="1">
      <c r="A899" s="568"/>
      <c r="B899" s="455"/>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439"/>
      <c r="Z899" s="452"/>
      <c r="AA899" s="452"/>
      <c r="AB899" s="452"/>
      <c r="AC899" s="452"/>
      <c r="AD899" s="452"/>
      <c r="AE899" s="452"/>
      <c r="AF899" s="452"/>
      <c r="AG899" s="452"/>
      <c r="AH899" s="452"/>
      <c r="AI899" s="452"/>
      <c r="AJ899" s="452"/>
      <c r="AK899" s="452"/>
      <c r="AL899" s="452"/>
      <c r="AM899" s="333"/>
    </row>
    <row r="900" spans="1:39" ht="45" hidden="1" outlineLevel="1">
      <c r="A900" s="568">
        <v>41</v>
      </c>
      <c r="B900" s="455" t="s">
        <v>134</v>
      </c>
      <c r="C900" s="318" t="s">
        <v>25</v>
      </c>
      <c r="D900" s="322"/>
      <c r="E900" s="322"/>
      <c r="F900" s="322"/>
      <c r="G900" s="322"/>
      <c r="H900" s="322"/>
      <c r="I900" s="322"/>
      <c r="J900" s="322"/>
      <c r="K900" s="322"/>
      <c r="L900" s="322"/>
      <c r="M900" s="322"/>
      <c r="N900" s="322">
        <v>0</v>
      </c>
      <c r="O900" s="322"/>
      <c r="P900" s="322"/>
      <c r="Q900" s="322"/>
      <c r="R900" s="322"/>
      <c r="S900" s="322"/>
      <c r="T900" s="322"/>
      <c r="U900" s="322"/>
      <c r="V900" s="322"/>
      <c r="W900" s="322"/>
      <c r="X900" s="322"/>
      <c r="Y900" s="453"/>
      <c r="Z900" s="442"/>
      <c r="AA900" s="442"/>
      <c r="AB900" s="442"/>
      <c r="AC900" s="442"/>
      <c r="AD900" s="442"/>
      <c r="AE900" s="442"/>
      <c r="AF900" s="442"/>
      <c r="AG900" s="442"/>
      <c r="AH900" s="442"/>
      <c r="AI900" s="442"/>
      <c r="AJ900" s="442"/>
      <c r="AK900" s="442"/>
      <c r="AL900" s="442"/>
      <c r="AM900" s="323">
        <f>SUM(Y900:AL900)</f>
        <v>0</v>
      </c>
    </row>
    <row r="901" spans="1:39" hidden="1" outlineLevel="1">
      <c r="A901" s="568"/>
      <c r="B901" s="321" t="s">
        <v>345</v>
      </c>
      <c r="C901" s="318" t="s">
        <v>164</v>
      </c>
      <c r="D901" s="322"/>
      <c r="E901" s="322"/>
      <c r="F901" s="322"/>
      <c r="G901" s="322"/>
      <c r="H901" s="322"/>
      <c r="I901" s="322"/>
      <c r="J901" s="322"/>
      <c r="K901" s="322"/>
      <c r="L901" s="322"/>
      <c r="M901" s="322"/>
      <c r="N901" s="322">
        <f>N900</f>
        <v>0</v>
      </c>
      <c r="O901" s="322"/>
      <c r="P901" s="322"/>
      <c r="Q901" s="322"/>
      <c r="R901" s="322"/>
      <c r="S901" s="322"/>
      <c r="T901" s="322"/>
      <c r="U901" s="322"/>
      <c r="V901" s="322"/>
      <c r="W901" s="322"/>
      <c r="X901" s="322"/>
      <c r="Y901" s="438">
        <f>Y900</f>
        <v>0</v>
      </c>
      <c r="Z901" s="438">
        <f t="shared" ref="Z901" si="2737">Z900</f>
        <v>0</v>
      </c>
      <c r="AA901" s="438">
        <f t="shared" ref="AA901" si="2738">AA900</f>
        <v>0</v>
      </c>
      <c r="AB901" s="438">
        <f t="shared" ref="AB901" si="2739">AB900</f>
        <v>0</v>
      </c>
      <c r="AC901" s="438">
        <f t="shared" ref="AC901" si="2740">AC900</f>
        <v>0</v>
      </c>
      <c r="AD901" s="438">
        <f t="shared" ref="AD901" si="2741">AD900</f>
        <v>0</v>
      </c>
      <c r="AE901" s="438">
        <f t="shared" ref="AE901" si="2742">AE900</f>
        <v>0</v>
      </c>
      <c r="AF901" s="438">
        <f t="shared" ref="AF901" si="2743">AF900</f>
        <v>0</v>
      </c>
      <c r="AG901" s="438">
        <f t="shared" ref="AG901" si="2744">AG900</f>
        <v>0</v>
      </c>
      <c r="AH901" s="438">
        <f t="shared" ref="AH901" si="2745">AH900</f>
        <v>0</v>
      </c>
      <c r="AI901" s="438">
        <f t="shared" ref="AI901" si="2746">AI900</f>
        <v>0</v>
      </c>
      <c r="AJ901" s="438">
        <f t="shared" ref="AJ901" si="2747">AJ900</f>
        <v>0</v>
      </c>
      <c r="AK901" s="438">
        <f t="shared" ref="AK901" si="2748">AK900</f>
        <v>0</v>
      </c>
      <c r="AL901" s="438">
        <f t="shared" ref="AL901" si="2749">AL900</f>
        <v>0</v>
      </c>
      <c r="AM901" s="333"/>
    </row>
    <row r="902" spans="1:39" hidden="1" outlineLevel="1">
      <c r="A902" s="568"/>
      <c r="B902" s="455"/>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439"/>
      <c r="Z902" s="452"/>
      <c r="AA902" s="452"/>
      <c r="AB902" s="452"/>
      <c r="AC902" s="452"/>
      <c r="AD902" s="452"/>
      <c r="AE902" s="452"/>
      <c r="AF902" s="452"/>
      <c r="AG902" s="452"/>
      <c r="AH902" s="452"/>
      <c r="AI902" s="452"/>
      <c r="AJ902" s="452"/>
      <c r="AK902" s="452"/>
      <c r="AL902" s="452"/>
      <c r="AM902" s="333"/>
    </row>
    <row r="903" spans="1:39" ht="45" hidden="1" outlineLevel="1">
      <c r="A903" s="568">
        <v>42</v>
      </c>
      <c r="B903" s="455" t="s">
        <v>135</v>
      </c>
      <c r="C903" s="318" t="s">
        <v>25</v>
      </c>
      <c r="D903" s="322"/>
      <c r="E903" s="322"/>
      <c r="F903" s="322"/>
      <c r="G903" s="322"/>
      <c r="H903" s="322"/>
      <c r="I903" s="322"/>
      <c r="J903" s="322"/>
      <c r="K903" s="322"/>
      <c r="L903" s="322"/>
      <c r="M903" s="322"/>
      <c r="N903" s="318"/>
      <c r="O903" s="322"/>
      <c r="P903" s="322"/>
      <c r="Q903" s="322"/>
      <c r="R903" s="322"/>
      <c r="S903" s="322"/>
      <c r="T903" s="322"/>
      <c r="U903" s="322"/>
      <c r="V903" s="322"/>
      <c r="W903" s="322"/>
      <c r="X903" s="322"/>
      <c r="Y903" s="453"/>
      <c r="Z903" s="442"/>
      <c r="AA903" s="442"/>
      <c r="AB903" s="442"/>
      <c r="AC903" s="442"/>
      <c r="AD903" s="442"/>
      <c r="AE903" s="442"/>
      <c r="AF903" s="442"/>
      <c r="AG903" s="442"/>
      <c r="AH903" s="442"/>
      <c r="AI903" s="442"/>
      <c r="AJ903" s="442"/>
      <c r="AK903" s="442"/>
      <c r="AL903" s="442"/>
      <c r="AM903" s="323">
        <f>SUM(Y903:AL903)</f>
        <v>0</v>
      </c>
    </row>
    <row r="904" spans="1:39" hidden="1" outlineLevel="1">
      <c r="A904" s="568"/>
      <c r="B904" s="321" t="s">
        <v>345</v>
      </c>
      <c r="C904" s="318" t="s">
        <v>164</v>
      </c>
      <c r="D904" s="322"/>
      <c r="E904" s="322"/>
      <c r="F904" s="322"/>
      <c r="G904" s="322"/>
      <c r="H904" s="322"/>
      <c r="I904" s="322"/>
      <c r="J904" s="322"/>
      <c r="K904" s="322"/>
      <c r="L904" s="322"/>
      <c r="M904" s="322"/>
      <c r="N904" s="495"/>
      <c r="O904" s="322"/>
      <c r="P904" s="322"/>
      <c r="Q904" s="322"/>
      <c r="R904" s="322"/>
      <c r="S904" s="322"/>
      <c r="T904" s="322"/>
      <c r="U904" s="322"/>
      <c r="V904" s="322"/>
      <c r="W904" s="322"/>
      <c r="X904" s="322"/>
      <c r="Y904" s="438">
        <f>Y903</f>
        <v>0</v>
      </c>
      <c r="Z904" s="438">
        <f t="shared" ref="Z904" si="2750">Z903</f>
        <v>0</v>
      </c>
      <c r="AA904" s="438">
        <f t="shared" ref="AA904" si="2751">AA903</f>
        <v>0</v>
      </c>
      <c r="AB904" s="438">
        <f t="shared" ref="AB904" si="2752">AB903</f>
        <v>0</v>
      </c>
      <c r="AC904" s="438">
        <f t="shared" ref="AC904" si="2753">AC903</f>
        <v>0</v>
      </c>
      <c r="AD904" s="438">
        <f t="shared" ref="AD904" si="2754">AD903</f>
        <v>0</v>
      </c>
      <c r="AE904" s="438">
        <f t="shared" ref="AE904" si="2755">AE903</f>
        <v>0</v>
      </c>
      <c r="AF904" s="438">
        <f t="shared" ref="AF904" si="2756">AF903</f>
        <v>0</v>
      </c>
      <c r="AG904" s="438">
        <f t="shared" ref="AG904" si="2757">AG903</f>
        <v>0</v>
      </c>
      <c r="AH904" s="438">
        <f t="shared" ref="AH904" si="2758">AH903</f>
        <v>0</v>
      </c>
      <c r="AI904" s="438">
        <f t="shared" ref="AI904" si="2759">AI903</f>
        <v>0</v>
      </c>
      <c r="AJ904" s="438">
        <f t="shared" ref="AJ904" si="2760">AJ903</f>
        <v>0</v>
      </c>
      <c r="AK904" s="438">
        <f t="shared" ref="AK904" si="2761">AK903</f>
        <v>0</v>
      </c>
      <c r="AL904" s="438">
        <f t="shared" ref="AL904" si="2762">AL903</f>
        <v>0</v>
      </c>
      <c r="AM904" s="333"/>
    </row>
    <row r="905" spans="1:39" hidden="1" outlineLevel="1">
      <c r="A905" s="568"/>
      <c r="B905" s="455"/>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439"/>
      <c r="Z905" s="452"/>
      <c r="AA905" s="452"/>
      <c r="AB905" s="452"/>
      <c r="AC905" s="452"/>
      <c r="AD905" s="452"/>
      <c r="AE905" s="452"/>
      <c r="AF905" s="452"/>
      <c r="AG905" s="452"/>
      <c r="AH905" s="452"/>
      <c r="AI905" s="452"/>
      <c r="AJ905" s="452"/>
      <c r="AK905" s="452"/>
      <c r="AL905" s="452"/>
      <c r="AM905" s="333"/>
    </row>
    <row r="906" spans="1:39" ht="30" hidden="1" outlineLevel="1">
      <c r="A906" s="568">
        <v>43</v>
      </c>
      <c r="B906" s="455" t="s">
        <v>136</v>
      </c>
      <c r="C906" s="318" t="s">
        <v>25</v>
      </c>
      <c r="D906" s="322"/>
      <c r="E906" s="322"/>
      <c r="F906" s="322"/>
      <c r="G906" s="322"/>
      <c r="H906" s="322"/>
      <c r="I906" s="322"/>
      <c r="J906" s="322"/>
      <c r="K906" s="322"/>
      <c r="L906" s="322"/>
      <c r="M906" s="322"/>
      <c r="N906" s="322">
        <v>0</v>
      </c>
      <c r="O906" s="322"/>
      <c r="P906" s="322"/>
      <c r="Q906" s="322"/>
      <c r="R906" s="322"/>
      <c r="S906" s="322"/>
      <c r="T906" s="322"/>
      <c r="U906" s="322"/>
      <c r="V906" s="322"/>
      <c r="W906" s="322"/>
      <c r="X906" s="322"/>
      <c r="Y906" s="453"/>
      <c r="Z906" s="442"/>
      <c r="AA906" s="442"/>
      <c r="AB906" s="442"/>
      <c r="AC906" s="442"/>
      <c r="AD906" s="442"/>
      <c r="AE906" s="442"/>
      <c r="AF906" s="442"/>
      <c r="AG906" s="442"/>
      <c r="AH906" s="442"/>
      <c r="AI906" s="442"/>
      <c r="AJ906" s="442"/>
      <c r="AK906" s="442"/>
      <c r="AL906" s="442"/>
      <c r="AM906" s="323">
        <f>SUM(Y906:AL906)</f>
        <v>0</v>
      </c>
    </row>
    <row r="907" spans="1:39" hidden="1" outlineLevel="1">
      <c r="A907" s="568"/>
      <c r="B907" s="321" t="s">
        <v>345</v>
      </c>
      <c r="C907" s="318" t="s">
        <v>164</v>
      </c>
      <c r="D907" s="322"/>
      <c r="E907" s="322"/>
      <c r="F907" s="322"/>
      <c r="G907" s="322"/>
      <c r="H907" s="322"/>
      <c r="I907" s="322"/>
      <c r="J907" s="322"/>
      <c r="K907" s="322"/>
      <c r="L907" s="322"/>
      <c r="M907" s="322"/>
      <c r="N907" s="322">
        <f>N906</f>
        <v>0</v>
      </c>
      <c r="O907" s="322"/>
      <c r="P907" s="322"/>
      <c r="Q907" s="322"/>
      <c r="R907" s="322"/>
      <c r="S907" s="322"/>
      <c r="T907" s="322"/>
      <c r="U907" s="322"/>
      <c r="V907" s="322"/>
      <c r="W907" s="322"/>
      <c r="X907" s="322"/>
      <c r="Y907" s="438">
        <f>Y906</f>
        <v>0</v>
      </c>
      <c r="Z907" s="438">
        <f t="shared" ref="Z907" si="2763">Z906</f>
        <v>0</v>
      </c>
      <c r="AA907" s="438">
        <f t="shared" ref="AA907" si="2764">AA906</f>
        <v>0</v>
      </c>
      <c r="AB907" s="438">
        <f t="shared" ref="AB907" si="2765">AB906</f>
        <v>0</v>
      </c>
      <c r="AC907" s="438">
        <f t="shared" ref="AC907" si="2766">AC906</f>
        <v>0</v>
      </c>
      <c r="AD907" s="438">
        <f t="shared" ref="AD907" si="2767">AD906</f>
        <v>0</v>
      </c>
      <c r="AE907" s="438">
        <f t="shared" ref="AE907" si="2768">AE906</f>
        <v>0</v>
      </c>
      <c r="AF907" s="438">
        <f t="shared" ref="AF907" si="2769">AF906</f>
        <v>0</v>
      </c>
      <c r="AG907" s="438">
        <f t="shared" ref="AG907" si="2770">AG906</f>
        <v>0</v>
      </c>
      <c r="AH907" s="438">
        <f t="shared" ref="AH907" si="2771">AH906</f>
        <v>0</v>
      </c>
      <c r="AI907" s="438">
        <f t="shared" ref="AI907" si="2772">AI906</f>
        <v>0</v>
      </c>
      <c r="AJ907" s="438">
        <f t="shared" ref="AJ907" si="2773">AJ906</f>
        <v>0</v>
      </c>
      <c r="AK907" s="438">
        <f t="shared" ref="AK907" si="2774">AK906</f>
        <v>0</v>
      </c>
      <c r="AL907" s="438">
        <f t="shared" ref="AL907" si="2775">AL906</f>
        <v>0</v>
      </c>
      <c r="AM907" s="333"/>
    </row>
    <row r="908" spans="1:39" hidden="1" outlineLevel="1">
      <c r="A908" s="568"/>
      <c r="B908" s="455"/>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439"/>
      <c r="Z908" s="452"/>
      <c r="AA908" s="452"/>
      <c r="AB908" s="452"/>
      <c r="AC908" s="452"/>
      <c r="AD908" s="452"/>
      <c r="AE908" s="452"/>
      <c r="AF908" s="452"/>
      <c r="AG908" s="452"/>
      <c r="AH908" s="452"/>
      <c r="AI908" s="452"/>
      <c r="AJ908" s="452"/>
      <c r="AK908" s="452"/>
      <c r="AL908" s="452"/>
      <c r="AM908" s="333"/>
    </row>
    <row r="909" spans="1:39" ht="45" hidden="1" outlineLevel="1">
      <c r="A909" s="568">
        <v>44</v>
      </c>
      <c r="B909" s="455" t="s">
        <v>137</v>
      </c>
      <c r="C909" s="318" t="s">
        <v>25</v>
      </c>
      <c r="D909" s="322"/>
      <c r="E909" s="322"/>
      <c r="F909" s="322"/>
      <c r="G909" s="322"/>
      <c r="H909" s="322"/>
      <c r="I909" s="322"/>
      <c r="J909" s="322"/>
      <c r="K909" s="322"/>
      <c r="L909" s="322"/>
      <c r="M909" s="322"/>
      <c r="N909" s="322">
        <v>0</v>
      </c>
      <c r="O909" s="322"/>
      <c r="P909" s="322"/>
      <c r="Q909" s="322"/>
      <c r="R909" s="322"/>
      <c r="S909" s="322"/>
      <c r="T909" s="322"/>
      <c r="U909" s="322"/>
      <c r="V909" s="322"/>
      <c r="W909" s="322"/>
      <c r="X909" s="322"/>
      <c r="Y909" s="453"/>
      <c r="Z909" s="442"/>
      <c r="AA909" s="442"/>
      <c r="AB909" s="442"/>
      <c r="AC909" s="442"/>
      <c r="AD909" s="442"/>
      <c r="AE909" s="442"/>
      <c r="AF909" s="442"/>
      <c r="AG909" s="442"/>
      <c r="AH909" s="442"/>
      <c r="AI909" s="442"/>
      <c r="AJ909" s="442"/>
      <c r="AK909" s="442"/>
      <c r="AL909" s="442"/>
      <c r="AM909" s="323">
        <f>SUM(Y909:AL909)</f>
        <v>0</v>
      </c>
    </row>
    <row r="910" spans="1:39" hidden="1" outlineLevel="1">
      <c r="A910" s="568"/>
      <c r="B910" s="321" t="s">
        <v>345</v>
      </c>
      <c r="C910" s="318" t="s">
        <v>164</v>
      </c>
      <c r="D910" s="322"/>
      <c r="E910" s="322"/>
      <c r="F910" s="322"/>
      <c r="G910" s="322"/>
      <c r="H910" s="322"/>
      <c r="I910" s="322"/>
      <c r="J910" s="322"/>
      <c r="K910" s="322"/>
      <c r="L910" s="322"/>
      <c r="M910" s="322"/>
      <c r="N910" s="322">
        <f>N909</f>
        <v>0</v>
      </c>
      <c r="O910" s="322"/>
      <c r="P910" s="322"/>
      <c r="Q910" s="322"/>
      <c r="R910" s="322"/>
      <c r="S910" s="322"/>
      <c r="T910" s="322"/>
      <c r="U910" s="322"/>
      <c r="V910" s="322"/>
      <c r="W910" s="322"/>
      <c r="X910" s="322"/>
      <c r="Y910" s="438">
        <f>Y909</f>
        <v>0</v>
      </c>
      <c r="Z910" s="438">
        <f t="shared" ref="Z910" si="2776">Z909</f>
        <v>0</v>
      </c>
      <c r="AA910" s="438">
        <f t="shared" ref="AA910" si="2777">AA909</f>
        <v>0</v>
      </c>
      <c r="AB910" s="438">
        <f t="shared" ref="AB910" si="2778">AB909</f>
        <v>0</v>
      </c>
      <c r="AC910" s="438">
        <f t="shared" ref="AC910" si="2779">AC909</f>
        <v>0</v>
      </c>
      <c r="AD910" s="438">
        <f t="shared" ref="AD910" si="2780">AD909</f>
        <v>0</v>
      </c>
      <c r="AE910" s="438">
        <f t="shared" ref="AE910" si="2781">AE909</f>
        <v>0</v>
      </c>
      <c r="AF910" s="438">
        <f t="shared" ref="AF910" si="2782">AF909</f>
        <v>0</v>
      </c>
      <c r="AG910" s="438">
        <f t="shared" ref="AG910" si="2783">AG909</f>
        <v>0</v>
      </c>
      <c r="AH910" s="438">
        <f t="shared" ref="AH910" si="2784">AH909</f>
        <v>0</v>
      </c>
      <c r="AI910" s="438">
        <f t="shared" ref="AI910" si="2785">AI909</f>
        <v>0</v>
      </c>
      <c r="AJ910" s="438">
        <f t="shared" ref="AJ910" si="2786">AJ909</f>
        <v>0</v>
      </c>
      <c r="AK910" s="438">
        <f t="shared" ref="AK910" si="2787">AK909</f>
        <v>0</v>
      </c>
      <c r="AL910" s="438">
        <f t="shared" ref="AL910" si="2788">AL909</f>
        <v>0</v>
      </c>
      <c r="AM910" s="333"/>
    </row>
    <row r="911" spans="1:39" hidden="1" outlineLevel="1">
      <c r="A911" s="568"/>
      <c r="B911" s="455"/>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439"/>
      <c r="Z911" s="452"/>
      <c r="AA911" s="452"/>
      <c r="AB911" s="452"/>
      <c r="AC911" s="452"/>
      <c r="AD911" s="452"/>
      <c r="AE911" s="452"/>
      <c r="AF911" s="452"/>
      <c r="AG911" s="452"/>
      <c r="AH911" s="452"/>
      <c r="AI911" s="452"/>
      <c r="AJ911" s="452"/>
      <c r="AK911" s="452"/>
      <c r="AL911" s="452"/>
      <c r="AM911" s="333"/>
    </row>
    <row r="912" spans="1:39" ht="30" hidden="1" outlineLevel="1">
      <c r="A912" s="568">
        <v>45</v>
      </c>
      <c r="B912" s="455" t="s">
        <v>138</v>
      </c>
      <c r="C912" s="318" t="s">
        <v>25</v>
      </c>
      <c r="D912" s="322"/>
      <c r="E912" s="322"/>
      <c r="F912" s="322"/>
      <c r="G912" s="322"/>
      <c r="H912" s="322"/>
      <c r="I912" s="322"/>
      <c r="J912" s="322"/>
      <c r="K912" s="322"/>
      <c r="L912" s="322"/>
      <c r="M912" s="322"/>
      <c r="N912" s="322">
        <v>0</v>
      </c>
      <c r="O912" s="322"/>
      <c r="P912" s="322"/>
      <c r="Q912" s="322"/>
      <c r="R912" s="322"/>
      <c r="S912" s="322"/>
      <c r="T912" s="322"/>
      <c r="U912" s="322"/>
      <c r="V912" s="322"/>
      <c r="W912" s="322"/>
      <c r="X912" s="322"/>
      <c r="Y912" s="453"/>
      <c r="Z912" s="442"/>
      <c r="AA912" s="442"/>
      <c r="AB912" s="442"/>
      <c r="AC912" s="442"/>
      <c r="AD912" s="442"/>
      <c r="AE912" s="442"/>
      <c r="AF912" s="442"/>
      <c r="AG912" s="442"/>
      <c r="AH912" s="442"/>
      <c r="AI912" s="442"/>
      <c r="AJ912" s="442"/>
      <c r="AK912" s="442"/>
      <c r="AL912" s="442"/>
      <c r="AM912" s="323">
        <f>SUM(Y912:AL912)</f>
        <v>0</v>
      </c>
    </row>
    <row r="913" spans="1:39" hidden="1" outlineLevel="1">
      <c r="A913" s="568"/>
      <c r="B913" s="321" t="s">
        <v>345</v>
      </c>
      <c r="C913" s="318" t="s">
        <v>164</v>
      </c>
      <c r="D913" s="322"/>
      <c r="E913" s="322"/>
      <c r="F913" s="322"/>
      <c r="G913" s="322"/>
      <c r="H913" s="322"/>
      <c r="I913" s="322"/>
      <c r="J913" s="322"/>
      <c r="K913" s="322"/>
      <c r="L913" s="322"/>
      <c r="M913" s="322"/>
      <c r="N913" s="322">
        <f>N912</f>
        <v>0</v>
      </c>
      <c r="O913" s="322"/>
      <c r="P913" s="322"/>
      <c r="Q913" s="322"/>
      <c r="R913" s="322"/>
      <c r="S913" s="322"/>
      <c r="T913" s="322"/>
      <c r="U913" s="322"/>
      <c r="V913" s="322"/>
      <c r="W913" s="322"/>
      <c r="X913" s="322"/>
      <c r="Y913" s="438">
        <f>Y912</f>
        <v>0</v>
      </c>
      <c r="Z913" s="438">
        <f t="shared" ref="Z913" si="2789">Z912</f>
        <v>0</v>
      </c>
      <c r="AA913" s="438">
        <f t="shared" ref="AA913" si="2790">AA912</f>
        <v>0</v>
      </c>
      <c r="AB913" s="438">
        <f t="shared" ref="AB913" si="2791">AB912</f>
        <v>0</v>
      </c>
      <c r="AC913" s="438">
        <f t="shared" ref="AC913" si="2792">AC912</f>
        <v>0</v>
      </c>
      <c r="AD913" s="438">
        <f t="shared" ref="AD913" si="2793">AD912</f>
        <v>0</v>
      </c>
      <c r="AE913" s="438">
        <f t="shared" ref="AE913" si="2794">AE912</f>
        <v>0</v>
      </c>
      <c r="AF913" s="438">
        <f t="shared" ref="AF913" si="2795">AF912</f>
        <v>0</v>
      </c>
      <c r="AG913" s="438">
        <f t="shared" ref="AG913" si="2796">AG912</f>
        <v>0</v>
      </c>
      <c r="AH913" s="438">
        <f t="shared" ref="AH913" si="2797">AH912</f>
        <v>0</v>
      </c>
      <c r="AI913" s="438">
        <f t="shared" ref="AI913" si="2798">AI912</f>
        <v>0</v>
      </c>
      <c r="AJ913" s="438">
        <f t="shared" ref="AJ913" si="2799">AJ912</f>
        <v>0</v>
      </c>
      <c r="AK913" s="438">
        <f t="shared" ref="AK913" si="2800">AK912</f>
        <v>0</v>
      </c>
      <c r="AL913" s="438">
        <f t="shared" ref="AL913" si="2801">AL912</f>
        <v>0</v>
      </c>
      <c r="AM913" s="333"/>
    </row>
    <row r="914" spans="1:39" hidden="1" outlineLevel="1">
      <c r="A914" s="568"/>
      <c r="B914" s="455"/>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439"/>
      <c r="Z914" s="452"/>
      <c r="AA914" s="452"/>
      <c r="AB914" s="452"/>
      <c r="AC914" s="452"/>
      <c r="AD914" s="452"/>
      <c r="AE914" s="452"/>
      <c r="AF914" s="452"/>
      <c r="AG914" s="452"/>
      <c r="AH914" s="452"/>
      <c r="AI914" s="452"/>
      <c r="AJ914" s="452"/>
      <c r="AK914" s="452"/>
      <c r="AL914" s="452"/>
      <c r="AM914" s="333"/>
    </row>
    <row r="915" spans="1:39" ht="30" hidden="1" outlineLevel="1">
      <c r="A915" s="568">
        <v>46</v>
      </c>
      <c r="B915" s="455" t="s">
        <v>139</v>
      </c>
      <c r="C915" s="318" t="s">
        <v>25</v>
      </c>
      <c r="D915" s="322"/>
      <c r="E915" s="322"/>
      <c r="F915" s="322"/>
      <c r="G915" s="322"/>
      <c r="H915" s="322"/>
      <c r="I915" s="322"/>
      <c r="J915" s="322"/>
      <c r="K915" s="322"/>
      <c r="L915" s="322"/>
      <c r="M915" s="322"/>
      <c r="N915" s="322">
        <v>0</v>
      </c>
      <c r="O915" s="322"/>
      <c r="P915" s="322"/>
      <c r="Q915" s="322"/>
      <c r="R915" s="322"/>
      <c r="S915" s="322"/>
      <c r="T915" s="322"/>
      <c r="U915" s="322"/>
      <c r="V915" s="322"/>
      <c r="W915" s="322"/>
      <c r="X915" s="322"/>
      <c r="Y915" s="453"/>
      <c r="Z915" s="442"/>
      <c r="AA915" s="442"/>
      <c r="AB915" s="442"/>
      <c r="AC915" s="442"/>
      <c r="AD915" s="442"/>
      <c r="AE915" s="442"/>
      <c r="AF915" s="442"/>
      <c r="AG915" s="442"/>
      <c r="AH915" s="442"/>
      <c r="AI915" s="442"/>
      <c r="AJ915" s="442"/>
      <c r="AK915" s="442"/>
      <c r="AL915" s="442"/>
      <c r="AM915" s="323">
        <f>SUM(Y915:AL915)</f>
        <v>0</v>
      </c>
    </row>
    <row r="916" spans="1:39" hidden="1" outlineLevel="1">
      <c r="A916" s="568"/>
      <c r="B916" s="321" t="s">
        <v>345</v>
      </c>
      <c r="C916" s="318" t="s">
        <v>164</v>
      </c>
      <c r="D916" s="322"/>
      <c r="E916" s="322"/>
      <c r="F916" s="322"/>
      <c r="G916" s="322"/>
      <c r="H916" s="322"/>
      <c r="I916" s="322"/>
      <c r="J916" s="322"/>
      <c r="K916" s="322"/>
      <c r="L916" s="322"/>
      <c r="M916" s="322"/>
      <c r="N916" s="322">
        <f>N915</f>
        <v>0</v>
      </c>
      <c r="O916" s="322"/>
      <c r="P916" s="322"/>
      <c r="Q916" s="322"/>
      <c r="R916" s="322"/>
      <c r="S916" s="322"/>
      <c r="T916" s="322"/>
      <c r="U916" s="322"/>
      <c r="V916" s="322"/>
      <c r="W916" s="322"/>
      <c r="X916" s="322"/>
      <c r="Y916" s="438">
        <f>Y915</f>
        <v>0</v>
      </c>
      <c r="Z916" s="438">
        <f t="shared" ref="Z916" si="2802">Z915</f>
        <v>0</v>
      </c>
      <c r="AA916" s="438">
        <f t="shared" ref="AA916" si="2803">AA915</f>
        <v>0</v>
      </c>
      <c r="AB916" s="438">
        <f t="shared" ref="AB916" si="2804">AB915</f>
        <v>0</v>
      </c>
      <c r="AC916" s="438">
        <f t="shared" ref="AC916" si="2805">AC915</f>
        <v>0</v>
      </c>
      <c r="AD916" s="438">
        <f t="shared" ref="AD916" si="2806">AD915</f>
        <v>0</v>
      </c>
      <c r="AE916" s="438">
        <f t="shared" ref="AE916" si="2807">AE915</f>
        <v>0</v>
      </c>
      <c r="AF916" s="438">
        <f t="shared" ref="AF916" si="2808">AF915</f>
        <v>0</v>
      </c>
      <c r="AG916" s="438">
        <f t="shared" ref="AG916" si="2809">AG915</f>
        <v>0</v>
      </c>
      <c r="AH916" s="438">
        <f t="shared" ref="AH916" si="2810">AH915</f>
        <v>0</v>
      </c>
      <c r="AI916" s="438">
        <f t="shared" ref="AI916" si="2811">AI915</f>
        <v>0</v>
      </c>
      <c r="AJ916" s="438">
        <f t="shared" ref="AJ916" si="2812">AJ915</f>
        <v>0</v>
      </c>
      <c r="AK916" s="438">
        <f t="shared" ref="AK916" si="2813">AK915</f>
        <v>0</v>
      </c>
      <c r="AL916" s="438">
        <f t="shared" ref="AL916" si="2814">AL915</f>
        <v>0</v>
      </c>
      <c r="AM916" s="333"/>
    </row>
    <row r="917" spans="1:39" hidden="1" outlineLevel="1">
      <c r="A917" s="568"/>
      <c r="B917" s="455"/>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439"/>
      <c r="Z917" s="452"/>
      <c r="AA917" s="452"/>
      <c r="AB917" s="452"/>
      <c r="AC917" s="452"/>
      <c r="AD917" s="452"/>
      <c r="AE917" s="452"/>
      <c r="AF917" s="452"/>
      <c r="AG917" s="452"/>
      <c r="AH917" s="452"/>
      <c r="AI917" s="452"/>
      <c r="AJ917" s="452"/>
      <c r="AK917" s="452"/>
      <c r="AL917" s="452"/>
      <c r="AM917" s="333"/>
    </row>
    <row r="918" spans="1:39" ht="30" hidden="1" outlineLevel="1">
      <c r="A918" s="568">
        <v>47</v>
      </c>
      <c r="B918" s="455" t="s">
        <v>140</v>
      </c>
      <c r="C918" s="318" t="s">
        <v>25</v>
      </c>
      <c r="D918" s="322"/>
      <c r="E918" s="322"/>
      <c r="F918" s="322"/>
      <c r="G918" s="322"/>
      <c r="H918" s="322"/>
      <c r="I918" s="322"/>
      <c r="J918" s="322"/>
      <c r="K918" s="322"/>
      <c r="L918" s="322"/>
      <c r="M918" s="322"/>
      <c r="N918" s="322">
        <v>0</v>
      </c>
      <c r="O918" s="322"/>
      <c r="P918" s="322"/>
      <c r="Q918" s="322"/>
      <c r="R918" s="322"/>
      <c r="S918" s="322"/>
      <c r="T918" s="322"/>
      <c r="U918" s="322"/>
      <c r="V918" s="322"/>
      <c r="W918" s="322"/>
      <c r="X918" s="322"/>
      <c r="Y918" s="453"/>
      <c r="Z918" s="442"/>
      <c r="AA918" s="442"/>
      <c r="AB918" s="442"/>
      <c r="AC918" s="442"/>
      <c r="AD918" s="442"/>
      <c r="AE918" s="442"/>
      <c r="AF918" s="442"/>
      <c r="AG918" s="442"/>
      <c r="AH918" s="442"/>
      <c r="AI918" s="442"/>
      <c r="AJ918" s="442"/>
      <c r="AK918" s="442"/>
      <c r="AL918" s="442"/>
      <c r="AM918" s="323">
        <f>SUM(Y918:AL918)</f>
        <v>0</v>
      </c>
    </row>
    <row r="919" spans="1:39" hidden="1" outlineLevel="1">
      <c r="A919" s="568"/>
      <c r="B919" s="321" t="s">
        <v>345</v>
      </c>
      <c r="C919" s="318" t="s">
        <v>164</v>
      </c>
      <c r="D919" s="322"/>
      <c r="E919" s="322"/>
      <c r="F919" s="322"/>
      <c r="G919" s="322"/>
      <c r="H919" s="322"/>
      <c r="I919" s="322"/>
      <c r="J919" s="322"/>
      <c r="K919" s="322"/>
      <c r="L919" s="322"/>
      <c r="M919" s="322"/>
      <c r="N919" s="322">
        <f>N918</f>
        <v>0</v>
      </c>
      <c r="O919" s="322"/>
      <c r="P919" s="322"/>
      <c r="Q919" s="322"/>
      <c r="R919" s="322"/>
      <c r="S919" s="322"/>
      <c r="T919" s="322"/>
      <c r="U919" s="322"/>
      <c r="V919" s="322"/>
      <c r="W919" s="322"/>
      <c r="X919" s="322"/>
      <c r="Y919" s="438">
        <f>Y918</f>
        <v>0</v>
      </c>
      <c r="Z919" s="438">
        <f t="shared" ref="Z919" si="2815">Z918</f>
        <v>0</v>
      </c>
      <c r="AA919" s="438">
        <f t="shared" ref="AA919" si="2816">AA918</f>
        <v>0</v>
      </c>
      <c r="AB919" s="438">
        <f t="shared" ref="AB919" si="2817">AB918</f>
        <v>0</v>
      </c>
      <c r="AC919" s="438">
        <f t="shared" ref="AC919" si="2818">AC918</f>
        <v>0</v>
      </c>
      <c r="AD919" s="438">
        <f t="shared" ref="AD919" si="2819">AD918</f>
        <v>0</v>
      </c>
      <c r="AE919" s="438">
        <f t="shared" ref="AE919" si="2820">AE918</f>
        <v>0</v>
      </c>
      <c r="AF919" s="438">
        <f t="shared" ref="AF919" si="2821">AF918</f>
        <v>0</v>
      </c>
      <c r="AG919" s="438">
        <f t="shared" ref="AG919" si="2822">AG918</f>
        <v>0</v>
      </c>
      <c r="AH919" s="438">
        <f t="shared" ref="AH919" si="2823">AH918</f>
        <v>0</v>
      </c>
      <c r="AI919" s="438">
        <f t="shared" ref="AI919" si="2824">AI918</f>
        <v>0</v>
      </c>
      <c r="AJ919" s="438">
        <f t="shared" ref="AJ919" si="2825">AJ918</f>
        <v>0</v>
      </c>
      <c r="AK919" s="438">
        <f t="shared" ref="AK919" si="2826">AK918</f>
        <v>0</v>
      </c>
      <c r="AL919" s="438">
        <f t="shared" ref="AL919" si="2827">AL918</f>
        <v>0</v>
      </c>
      <c r="AM919" s="333"/>
    </row>
    <row r="920" spans="1:39" hidden="1" outlineLevel="1">
      <c r="A920" s="568"/>
      <c r="B920" s="455"/>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439"/>
      <c r="Z920" s="452"/>
      <c r="AA920" s="452"/>
      <c r="AB920" s="452"/>
      <c r="AC920" s="452"/>
      <c r="AD920" s="452"/>
      <c r="AE920" s="452"/>
      <c r="AF920" s="452"/>
      <c r="AG920" s="452"/>
      <c r="AH920" s="452"/>
      <c r="AI920" s="452"/>
      <c r="AJ920" s="452"/>
      <c r="AK920" s="452"/>
      <c r="AL920" s="452"/>
      <c r="AM920" s="333"/>
    </row>
    <row r="921" spans="1:39" ht="45" hidden="1" outlineLevel="1">
      <c r="A921" s="568">
        <v>48</v>
      </c>
      <c r="B921" s="455" t="s">
        <v>141</v>
      </c>
      <c r="C921" s="318" t="s">
        <v>25</v>
      </c>
      <c r="D921" s="322"/>
      <c r="E921" s="322"/>
      <c r="F921" s="322"/>
      <c r="G921" s="322"/>
      <c r="H921" s="322"/>
      <c r="I921" s="322"/>
      <c r="J921" s="322"/>
      <c r="K921" s="322"/>
      <c r="L921" s="322"/>
      <c r="M921" s="322"/>
      <c r="N921" s="322">
        <v>0</v>
      </c>
      <c r="O921" s="322"/>
      <c r="P921" s="322"/>
      <c r="Q921" s="322"/>
      <c r="R921" s="322"/>
      <c r="S921" s="322"/>
      <c r="T921" s="322"/>
      <c r="U921" s="322"/>
      <c r="V921" s="322"/>
      <c r="W921" s="322"/>
      <c r="X921" s="322"/>
      <c r="Y921" s="453"/>
      <c r="Z921" s="442"/>
      <c r="AA921" s="442"/>
      <c r="AB921" s="442"/>
      <c r="AC921" s="442"/>
      <c r="AD921" s="442"/>
      <c r="AE921" s="442"/>
      <c r="AF921" s="442"/>
      <c r="AG921" s="442"/>
      <c r="AH921" s="442"/>
      <c r="AI921" s="442"/>
      <c r="AJ921" s="442"/>
      <c r="AK921" s="442"/>
      <c r="AL921" s="442"/>
      <c r="AM921" s="323">
        <f>SUM(Y921:AL921)</f>
        <v>0</v>
      </c>
    </row>
    <row r="922" spans="1:39" hidden="1" outlineLevel="1">
      <c r="A922" s="568"/>
      <c r="B922" s="321" t="s">
        <v>345</v>
      </c>
      <c r="C922" s="318" t="s">
        <v>164</v>
      </c>
      <c r="D922" s="322"/>
      <c r="E922" s="322"/>
      <c r="F922" s="322"/>
      <c r="G922" s="322"/>
      <c r="H922" s="322"/>
      <c r="I922" s="322"/>
      <c r="J922" s="322"/>
      <c r="K922" s="322"/>
      <c r="L922" s="322"/>
      <c r="M922" s="322"/>
      <c r="N922" s="322">
        <f>N921</f>
        <v>0</v>
      </c>
      <c r="O922" s="322"/>
      <c r="P922" s="322"/>
      <c r="Q922" s="322"/>
      <c r="R922" s="322"/>
      <c r="S922" s="322"/>
      <c r="T922" s="322"/>
      <c r="U922" s="322"/>
      <c r="V922" s="322"/>
      <c r="W922" s="322"/>
      <c r="X922" s="322"/>
      <c r="Y922" s="438">
        <f>Y921</f>
        <v>0</v>
      </c>
      <c r="Z922" s="438">
        <f t="shared" ref="Z922" si="2828">Z921</f>
        <v>0</v>
      </c>
      <c r="AA922" s="438">
        <f t="shared" ref="AA922" si="2829">AA921</f>
        <v>0</v>
      </c>
      <c r="AB922" s="438">
        <f t="shared" ref="AB922" si="2830">AB921</f>
        <v>0</v>
      </c>
      <c r="AC922" s="438">
        <f t="shared" ref="AC922" si="2831">AC921</f>
        <v>0</v>
      </c>
      <c r="AD922" s="438">
        <f t="shared" ref="AD922" si="2832">AD921</f>
        <v>0</v>
      </c>
      <c r="AE922" s="438">
        <f t="shared" ref="AE922" si="2833">AE921</f>
        <v>0</v>
      </c>
      <c r="AF922" s="438">
        <f t="shared" ref="AF922" si="2834">AF921</f>
        <v>0</v>
      </c>
      <c r="AG922" s="438">
        <f t="shared" ref="AG922" si="2835">AG921</f>
        <v>0</v>
      </c>
      <c r="AH922" s="438">
        <f t="shared" ref="AH922" si="2836">AH921</f>
        <v>0</v>
      </c>
      <c r="AI922" s="438">
        <f t="shared" ref="AI922" si="2837">AI921</f>
        <v>0</v>
      </c>
      <c r="AJ922" s="438">
        <f t="shared" ref="AJ922" si="2838">AJ921</f>
        <v>0</v>
      </c>
      <c r="AK922" s="438">
        <f t="shared" ref="AK922" si="2839">AK921</f>
        <v>0</v>
      </c>
      <c r="AL922" s="438">
        <f t="shared" ref="AL922" si="2840">AL921</f>
        <v>0</v>
      </c>
      <c r="AM922" s="333"/>
    </row>
    <row r="923" spans="1:39" hidden="1" outlineLevel="1">
      <c r="A923" s="568"/>
      <c r="B923" s="455"/>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439"/>
      <c r="Z923" s="452"/>
      <c r="AA923" s="452"/>
      <c r="AB923" s="452"/>
      <c r="AC923" s="452"/>
      <c r="AD923" s="452"/>
      <c r="AE923" s="452"/>
      <c r="AF923" s="452"/>
      <c r="AG923" s="452"/>
      <c r="AH923" s="452"/>
      <c r="AI923" s="452"/>
      <c r="AJ923" s="452"/>
      <c r="AK923" s="452"/>
      <c r="AL923" s="452"/>
      <c r="AM923" s="333"/>
    </row>
    <row r="924" spans="1:39" ht="30" hidden="1" outlineLevel="1">
      <c r="A924" s="568">
        <v>49</v>
      </c>
      <c r="B924" s="455" t="s">
        <v>142</v>
      </c>
      <c r="C924" s="318" t="s">
        <v>25</v>
      </c>
      <c r="D924" s="322"/>
      <c r="E924" s="322"/>
      <c r="F924" s="322"/>
      <c r="G924" s="322"/>
      <c r="H924" s="322"/>
      <c r="I924" s="322"/>
      <c r="J924" s="322"/>
      <c r="K924" s="322"/>
      <c r="L924" s="322"/>
      <c r="M924" s="322"/>
      <c r="N924" s="322">
        <v>0</v>
      </c>
      <c r="O924" s="322"/>
      <c r="P924" s="322"/>
      <c r="Q924" s="322"/>
      <c r="R924" s="322"/>
      <c r="S924" s="322"/>
      <c r="T924" s="322"/>
      <c r="U924" s="322"/>
      <c r="V924" s="322"/>
      <c r="W924" s="322"/>
      <c r="X924" s="322"/>
      <c r="Y924" s="453"/>
      <c r="Z924" s="442"/>
      <c r="AA924" s="442"/>
      <c r="AB924" s="442"/>
      <c r="AC924" s="442"/>
      <c r="AD924" s="442"/>
      <c r="AE924" s="442"/>
      <c r="AF924" s="442"/>
      <c r="AG924" s="442"/>
      <c r="AH924" s="442"/>
      <c r="AI924" s="442"/>
      <c r="AJ924" s="442"/>
      <c r="AK924" s="442"/>
      <c r="AL924" s="442"/>
      <c r="AM924" s="323">
        <f>SUM(Y924:AL924)</f>
        <v>0</v>
      </c>
    </row>
    <row r="925" spans="1:39" hidden="1" outlineLevel="1">
      <c r="A925" s="568"/>
      <c r="B925" s="321" t="s">
        <v>345</v>
      </c>
      <c r="C925" s="318" t="s">
        <v>164</v>
      </c>
      <c r="D925" s="322"/>
      <c r="E925" s="322"/>
      <c r="F925" s="322"/>
      <c r="G925" s="322"/>
      <c r="H925" s="322"/>
      <c r="I925" s="322"/>
      <c r="J925" s="322"/>
      <c r="K925" s="322"/>
      <c r="L925" s="322"/>
      <c r="M925" s="322"/>
      <c r="N925" s="322">
        <f>N924</f>
        <v>0</v>
      </c>
      <c r="O925" s="322"/>
      <c r="P925" s="322"/>
      <c r="Q925" s="322"/>
      <c r="R925" s="322"/>
      <c r="S925" s="322"/>
      <c r="T925" s="322"/>
      <c r="U925" s="322"/>
      <c r="V925" s="322"/>
      <c r="W925" s="322"/>
      <c r="X925" s="322"/>
      <c r="Y925" s="438">
        <f>Y924</f>
        <v>0</v>
      </c>
      <c r="Z925" s="438">
        <f t="shared" ref="Z925" si="2841">Z924</f>
        <v>0</v>
      </c>
      <c r="AA925" s="438">
        <f t="shared" ref="AA925" si="2842">AA924</f>
        <v>0</v>
      </c>
      <c r="AB925" s="438">
        <f t="shared" ref="AB925" si="2843">AB924</f>
        <v>0</v>
      </c>
      <c r="AC925" s="438">
        <f t="shared" ref="AC925" si="2844">AC924</f>
        <v>0</v>
      </c>
      <c r="AD925" s="438">
        <f t="shared" ref="AD925" si="2845">AD924</f>
        <v>0</v>
      </c>
      <c r="AE925" s="438">
        <f t="shared" ref="AE925" si="2846">AE924</f>
        <v>0</v>
      </c>
      <c r="AF925" s="438">
        <f t="shared" ref="AF925" si="2847">AF924</f>
        <v>0</v>
      </c>
      <c r="AG925" s="438">
        <f t="shared" ref="AG925" si="2848">AG924</f>
        <v>0</v>
      </c>
      <c r="AH925" s="438">
        <f t="shared" ref="AH925" si="2849">AH924</f>
        <v>0</v>
      </c>
      <c r="AI925" s="438">
        <f t="shared" ref="AI925" si="2850">AI924</f>
        <v>0</v>
      </c>
      <c r="AJ925" s="438">
        <f t="shared" ref="AJ925" si="2851">AJ924</f>
        <v>0</v>
      </c>
      <c r="AK925" s="438">
        <f t="shared" ref="AK925" si="2852">AK924</f>
        <v>0</v>
      </c>
      <c r="AL925" s="438">
        <f t="shared" ref="AL925" si="2853">AL924</f>
        <v>0</v>
      </c>
      <c r="AM925" s="333"/>
    </row>
    <row r="926" spans="1:39" hidden="1" outlineLevel="1">
      <c r="A926" s="568"/>
      <c r="B926" s="321"/>
      <c r="C926" s="332"/>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28"/>
      <c r="Z926" s="328"/>
      <c r="AA926" s="328"/>
      <c r="AB926" s="328"/>
      <c r="AC926" s="328"/>
      <c r="AD926" s="328"/>
      <c r="AE926" s="328"/>
      <c r="AF926" s="328"/>
      <c r="AG926" s="328"/>
      <c r="AH926" s="328"/>
      <c r="AI926" s="328"/>
      <c r="AJ926" s="328"/>
      <c r="AK926" s="328"/>
      <c r="AL926" s="328"/>
      <c r="AM926" s="333"/>
    </row>
    <row r="927" spans="1:39" ht="15.75" collapsed="1">
      <c r="B927" s="354" t="s">
        <v>331</v>
      </c>
      <c r="C927" s="356"/>
      <c r="D927" s="356">
        <f>SUM(D770:D925)</f>
        <v>0</v>
      </c>
      <c r="E927" s="356"/>
      <c r="F927" s="356"/>
      <c r="G927" s="356"/>
      <c r="H927" s="356"/>
      <c r="I927" s="356"/>
      <c r="J927" s="356"/>
      <c r="K927" s="356"/>
      <c r="L927" s="356"/>
      <c r="M927" s="356"/>
      <c r="N927" s="356"/>
      <c r="O927" s="356">
        <f>SUM(O770:X925)</f>
        <v>0</v>
      </c>
      <c r="P927" s="356"/>
      <c r="Q927" s="356"/>
      <c r="R927" s="356"/>
      <c r="S927" s="356"/>
      <c r="T927" s="356"/>
      <c r="U927" s="356"/>
      <c r="V927" s="356"/>
      <c r="W927" s="356"/>
      <c r="X927" s="356"/>
      <c r="Y927" s="356">
        <f>IF(Y768="kWh",SUMPRODUCT(D770:D925,Y770:Y925))</f>
        <v>0</v>
      </c>
      <c r="Z927" s="356">
        <f>IF(Z768="kWh",SUMPRODUCT(D770:D925,Z770:Z925))</f>
        <v>0</v>
      </c>
      <c r="AA927" s="356">
        <f>IF(AA768="kw",SUMPRODUCT(N770:N925,O770:O925,AA770:AA925),SUMPRODUCT(D770:D925,AA770:AA925))</f>
        <v>0</v>
      </c>
      <c r="AB927" s="356">
        <f>IF(AB768="kw",SUMPRODUCT(N770:N925,O770:O925,AB770:AB925),SUMPRODUCT(D770:D925,AB770:AB925))</f>
        <v>0</v>
      </c>
      <c r="AC927" s="356">
        <f>IF(AC768="kw",SUMPRODUCT(N770:N925,O770:O925,AC770:AC925),SUMPRODUCT(D770:D925,AC770:AC925))</f>
        <v>0</v>
      </c>
      <c r="AD927" s="356">
        <f>IF(AD768="kw",SUMPRODUCT(N770:N925,O770:O925,AD770:AD925),SUMPRODUCT(D770:D925,AD770:AD925))</f>
        <v>0</v>
      </c>
      <c r="AE927" s="356">
        <f>IF(AE768="kw",SUMPRODUCT(N770:N925,O770:O925,AE770:AE925),SUMPRODUCT(D770:D925,AE770:AE925))</f>
        <v>0</v>
      </c>
      <c r="AF927" s="356">
        <f>IF(AF768="kw",SUMPRODUCT(N770:N925,O770:O925,AF770:AF925),SUMPRODUCT(D770:D925,AF770:AF925))</f>
        <v>0</v>
      </c>
      <c r="AG927" s="356">
        <f>IF(AG768="kw",SUMPRODUCT(N770:N925,O770:O925,AG770:AG925),SUMPRODUCT(D770:D925,AG770:AG925))</f>
        <v>0</v>
      </c>
      <c r="AH927" s="356">
        <f>IF(AH768="kw",SUMPRODUCT(N770:N925,O770:O925,AH770:AH925),SUMPRODUCT(D770:D925,AH770:AH925))</f>
        <v>0</v>
      </c>
      <c r="AI927" s="356">
        <f>IF(AI768="kw",SUMPRODUCT(N770:N925,O770:O925,AI770:AI925),SUMPRODUCT(D770:D925,AI770:AI925))</f>
        <v>0</v>
      </c>
      <c r="AJ927" s="356">
        <f>IF(AJ768="kw",SUMPRODUCT(N770:N925,O770:O925,AJ770:AJ925),SUMPRODUCT(D770:D925,AJ770:AJ925))</f>
        <v>0</v>
      </c>
      <c r="AK927" s="356">
        <f>IF(AK768="kw",SUMPRODUCT(N770:N925,O770:O925,AK770:AK925),SUMPRODUCT(D770:D925,AK770:AK925))</f>
        <v>0</v>
      </c>
      <c r="AL927" s="356">
        <f>IF(AL768="kw",SUMPRODUCT(N770:N925,O770:O925,AL770:AL925),SUMPRODUCT(D770:D925,AL770:AL925))</f>
        <v>0</v>
      </c>
      <c r="AM927" s="357"/>
    </row>
    <row r="928" spans="1:39" ht="15.75">
      <c r="B928" s="418" t="s">
        <v>332</v>
      </c>
      <c r="C928" s="419"/>
      <c r="D928" s="419"/>
      <c r="E928" s="419"/>
      <c r="F928" s="419"/>
      <c r="G928" s="419"/>
      <c r="H928" s="419"/>
      <c r="I928" s="419"/>
      <c r="J928" s="419"/>
      <c r="K928" s="419"/>
      <c r="L928" s="419"/>
      <c r="M928" s="419"/>
      <c r="N928" s="419"/>
      <c r="O928" s="419"/>
      <c r="P928" s="419"/>
      <c r="Q928" s="419"/>
      <c r="R928" s="419"/>
      <c r="S928" s="419"/>
      <c r="T928" s="419"/>
      <c r="U928" s="419"/>
      <c r="V928" s="419"/>
      <c r="W928" s="419"/>
      <c r="X928" s="419"/>
      <c r="Y928" s="419">
        <f>HLOOKUP(Y584,'2. LRAMVA Threshold'!$B$42:$Q$53,11,FALSE)</f>
        <v>0</v>
      </c>
      <c r="Z928" s="419">
        <f>HLOOKUP(Z584,'2. LRAMVA Threshold'!$B$42:$Q$53,11,FALSE)</f>
        <v>0</v>
      </c>
      <c r="AA928" s="419">
        <f>HLOOKUP(AA584,'2. LRAMVA Threshold'!$B$42:$Q$53,11,FALSE)</f>
        <v>0</v>
      </c>
      <c r="AB928" s="419">
        <f>HLOOKUP(AB584,'2. LRAMVA Threshold'!$B$42:$Q$53,11,FALSE)</f>
        <v>0</v>
      </c>
      <c r="AC928" s="419">
        <f>HLOOKUP(AC584,'2. LRAMVA Threshold'!$B$42:$Q$53,11,FALSE)</f>
        <v>0</v>
      </c>
      <c r="AD928" s="419">
        <f>HLOOKUP(AD584,'2. LRAMVA Threshold'!$B$42:$Q$53,11,FALSE)</f>
        <v>0</v>
      </c>
      <c r="AE928" s="419">
        <f>HLOOKUP(AE584,'2. LRAMVA Threshold'!$B$42:$Q$53,11,FALSE)</f>
        <v>0</v>
      </c>
      <c r="AF928" s="419">
        <f>HLOOKUP(AF584,'2. LRAMVA Threshold'!$B$42:$Q$53,11,FALSE)</f>
        <v>0</v>
      </c>
      <c r="AG928" s="419">
        <f>HLOOKUP(AG584,'2. LRAMVA Threshold'!$B$42:$Q$53,11,FALSE)</f>
        <v>0</v>
      </c>
      <c r="AH928" s="419">
        <f>HLOOKUP(AH584,'2. LRAMVA Threshold'!$B$42:$Q$53,11,FALSE)</f>
        <v>0</v>
      </c>
      <c r="AI928" s="419">
        <f>HLOOKUP(AI584,'2. LRAMVA Threshold'!$B$42:$Q$53,11,FALSE)</f>
        <v>0</v>
      </c>
      <c r="AJ928" s="419">
        <f>HLOOKUP(AJ584,'2. LRAMVA Threshold'!$B$42:$Q$53,11,FALSE)</f>
        <v>0</v>
      </c>
      <c r="AK928" s="419">
        <f>HLOOKUP(AK584,'2. LRAMVA Threshold'!$B$42:$Q$53,11,FALSE)</f>
        <v>0</v>
      </c>
      <c r="AL928" s="419">
        <f>HLOOKUP(AL584,'2. LRAMVA Threshold'!$B$42:$Q$53,11,FALSE)</f>
        <v>0</v>
      </c>
      <c r="AM928" s="469"/>
    </row>
    <row r="929" spans="2:39">
      <c r="B929" s="421"/>
      <c r="C929" s="459"/>
      <c r="D929" s="460"/>
      <c r="E929" s="460"/>
      <c r="F929" s="460"/>
      <c r="G929" s="460"/>
      <c r="H929" s="460"/>
      <c r="I929" s="460"/>
      <c r="J929" s="460"/>
      <c r="K929" s="460"/>
      <c r="L929" s="460"/>
      <c r="M929" s="460"/>
      <c r="N929" s="460"/>
      <c r="O929" s="461"/>
      <c r="P929" s="460"/>
      <c r="Q929" s="460"/>
      <c r="R929" s="460"/>
      <c r="S929" s="462"/>
      <c r="T929" s="462"/>
      <c r="U929" s="462"/>
      <c r="V929" s="462"/>
      <c r="W929" s="460"/>
      <c r="X929" s="460"/>
      <c r="Y929" s="463"/>
      <c r="Z929" s="463"/>
      <c r="AA929" s="463"/>
      <c r="AB929" s="463"/>
      <c r="AC929" s="463"/>
      <c r="AD929" s="463"/>
      <c r="AE929" s="463"/>
      <c r="AF929" s="426"/>
      <c r="AG929" s="426"/>
      <c r="AH929" s="426"/>
      <c r="AI929" s="426"/>
      <c r="AJ929" s="426"/>
      <c r="AK929" s="426"/>
      <c r="AL929" s="426"/>
      <c r="AM929" s="427"/>
    </row>
    <row r="930" spans="2:39">
      <c r="B930" s="351" t="s">
        <v>333</v>
      </c>
      <c r="C930" s="365"/>
      <c r="D930" s="365"/>
      <c r="E930" s="403"/>
      <c r="F930" s="403"/>
      <c r="G930" s="403"/>
      <c r="H930" s="403"/>
      <c r="I930" s="403"/>
      <c r="J930" s="403"/>
      <c r="K930" s="403"/>
      <c r="L930" s="403"/>
      <c r="M930" s="403"/>
      <c r="N930" s="403"/>
      <c r="O930" s="318"/>
      <c r="P930" s="367"/>
      <c r="Q930" s="367"/>
      <c r="R930" s="367"/>
      <c r="S930" s="366"/>
      <c r="T930" s="366"/>
      <c r="U930" s="366"/>
      <c r="V930" s="366"/>
      <c r="W930" s="367"/>
      <c r="X930" s="367"/>
      <c r="Y930" s="368">
        <f>HLOOKUP(Y$35,'3.  Distribution Rates'!$C$122:$P$133,11,FALSE)</f>
        <v>0</v>
      </c>
      <c r="Z930" s="368">
        <f>HLOOKUP(Z$35,'3.  Distribution Rates'!$C$122:$P$133,11,FALSE)</f>
        <v>0</v>
      </c>
      <c r="AA930" s="368">
        <f>HLOOKUP(AA$35,'3.  Distribution Rates'!$C$122:$P$133,11,FALSE)</f>
        <v>0</v>
      </c>
      <c r="AB930" s="368">
        <f>HLOOKUP(AB$35,'3.  Distribution Rates'!$C$122:$P$133,11,FALSE)</f>
        <v>0</v>
      </c>
      <c r="AC930" s="368">
        <f>HLOOKUP(AC$35,'3.  Distribution Rates'!$C$122:$P$133,11,FALSE)</f>
        <v>0</v>
      </c>
      <c r="AD930" s="368">
        <f>HLOOKUP(AD$35,'3.  Distribution Rates'!$C$122:$P$133,11,FALSE)</f>
        <v>0</v>
      </c>
      <c r="AE930" s="368">
        <f>HLOOKUP(AE$35,'3.  Distribution Rates'!$C$122:$P$133,11,FALSE)</f>
        <v>0</v>
      </c>
      <c r="AF930" s="368">
        <f>HLOOKUP(AF$35,'3.  Distribution Rates'!$C$122:$P$133,11,FALSE)</f>
        <v>0</v>
      </c>
      <c r="AG930" s="368">
        <f>HLOOKUP(AG$35,'3.  Distribution Rates'!$C$122:$P$133,11,FALSE)</f>
        <v>0</v>
      </c>
      <c r="AH930" s="368">
        <f>HLOOKUP(AH$35,'3.  Distribution Rates'!$C$122:$P$133,11,FALSE)</f>
        <v>0</v>
      </c>
      <c r="AI930" s="368">
        <f>HLOOKUP(AI$35,'3.  Distribution Rates'!$C$122:$P$133,11,FALSE)</f>
        <v>0</v>
      </c>
      <c r="AJ930" s="368">
        <f>HLOOKUP(AJ$35,'3.  Distribution Rates'!$C$122:$P$133,11,FALSE)</f>
        <v>0</v>
      </c>
      <c r="AK930" s="368">
        <f>HLOOKUP(AK$35,'3.  Distribution Rates'!$C$122:$P$133,11,FALSE)</f>
        <v>0</v>
      </c>
      <c r="AL930" s="368">
        <f>HLOOKUP(AL$35,'3.  Distribution Rates'!$C$122:$P$133,11,FALSE)</f>
        <v>0</v>
      </c>
      <c r="AM930" s="404"/>
    </row>
    <row r="931" spans="2:39">
      <c r="B931" s="351" t="s">
        <v>334</v>
      </c>
      <c r="C931" s="372"/>
      <c r="D931" s="336"/>
      <c r="E931" s="306"/>
      <c r="F931" s="306"/>
      <c r="G931" s="306"/>
      <c r="H931" s="306"/>
      <c r="I931" s="306"/>
      <c r="J931" s="306"/>
      <c r="K931" s="306"/>
      <c r="L931" s="306"/>
      <c r="M931" s="306"/>
      <c r="N931" s="306"/>
      <c r="O931" s="318"/>
      <c r="P931" s="306"/>
      <c r="Q931" s="306"/>
      <c r="R931" s="306"/>
      <c r="S931" s="336"/>
      <c r="T931" s="336"/>
      <c r="U931" s="336"/>
      <c r="V931" s="336"/>
      <c r="W931" s="306"/>
      <c r="X931" s="306"/>
      <c r="Y931" s="405">
        <f>'4.  2011-2014 LRAM'!Y142*Y930</f>
        <v>0</v>
      </c>
      <c r="Z931" s="405">
        <f>'4.  2011-2014 LRAM'!Z142*Z930</f>
        <v>0</v>
      </c>
      <c r="AA931" s="405">
        <f>'4.  2011-2014 LRAM'!AA142*AA930</f>
        <v>0</v>
      </c>
      <c r="AB931" s="405">
        <f>'4.  2011-2014 LRAM'!AB142*AB930</f>
        <v>0</v>
      </c>
      <c r="AC931" s="405">
        <f>'4.  2011-2014 LRAM'!AC142*AC930</f>
        <v>0</v>
      </c>
      <c r="AD931" s="405">
        <f>'4.  2011-2014 LRAM'!AD142*AD930</f>
        <v>0</v>
      </c>
      <c r="AE931" s="405">
        <f>'4.  2011-2014 LRAM'!AE142*AE930</f>
        <v>0</v>
      </c>
      <c r="AF931" s="405">
        <f>'4.  2011-2014 LRAM'!AF142*AF930</f>
        <v>0</v>
      </c>
      <c r="AG931" s="405">
        <f>'4.  2011-2014 LRAM'!AG142*AG930</f>
        <v>0</v>
      </c>
      <c r="AH931" s="405">
        <f>'4.  2011-2014 LRAM'!AH142*AH930</f>
        <v>0</v>
      </c>
      <c r="AI931" s="405">
        <f>'4.  2011-2014 LRAM'!AI142*AI930</f>
        <v>0</v>
      </c>
      <c r="AJ931" s="405">
        <f>'4.  2011-2014 LRAM'!AJ142*AJ930</f>
        <v>0</v>
      </c>
      <c r="AK931" s="405">
        <f>'4.  2011-2014 LRAM'!AK142*AK930</f>
        <v>0</v>
      </c>
      <c r="AL931" s="405">
        <f>'4.  2011-2014 LRAM'!AL142*AL930</f>
        <v>0</v>
      </c>
      <c r="AM931" s="404">
        <f t="shared" ref="AM931:AM939" si="2854">SUM(Y931:AL931)</f>
        <v>0</v>
      </c>
    </row>
    <row r="932" spans="2:39">
      <c r="B932" s="351" t="s">
        <v>335</v>
      </c>
      <c r="C932" s="372"/>
      <c r="D932" s="336"/>
      <c r="E932" s="306"/>
      <c r="F932" s="306"/>
      <c r="G932" s="306"/>
      <c r="H932" s="306"/>
      <c r="I932" s="306"/>
      <c r="J932" s="306"/>
      <c r="K932" s="306"/>
      <c r="L932" s="306"/>
      <c r="M932" s="306"/>
      <c r="N932" s="306"/>
      <c r="O932" s="318"/>
      <c r="P932" s="306"/>
      <c r="Q932" s="306"/>
      <c r="R932" s="306"/>
      <c r="S932" s="336"/>
      <c r="T932" s="336"/>
      <c r="U932" s="336"/>
      <c r="V932" s="336"/>
      <c r="W932" s="306"/>
      <c r="X932" s="306"/>
      <c r="Y932" s="405">
        <f>'4.  2011-2014 LRAM'!Y271*Y930</f>
        <v>0</v>
      </c>
      <c r="Z932" s="405">
        <f>'4.  2011-2014 LRAM'!Z271*Z930</f>
        <v>0</v>
      </c>
      <c r="AA932" s="405">
        <f>'4.  2011-2014 LRAM'!AA271*AA930</f>
        <v>0</v>
      </c>
      <c r="AB932" s="405">
        <f>'4.  2011-2014 LRAM'!AB271*AB930</f>
        <v>0</v>
      </c>
      <c r="AC932" s="405">
        <f>'4.  2011-2014 LRAM'!AC271*AC930</f>
        <v>0</v>
      </c>
      <c r="AD932" s="405">
        <f>'4.  2011-2014 LRAM'!AD271*AD930</f>
        <v>0</v>
      </c>
      <c r="AE932" s="405">
        <f>'4.  2011-2014 LRAM'!AE271*AE930</f>
        <v>0</v>
      </c>
      <c r="AF932" s="405">
        <f>'4.  2011-2014 LRAM'!AF271*AF930</f>
        <v>0</v>
      </c>
      <c r="AG932" s="405">
        <f>'4.  2011-2014 LRAM'!AG271*AG930</f>
        <v>0</v>
      </c>
      <c r="AH932" s="405">
        <f>'4.  2011-2014 LRAM'!AH271*AH930</f>
        <v>0</v>
      </c>
      <c r="AI932" s="405">
        <f>'4.  2011-2014 LRAM'!AI271*AI930</f>
        <v>0</v>
      </c>
      <c r="AJ932" s="405">
        <f>'4.  2011-2014 LRAM'!AJ271*AJ930</f>
        <v>0</v>
      </c>
      <c r="AK932" s="405">
        <f>'4.  2011-2014 LRAM'!AK271*AK930</f>
        <v>0</v>
      </c>
      <c r="AL932" s="405">
        <f>'4.  2011-2014 LRAM'!AL271*AL930</f>
        <v>0</v>
      </c>
      <c r="AM932" s="404">
        <f t="shared" si="2854"/>
        <v>0</v>
      </c>
    </row>
    <row r="933" spans="2:39">
      <c r="B933" s="351" t="s">
        <v>336</v>
      </c>
      <c r="C933" s="372"/>
      <c r="D933" s="336"/>
      <c r="E933" s="306"/>
      <c r="F933" s="306"/>
      <c r="G933" s="306"/>
      <c r="H933" s="306"/>
      <c r="I933" s="306"/>
      <c r="J933" s="306"/>
      <c r="K933" s="306"/>
      <c r="L933" s="306"/>
      <c r="M933" s="306"/>
      <c r="N933" s="306"/>
      <c r="O933" s="318"/>
      <c r="P933" s="306"/>
      <c r="Q933" s="306"/>
      <c r="R933" s="306"/>
      <c r="S933" s="336"/>
      <c r="T933" s="336"/>
      <c r="U933" s="336"/>
      <c r="V933" s="336"/>
      <c r="W933" s="306"/>
      <c r="X933" s="306"/>
      <c r="Y933" s="405">
        <f>'4.  2011-2014 LRAM'!Y400*Y930</f>
        <v>0</v>
      </c>
      <c r="Z933" s="405">
        <f>'4.  2011-2014 LRAM'!Z400*Z930</f>
        <v>0</v>
      </c>
      <c r="AA933" s="405">
        <f>'4.  2011-2014 LRAM'!AA400*AA930</f>
        <v>0</v>
      </c>
      <c r="AB933" s="405">
        <f>'4.  2011-2014 LRAM'!AB400*AB930</f>
        <v>0</v>
      </c>
      <c r="AC933" s="405">
        <f>'4.  2011-2014 LRAM'!AC400*AC930</f>
        <v>0</v>
      </c>
      <c r="AD933" s="405">
        <f>'4.  2011-2014 LRAM'!AD400*AD930</f>
        <v>0</v>
      </c>
      <c r="AE933" s="405">
        <f>'4.  2011-2014 LRAM'!AE400*AE930</f>
        <v>0</v>
      </c>
      <c r="AF933" s="405">
        <f>'4.  2011-2014 LRAM'!AF400*AF930</f>
        <v>0</v>
      </c>
      <c r="AG933" s="405">
        <f>'4.  2011-2014 LRAM'!AG400*AG930</f>
        <v>0</v>
      </c>
      <c r="AH933" s="405">
        <f>'4.  2011-2014 LRAM'!AH400*AH930</f>
        <v>0</v>
      </c>
      <c r="AI933" s="405">
        <f>'4.  2011-2014 LRAM'!AI400*AI930</f>
        <v>0</v>
      </c>
      <c r="AJ933" s="405">
        <f>'4.  2011-2014 LRAM'!AJ400*AJ930</f>
        <v>0</v>
      </c>
      <c r="AK933" s="405">
        <f>'4.  2011-2014 LRAM'!AK400*AK930</f>
        <v>0</v>
      </c>
      <c r="AL933" s="405">
        <f>'4.  2011-2014 LRAM'!AL400*AL930</f>
        <v>0</v>
      </c>
      <c r="AM933" s="404">
        <f t="shared" si="2854"/>
        <v>0</v>
      </c>
    </row>
    <row r="934" spans="2:39">
      <c r="B934" s="351" t="s">
        <v>337</v>
      </c>
      <c r="C934" s="372"/>
      <c r="D934" s="336"/>
      <c r="E934" s="306"/>
      <c r="F934" s="306"/>
      <c r="G934" s="306"/>
      <c r="H934" s="306"/>
      <c r="I934" s="306"/>
      <c r="J934" s="306"/>
      <c r="K934" s="306"/>
      <c r="L934" s="306"/>
      <c r="M934" s="306"/>
      <c r="N934" s="306"/>
      <c r="O934" s="318"/>
      <c r="P934" s="306"/>
      <c r="Q934" s="306"/>
      <c r="R934" s="306"/>
      <c r="S934" s="336"/>
      <c r="T934" s="336"/>
      <c r="U934" s="336"/>
      <c r="V934" s="336"/>
      <c r="W934" s="306"/>
      <c r="X934" s="306"/>
      <c r="Y934" s="405">
        <f>'4.  2011-2014 LRAM'!Y530*Y930</f>
        <v>0</v>
      </c>
      <c r="Z934" s="405">
        <f>'4.  2011-2014 LRAM'!Z530*Z930</f>
        <v>0</v>
      </c>
      <c r="AA934" s="405">
        <f>'4.  2011-2014 LRAM'!AA530*AA930</f>
        <v>0</v>
      </c>
      <c r="AB934" s="405">
        <f>'4.  2011-2014 LRAM'!AB530*AB930</f>
        <v>0</v>
      </c>
      <c r="AC934" s="405">
        <f>'4.  2011-2014 LRAM'!AC530*AC930</f>
        <v>0</v>
      </c>
      <c r="AD934" s="405">
        <f>'4.  2011-2014 LRAM'!AD530*AD930</f>
        <v>0</v>
      </c>
      <c r="AE934" s="405">
        <f>'4.  2011-2014 LRAM'!AE530*AE930</f>
        <v>0</v>
      </c>
      <c r="AF934" s="405">
        <f>'4.  2011-2014 LRAM'!AF530*AF930</f>
        <v>0</v>
      </c>
      <c r="AG934" s="405">
        <f>'4.  2011-2014 LRAM'!AG530*AG930</f>
        <v>0</v>
      </c>
      <c r="AH934" s="405">
        <f>'4.  2011-2014 LRAM'!AH530*AH930</f>
        <v>0</v>
      </c>
      <c r="AI934" s="405">
        <f>'4.  2011-2014 LRAM'!AI530*AI930</f>
        <v>0</v>
      </c>
      <c r="AJ934" s="405">
        <f>'4.  2011-2014 LRAM'!AJ530*AJ930</f>
        <v>0</v>
      </c>
      <c r="AK934" s="405">
        <f>'4.  2011-2014 LRAM'!AK530*AK930</f>
        <v>0</v>
      </c>
      <c r="AL934" s="405">
        <f>'4.  2011-2014 LRAM'!AL530*AL930</f>
        <v>0</v>
      </c>
      <c r="AM934" s="404">
        <f t="shared" si="2854"/>
        <v>0</v>
      </c>
    </row>
    <row r="935" spans="2:39">
      <c r="B935" s="351" t="s">
        <v>338</v>
      </c>
      <c r="C935" s="372"/>
      <c r="D935" s="336"/>
      <c r="E935" s="306"/>
      <c r="F935" s="306"/>
      <c r="G935" s="306"/>
      <c r="H935" s="306"/>
      <c r="I935" s="306"/>
      <c r="J935" s="306"/>
      <c r="K935" s="306"/>
      <c r="L935" s="306"/>
      <c r="M935" s="306"/>
      <c r="N935" s="306"/>
      <c r="O935" s="318"/>
      <c r="P935" s="306"/>
      <c r="Q935" s="306"/>
      <c r="R935" s="306"/>
      <c r="S935" s="336"/>
      <c r="T935" s="336"/>
      <c r="U935" s="336"/>
      <c r="V935" s="336"/>
      <c r="W935" s="306"/>
      <c r="X935" s="306"/>
      <c r="Y935" s="405">
        <f t="shared" ref="Y935:AL935" si="2855">Y211*Y930</f>
        <v>0</v>
      </c>
      <c r="Z935" s="405">
        <f t="shared" si="2855"/>
        <v>0</v>
      </c>
      <c r="AA935" s="405">
        <f t="shared" si="2855"/>
        <v>0</v>
      </c>
      <c r="AB935" s="405">
        <f t="shared" si="2855"/>
        <v>0</v>
      </c>
      <c r="AC935" s="405">
        <f t="shared" si="2855"/>
        <v>0</v>
      </c>
      <c r="AD935" s="405">
        <f t="shared" si="2855"/>
        <v>0</v>
      </c>
      <c r="AE935" s="405">
        <f t="shared" si="2855"/>
        <v>0</v>
      </c>
      <c r="AF935" s="405">
        <f t="shared" si="2855"/>
        <v>0</v>
      </c>
      <c r="AG935" s="405">
        <f t="shared" si="2855"/>
        <v>0</v>
      </c>
      <c r="AH935" s="405">
        <f t="shared" si="2855"/>
        <v>0</v>
      </c>
      <c r="AI935" s="405">
        <f t="shared" si="2855"/>
        <v>0</v>
      </c>
      <c r="AJ935" s="405">
        <f t="shared" si="2855"/>
        <v>0</v>
      </c>
      <c r="AK935" s="405">
        <f t="shared" si="2855"/>
        <v>0</v>
      </c>
      <c r="AL935" s="405">
        <f t="shared" si="2855"/>
        <v>0</v>
      </c>
      <c r="AM935" s="404">
        <f t="shared" si="2854"/>
        <v>0</v>
      </c>
    </row>
    <row r="936" spans="2:39">
      <c r="B936" s="351" t="s">
        <v>339</v>
      </c>
      <c r="C936" s="372"/>
      <c r="D936" s="336"/>
      <c r="E936" s="306"/>
      <c r="F936" s="306"/>
      <c r="G936" s="306"/>
      <c r="H936" s="306"/>
      <c r="I936" s="306"/>
      <c r="J936" s="306"/>
      <c r="K936" s="306"/>
      <c r="L936" s="306"/>
      <c r="M936" s="306"/>
      <c r="N936" s="306"/>
      <c r="O936" s="318"/>
      <c r="P936" s="306"/>
      <c r="Q936" s="306"/>
      <c r="R936" s="306"/>
      <c r="S936" s="336"/>
      <c r="T936" s="336"/>
      <c r="U936" s="336"/>
      <c r="V936" s="336"/>
      <c r="W936" s="306"/>
      <c r="X936" s="306"/>
      <c r="Y936" s="405">
        <f t="shared" ref="Y936:AL936" si="2856">Y394*Y930</f>
        <v>0</v>
      </c>
      <c r="Z936" s="405">
        <f t="shared" si="2856"/>
        <v>0</v>
      </c>
      <c r="AA936" s="405">
        <f t="shared" si="2856"/>
        <v>0</v>
      </c>
      <c r="AB936" s="405">
        <f t="shared" si="2856"/>
        <v>0</v>
      </c>
      <c r="AC936" s="405">
        <f t="shared" si="2856"/>
        <v>0</v>
      </c>
      <c r="AD936" s="405">
        <f t="shared" si="2856"/>
        <v>0</v>
      </c>
      <c r="AE936" s="405">
        <f t="shared" si="2856"/>
        <v>0</v>
      </c>
      <c r="AF936" s="405">
        <f t="shared" si="2856"/>
        <v>0</v>
      </c>
      <c r="AG936" s="405">
        <f t="shared" si="2856"/>
        <v>0</v>
      </c>
      <c r="AH936" s="405">
        <f t="shared" si="2856"/>
        <v>0</v>
      </c>
      <c r="AI936" s="405">
        <f t="shared" si="2856"/>
        <v>0</v>
      </c>
      <c r="AJ936" s="405">
        <f t="shared" si="2856"/>
        <v>0</v>
      </c>
      <c r="AK936" s="405">
        <f t="shared" si="2856"/>
        <v>0</v>
      </c>
      <c r="AL936" s="405">
        <f t="shared" si="2856"/>
        <v>0</v>
      </c>
      <c r="AM936" s="404">
        <f t="shared" si="2854"/>
        <v>0</v>
      </c>
    </row>
    <row r="937" spans="2:39">
      <c r="B937" s="351" t="s">
        <v>340</v>
      </c>
      <c r="C937" s="372"/>
      <c r="D937" s="336"/>
      <c r="E937" s="306"/>
      <c r="F937" s="306"/>
      <c r="G937" s="306"/>
      <c r="H937" s="306"/>
      <c r="I937" s="306"/>
      <c r="J937" s="306"/>
      <c r="K937" s="306"/>
      <c r="L937" s="306"/>
      <c r="M937" s="306"/>
      <c r="N937" s="306"/>
      <c r="O937" s="318"/>
      <c r="P937" s="306"/>
      <c r="Q937" s="306"/>
      <c r="R937" s="306"/>
      <c r="S937" s="336"/>
      <c r="T937" s="336"/>
      <c r="U937" s="336"/>
      <c r="V937" s="336"/>
      <c r="W937" s="306"/>
      <c r="X937" s="306"/>
      <c r="Y937" s="405">
        <f t="shared" ref="Y937:AL937" si="2857">Y577*Y930</f>
        <v>0</v>
      </c>
      <c r="Z937" s="405">
        <f t="shared" si="2857"/>
        <v>0</v>
      </c>
      <c r="AA937" s="405">
        <f t="shared" si="2857"/>
        <v>0</v>
      </c>
      <c r="AB937" s="405">
        <f t="shared" si="2857"/>
        <v>0</v>
      </c>
      <c r="AC937" s="405">
        <f t="shared" si="2857"/>
        <v>0</v>
      </c>
      <c r="AD937" s="405">
        <f t="shared" si="2857"/>
        <v>0</v>
      </c>
      <c r="AE937" s="405">
        <f t="shared" si="2857"/>
        <v>0</v>
      </c>
      <c r="AF937" s="405">
        <f t="shared" si="2857"/>
        <v>0</v>
      </c>
      <c r="AG937" s="405">
        <f t="shared" si="2857"/>
        <v>0</v>
      </c>
      <c r="AH937" s="405">
        <f t="shared" si="2857"/>
        <v>0</v>
      </c>
      <c r="AI937" s="405">
        <f t="shared" si="2857"/>
        <v>0</v>
      </c>
      <c r="AJ937" s="405">
        <f t="shared" si="2857"/>
        <v>0</v>
      </c>
      <c r="AK937" s="405">
        <f t="shared" si="2857"/>
        <v>0</v>
      </c>
      <c r="AL937" s="405">
        <f t="shared" si="2857"/>
        <v>0</v>
      </c>
      <c r="AM937" s="404">
        <f t="shared" si="2854"/>
        <v>0</v>
      </c>
    </row>
    <row r="938" spans="2:39">
      <c r="B938" s="351" t="s">
        <v>341</v>
      </c>
      <c r="C938" s="372"/>
      <c r="D938" s="336"/>
      <c r="E938" s="306"/>
      <c r="F938" s="306"/>
      <c r="G938" s="306"/>
      <c r="H938" s="306"/>
      <c r="I938" s="306"/>
      <c r="J938" s="306"/>
      <c r="K938" s="306"/>
      <c r="L938" s="306"/>
      <c r="M938" s="306"/>
      <c r="N938" s="306"/>
      <c r="O938" s="318"/>
      <c r="P938" s="306"/>
      <c r="Q938" s="306"/>
      <c r="R938" s="306"/>
      <c r="S938" s="336"/>
      <c r="T938" s="336"/>
      <c r="U938" s="336"/>
      <c r="V938" s="336"/>
      <c r="W938" s="306"/>
      <c r="X938" s="306"/>
      <c r="Y938" s="405">
        <f t="shared" ref="Y938:AL938" si="2858">Y760*Y930</f>
        <v>0</v>
      </c>
      <c r="Z938" s="405">
        <f t="shared" si="2858"/>
        <v>0</v>
      </c>
      <c r="AA938" s="405">
        <f t="shared" si="2858"/>
        <v>0</v>
      </c>
      <c r="AB938" s="405">
        <f t="shared" si="2858"/>
        <v>0</v>
      </c>
      <c r="AC938" s="405">
        <f t="shared" si="2858"/>
        <v>0</v>
      </c>
      <c r="AD938" s="405">
        <f t="shared" si="2858"/>
        <v>0</v>
      </c>
      <c r="AE938" s="405">
        <f t="shared" si="2858"/>
        <v>0</v>
      </c>
      <c r="AF938" s="405">
        <f t="shared" si="2858"/>
        <v>0</v>
      </c>
      <c r="AG938" s="405">
        <f t="shared" si="2858"/>
        <v>0</v>
      </c>
      <c r="AH938" s="405">
        <f t="shared" si="2858"/>
        <v>0</v>
      </c>
      <c r="AI938" s="405">
        <f t="shared" si="2858"/>
        <v>0</v>
      </c>
      <c r="AJ938" s="405">
        <f t="shared" si="2858"/>
        <v>0</v>
      </c>
      <c r="AK938" s="405">
        <f t="shared" si="2858"/>
        <v>0</v>
      </c>
      <c r="AL938" s="405">
        <f t="shared" si="2858"/>
        <v>0</v>
      </c>
      <c r="AM938" s="404">
        <f t="shared" si="2854"/>
        <v>0</v>
      </c>
    </row>
    <row r="939" spans="2:39">
      <c r="B939" s="351" t="s">
        <v>342</v>
      </c>
      <c r="C939" s="372"/>
      <c r="D939" s="336"/>
      <c r="E939" s="306"/>
      <c r="F939" s="306"/>
      <c r="G939" s="306"/>
      <c r="H939" s="306"/>
      <c r="I939" s="306"/>
      <c r="J939" s="306"/>
      <c r="K939" s="306"/>
      <c r="L939" s="306"/>
      <c r="M939" s="306"/>
      <c r="N939" s="306"/>
      <c r="O939" s="318"/>
      <c r="P939" s="306"/>
      <c r="Q939" s="306"/>
      <c r="R939" s="306"/>
      <c r="S939" s="336"/>
      <c r="T939" s="336"/>
      <c r="U939" s="336"/>
      <c r="V939" s="336"/>
      <c r="W939" s="306"/>
      <c r="X939" s="306"/>
      <c r="Y939" s="405">
        <f>Y927*Y930</f>
        <v>0</v>
      </c>
      <c r="Z939" s="405">
        <f t="shared" ref="Z939:AL939" si="2859">Z927*Z930</f>
        <v>0</v>
      </c>
      <c r="AA939" s="405">
        <f t="shared" si="2859"/>
        <v>0</v>
      </c>
      <c r="AB939" s="405">
        <f t="shared" si="2859"/>
        <v>0</v>
      </c>
      <c r="AC939" s="405">
        <f t="shared" si="2859"/>
        <v>0</v>
      </c>
      <c r="AD939" s="405">
        <f t="shared" si="2859"/>
        <v>0</v>
      </c>
      <c r="AE939" s="405">
        <f t="shared" si="2859"/>
        <v>0</v>
      </c>
      <c r="AF939" s="405">
        <f t="shared" si="2859"/>
        <v>0</v>
      </c>
      <c r="AG939" s="405">
        <f t="shared" si="2859"/>
        <v>0</v>
      </c>
      <c r="AH939" s="405">
        <f t="shared" si="2859"/>
        <v>0</v>
      </c>
      <c r="AI939" s="405">
        <f t="shared" si="2859"/>
        <v>0</v>
      </c>
      <c r="AJ939" s="405">
        <f t="shared" si="2859"/>
        <v>0</v>
      </c>
      <c r="AK939" s="405">
        <f t="shared" si="2859"/>
        <v>0</v>
      </c>
      <c r="AL939" s="405">
        <f t="shared" si="2859"/>
        <v>0</v>
      </c>
      <c r="AM939" s="404">
        <f t="shared" si="2854"/>
        <v>0</v>
      </c>
    </row>
    <row r="940" spans="2:39" ht="15.75">
      <c r="B940" s="376" t="s">
        <v>346</v>
      </c>
      <c r="C940" s="372"/>
      <c r="D940" s="363"/>
      <c r="E940" s="361"/>
      <c r="F940" s="361"/>
      <c r="G940" s="361"/>
      <c r="H940" s="361"/>
      <c r="I940" s="361"/>
      <c r="J940" s="361"/>
      <c r="K940" s="361"/>
      <c r="L940" s="361"/>
      <c r="M940" s="361"/>
      <c r="N940" s="361"/>
      <c r="O940" s="327"/>
      <c r="P940" s="361"/>
      <c r="Q940" s="361"/>
      <c r="R940" s="361"/>
      <c r="S940" s="363"/>
      <c r="T940" s="363"/>
      <c r="U940" s="363"/>
      <c r="V940" s="363"/>
      <c r="W940" s="361"/>
      <c r="X940" s="361"/>
      <c r="Y940" s="373">
        <f>SUM(Y931:Y939)</f>
        <v>0</v>
      </c>
      <c r="Z940" s="373">
        <f t="shared" ref="Z940:AE940" si="2860">SUM(Z931:Z939)</f>
        <v>0</v>
      </c>
      <c r="AA940" s="373">
        <f t="shared" si="2860"/>
        <v>0</v>
      </c>
      <c r="AB940" s="373">
        <f t="shared" si="2860"/>
        <v>0</v>
      </c>
      <c r="AC940" s="373">
        <f t="shared" si="2860"/>
        <v>0</v>
      </c>
      <c r="AD940" s="373">
        <f t="shared" si="2860"/>
        <v>0</v>
      </c>
      <c r="AE940" s="373">
        <f t="shared" si="2860"/>
        <v>0</v>
      </c>
      <c r="AF940" s="373">
        <f>SUM(AF931:AF939)</f>
        <v>0</v>
      </c>
      <c r="AG940" s="373">
        <f t="shared" ref="AG940:AL940" si="2861">SUM(AG931:AG939)</f>
        <v>0</v>
      </c>
      <c r="AH940" s="373">
        <f t="shared" si="2861"/>
        <v>0</v>
      </c>
      <c r="AI940" s="373">
        <f t="shared" si="2861"/>
        <v>0</v>
      </c>
      <c r="AJ940" s="373">
        <f t="shared" si="2861"/>
        <v>0</v>
      </c>
      <c r="AK940" s="373">
        <f t="shared" si="2861"/>
        <v>0</v>
      </c>
      <c r="AL940" s="373">
        <f t="shared" si="2861"/>
        <v>0</v>
      </c>
      <c r="AM940" s="375">
        <f>SUM(AM931:AM939)</f>
        <v>0</v>
      </c>
    </row>
    <row r="941" spans="2:39" ht="15.75">
      <c r="B941" s="376" t="s">
        <v>347</v>
      </c>
      <c r="C941" s="372"/>
      <c r="D941" s="377"/>
      <c r="E941" s="361"/>
      <c r="F941" s="361"/>
      <c r="G941" s="361"/>
      <c r="H941" s="361"/>
      <c r="I941" s="361"/>
      <c r="J941" s="361"/>
      <c r="K941" s="361"/>
      <c r="L941" s="361"/>
      <c r="M941" s="361"/>
      <c r="N941" s="361"/>
      <c r="O941" s="327"/>
      <c r="P941" s="361"/>
      <c r="Q941" s="361"/>
      <c r="R941" s="361"/>
      <c r="S941" s="363"/>
      <c r="T941" s="363"/>
      <c r="U941" s="363"/>
      <c r="V941" s="363"/>
      <c r="W941" s="361"/>
      <c r="X941" s="361"/>
      <c r="Y941" s="374">
        <f>Y928*Y930</f>
        <v>0</v>
      </c>
      <c r="Z941" s="374">
        <f t="shared" ref="Z941:AE941" si="2862">Z928*Z930</f>
        <v>0</v>
      </c>
      <c r="AA941" s="374">
        <f t="shared" si="2862"/>
        <v>0</v>
      </c>
      <c r="AB941" s="374">
        <f t="shared" si="2862"/>
        <v>0</v>
      </c>
      <c r="AC941" s="374">
        <f t="shared" si="2862"/>
        <v>0</v>
      </c>
      <c r="AD941" s="374">
        <f t="shared" si="2862"/>
        <v>0</v>
      </c>
      <c r="AE941" s="374">
        <f t="shared" si="2862"/>
        <v>0</v>
      </c>
      <c r="AF941" s="374">
        <f>AF928*AF930</f>
        <v>0</v>
      </c>
      <c r="AG941" s="374">
        <f t="shared" ref="AG941:AL941" si="2863">AG928*AG930</f>
        <v>0</v>
      </c>
      <c r="AH941" s="374">
        <f t="shared" si="2863"/>
        <v>0</v>
      </c>
      <c r="AI941" s="374">
        <f t="shared" si="2863"/>
        <v>0</v>
      </c>
      <c r="AJ941" s="374">
        <f t="shared" si="2863"/>
        <v>0</v>
      </c>
      <c r="AK941" s="374">
        <f t="shared" si="2863"/>
        <v>0</v>
      </c>
      <c r="AL941" s="374">
        <f t="shared" si="2863"/>
        <v>0</v>
      </c>
      <c r="AM941" s="375">
        <f>SUM(Y941:AL941)</f>
        <v>0</v>
      </c>
    </row>
    <row r="942" spans="2:39" ht="15.75">
      <c r="B942" s="376" t="s">
        <v>348</v>
      </c>
      <c r="C942" s="372"/>
      <c r="D942" s="377"/>
      <c r="E942" s="361"/>
      <c r="F942" s="361"/>
      <c r="G942" s="361"/>
      <c r="H942" s="361"/>
      <c r="I942" s="361"/>
      <c r="J942" s="361"/>
      <c r="K942" s="361"/>
      <c r="L942" s="361"/>
      <c r="M942" s="361"/>
      <c r="N942" s="361"/>
      <c r="O942" s="327"/>
      <c r="P942" s="361"/>
      <c r="Q942" s="361"/>
      <c r="R942" s="361"/>
      <c r="S942" s="377"/>
      <c r="T942" s="377"/>
      <c r="U942" s="377"/>
      <c r="V942" s="377"/>
      <c r="W942" s="361"/>
      <c r="X942" s="361"/>
      <c r="Y942" s="378"/>
      <c r="Z942" s="378"/>
      <c r="AA942" s="378"/>
      <c r="AB942" s="378"/>
      <c r="AC942" s="378"/>
      <c r="AD942" s="378"/>
      <c r="AE942" s="378"/>
      <c r="AF942" s="378"/>
      <c r="AG942" s="378"/>
      <c r="AH942" s="378"/>
      <c r="AI942" s="378"/>
      <c r="AJ942" s="378"/>
      <c r="AK942" s="378"/>
      <c r="AL942" s="378"/>
      <c r="AM942" s="375">
        <f>AM940-AM941</f>
        <v>0</v>
      </c>
    </row>
    <row r="943" spans="2:39">
      <c r="B943" s="351"/>
      <c r="C943" s="377"/>
      <c r="D943" s="377"/>
      <c r="E943" s="361"/>
      <c r="F943" s="361"/>
      <c r="G943" s="361"/>
      <c r="H943" s="361"/>
      <c r="I943" s="361"/>
      <c r="J943" s="361"/>
      <c r="K943" s="361"/>
      <c r="L943" s="361"/>
      <c r="M943" s="361"/>
      <c r="N943" s="361"/>
      <c r="O943" s="327"/>
      <c r="P943" s="361"/>
      <c r="Q943" s="361"/>
      <c r="R943" s="361"/>
      <c r="S943" s="377"/>
      <c r="T943" s="372"/>
      <c r="U943" s="377"/>
      <c r="V943" s="377"/>
      <c r="W943" s="361"/>
      <c r="X943" s="361"/>
      <c r="Y943" s="379"/>
      <c r="Z943" s="379"/>
      <c r="AA943" s="379"/>
      <c r="AB943" s="379"/>
      <c r="AC943" s="379"/>
      <c r="AD943" s="379"/>
      <c r="AE943" s="379"/>
      <c r="AF943" s="379"/>
      <c r="AG943" s="379"/>
      <c r="AH943" s="379"/>
      <c r="AI943" s="379"/>
      <c r="AJ943" s="379"/>
      <c r="AK943" s="379"/>
      <c r="AL943" s="379"/>
      <c r="AM943" s="364"/>
    </row>
    <row r="944" spans="2:39">
      <c r="B944" s="467" t="s">
        <v>343</v>
      </c>
      <c r="C944" s="391"/>
      <c r="D944" s="411"/>
      <c r="E944" s="411"/>
      <c r="F944" s="411"/>
      <c r="G944" s="411"/>
      <c r="H944" s="411"/>
      <c r="I944" s="411"/>
      <c r="J944" s="411"/>
      <c r="K944" s="411"/>
      <c r="L944" s="411"/>
      <c r="M944" s="411"/>
      <c r="N944" s="411"/>
      <c r="O944" s="410"/>
      <c r="P944" s="411"/>
      <c r="Q944" s="411"/>
      <c r="R944" s="411"/>
      <c r="S944" s="391"/>
      <c r="T944" s="412"/>
      <c r="U944" s="412"/>
      <c r="V944" s="411"/>
      <c r="W944" s="411"/>
      <c r="X944" s="412"/>
      <c r="Y944" s="353">
        <f>SUMPRODUCT(E770:E925,Y770:Y925)</f>
        <v>0</v>
      </c>
      <c r="Z944" s="353">
        <f>SUMPRODUCT(E770:E925,Z770:Z925)</f>
        <v>0</v>
      </c>
      <c r="AA944" s="353">
        <f t="shared" ref="AA944:AL944" si="2864">IF(AA768="kw",SUMPRODUCT($N$770:$N$925,$P$770:$P$925,AA770:AA925),SUMPRODUCT($E$770:$E$925,AA770:AA925))</f>
        <v>0</v>
      </c>
      <c r="AB944" s="353">
        <f t="shared" si="2864"/>
        <v>0</v>
      </c>
      <c r="AC944" s="353">
        <f t="shared" si="2864"/>
        <v>0</v>
      </c>
      <c r="AD944" s="353">
        <f t="shared" si="2864"/>
        <v>0</v>
      </c>
      <c r="AE944" s="353">
        <f t="shared" si="2864"/>
        <v>0</v>
      </c>
      <c r="AF944" s="353">
        <f t="shared" si="2864"/>
        <v>0</v>
      </c>
      <c r="AG944" s="353">
        <f t="shared" si="2864"/>
        <v>0</v>
      </c>
      <c r="AH944" s="353">
        <f t="shared" si="2864"/>
        <v>0</v>
      </c>
      <c r="AI944" s="353">
        <f t="shared" si="2864"/>
        <v>0</v>
      </c>
      <c r="AJ944" s="353">
        <f t="shared" si="2864"/>
        <v>0</v>
      </c>
      <c r="AK944" s="353">
        <f t="shared" si="2864"/>
        <v>0</v>
      </c>
      <c r="AL944" s="353">
        <f t="shared" si="2864"/>
        <v>0</v>
      </c>
      <c r="AM944" s="413"/>
    </row>
    <row r="945" spans="1:39" ht="18.75" customHeight="1">
      <c r="B945" s="395" t="s">
        <v>226</v>
      </c>
      <c r="C945" s="414"/>
      <c r="D945" s="415"/>
      <c r="E945" s="415"/>
      <c r="F945" s="415"/>
      <c r="G945" s="415"/>
      <c r="H945" s="415"/>
      <c r="I945" s="415"/>
      <c r="J945" s="415"/>
      <c r="K945" s="415"/>
      <c r="L945" s="415"/>
      <c r="M945" s="415"/>
      <c r="N945" s="415"/>
      <c r="O945" s="415"/>
      <c r="P945" s="415"/>
      <c r="Q945" s="415"/>
      <c r="R945" s="415"/>
      <c r="S945" s="398"/>
      <c r="T945" s="399"/>
      <c r="U945" s="415"/>
      <c r="V945" s="415"/>
      <c r="W945" s="415"/>
      <c r="X945" s="415"/>
      <c r="Y945" s="436"/>
      <c r="Z945" s="436"/>
      <c r="AA945" s="436"/>
      <c r="AB945" s="436"/>
      <c r="AC945" s="436"/>
      <c r="AD945" s="436"/>
      <c r="AE945" s="436"/>
      <c r="AF945" s="436"/>
      <c r="AG945" s="436"/>
      <c r="AH945" s="436"/>
      <c r="AI945" s="436"/>
      <c r="AJ945" s="436"/>
      <c r="AK945" s="436"/>
      <c r="AL945" s="436"/>
      <c r="AM945" s="416"/>
    </row>
    <row r="946" spans="1:39" collapsed="1"/>
    <row r="948" spans="1:39" ht="15.75">
      <c r="B948" s="307" t="s">
        <v>344</v>
      </c>
      <c r="C948" s="308"/>
      <c r="D948" s="627" t="s">
        <v>588</v>
      </c>
      <c r="E948" s="280"/>
      <c r="F948" s="627" t="s">
        <v>599</v>
      </c>
      <c r="G948" s="280"/>
      <c r="H948" s="280"/>
      <c r="I948" s="280"/>
      <c r="J948" s="280"/>
      <c r="K948" s="280"/>
      <c r="L948" s="280"/>
      <c r="M948" s="280"/>
      <c r="N948" s="280"/>
      <c r="O948" s="308"/>
      <c r="P948" s="280"/>
      <c r="Q948" s="280"/>
      <c r="R948" s="280"/>
      <c r="S948" s="280"/>
      <c r="T948" s="280"/>
      <c r="U948" s="280"/>
      <c r="V948" s="280"/>
      <c r="W948" s="280"/>
      <c r="X948" s="280"/>
      <c r="Y948" s="297"/>
      <c r="Z948" s="294"/>
      <c r="AA948" s="294"/>
      <c r="AB948" s="294"/>
      <c r="AC948" s="294"/>
      <c r="AD948" s="294"/>
      <c r="AE948" s="294"/>
      <c r="AF948" s="294"/>
      <c r="AG948" s="294"/>
      <c r="AH948" s="294"/>
      <c r="AI948" s="294"/>
      <c r="AJ948" s="294"/>
      <c r="AK948" s="294"/>
      <c r="AL948" s="294"/>
    </row>
    <row r="949" spans="1:39" ht="39.75" customHeight="1">
      <c r="B949" s="937" t="s">
        <v>213</v>
      </c>
      <c r="C949" s="939" t="s">
        <v>33</v>
      </c>
      <c r="D949" s="311" t="s">
        <v>426</v>
      </c>
      <c r="E949" s="941" t="s">
        <v>211</v>
      </c>
      <c r="F949" s="942"/>
      <c r="G949" s="942"/>
      <c r="H949" s="942"/>
      <c r="I949" s="942"/>
      <c r="J949" s="942"/>
      <c r="K949" s="942"/>
      <c r="L949" s="942"/>
      <c r="M949" s="943"/>
      <c r="N949" s="944" t="s">
        <v>215</v>
      </c>
      <c r="O949" s="311" t="s">
        <v>427</v>
      </c>
      <c r="P949" s="941" t="s">
        <v>214</v>
      </c>
      <c r="Q949" s="942"/>
      <c r="R949" s="942"/>
      <c r="S949" s="942"/>
      <c r="T949" s="942"/>
      <c r="U949" s="942"/>
      <c r="V949" s="942"/>
      <c r="W949" s="942"/>
      <c r="X949" s="943"/>
      <c r="Y949" s="934" t="s">
        <v>246</v>
      </c>
      <c r="Z949" s="935"/>
      <c r="AA949" s="935"/>
      <c r="AB949" s="935"/>
      <c r="AC949" s="935"/>
      <c r="AD949" s="935"/>
      <c r="AE949" s="935"/>
      <c r="AF949" s="935"/>
      <c r="AG949" s="935"/>
      <c r="AH949" s="935"/>
      <c r="AI949" s="935"/>
      <c r="AJ949" s="935"/>
      <c r="AK949" s="935"/>
      <c r="AL949" s="935"/>
      <c r="AM949" s="936"/>
    </row>
    <row r="950" spans="1:39" ht="65.25" customHeight="1">
      <c r="B950" s="938"/>
      <c r="C950" s="940"/>
      <c r="D950" s="312">
        <v>2020</v>
      </c>
      <c r="E950" s="312">
        <v>2021</v>
      </c>
      <c r="F950" s="312">
        <v>2022</v>
      </c>
      <c r="G950" s="312">
        <v>2023</v>
      </c>
      <c r="H950" s="312">
        <v>2024</v>
      </c>
      <c r="I950" s="312">
        <v>2025</v>
      </c>
      <c r="J950" s="312">
        <v>2026</v>
      </c>
      <c r="K950" s="312">
        <v>2027</v>
      </c>
      <c r="L950" s="312">
        <v>2028</v>
      </c>
      <c r="M950" s="312">
        <v>2029</v>
      </c>
      <c r="N950" s="945"/>
      <c r="O950" s="312">
        <v>2020</v>
      </c>
      <c r="P950" s="312">
        <v>2021</v>
      </c>
      <c r="Q950" s="312">
        <v>2022</v>
      </c>
      <c r="R950" s="312">
        <v>2023</v>
      </c>
      <c r="S950" s="312">
        <v>2024</v>
      </c>
      <c r="T950" s="312">
        <v>2025</v>
      </c>
      <c r="U950" s="312">
        <v>2026</v>
      </c>
      <c r="V950" s="312">
        <v>2027</v>
      </c>
      <c r="W950" s="312">
        <v>2028</v>
      </c>
      <c r="X950" s="312">
        <v>2029</v>
      </c>
      <c r="Y950" s="312" t="str">
        <f>'1.  LRAMVA Summary'!D51</f>
        <v>Residential</v>
      </c>
      <c r="Z950" s="312" t="str">
        <f>'1.  LRAMVA Summary'!E51</f>
        <v>GS&lt;50 kW</v>
      </c>
      <c r="AA950" s="312" t="str">
        <f>'1.  LRAMVA Summary'!F51</f>
        <v>General Service 50 to 4,999 kW</v>
      </c>
      <c r="AB950" s="312" t="str">
        <f>'1.  LRAMVA Summary'!G51</f>
        <v>Large Use</v>
      </c>
      <c r="AC950" s="312" t="str">
        <f>'1.  LRAMVA Summary'!H51</f>
        <v>Large Use</v>
      </c>
      <c r="AD950" s="312" t="str">
        <f>'1.  LRAMVA Summary'!I51</f>
        <v>Street Lighting</v>
      </c>
      <c r="AE950" s="312" t="str">
        <f>'1.  LRAMVA Summary'!J51</f>
        <v/>
      </c>
      <c r="AF950" s="312" t="str">
        <f>'1.  LRAMVA Summary'!K51</f>
        <v/>
      </c>
      <c r="AG950" s="312" t="str">
        <f>'1.  LRAMVA Summary'!L51</f>
        <v/>
      </c>
      <c r="AH950" s="312" t="str">
        <f>'1.  LRAMVA Summary'!M51</f>
        <v/>
      </c>
      <c r="AI950" s="312" t="str">
        <f>'1.  LRAMVA Summary'!N51</f>
        <v/>
      </c>
      <c r="AJ950" s="312" t="str">
        <f>'1.  LRAMVA Summary'!O51</f>
        <v/>
      </c>
      <c r="AK950" s="312" t="str">
        <f>'1.  LRAMVA Summary'!P51</f>
        <v/>
      </c>
      <c r="AL950" s="312" t="str">
        <f>'1.  LRAMVA Summary'!Q51</f>
        <v/>
      </c>
      <c r="AM950" s="314" t="str">
        <f>'1.  LRAMVA Summary'!R51</f>
        <v>Total</v>
      </c>
    </row>
    <row r="951" spans="1:39" ht="15" customHeight="1">
      <c r="A951" s="568"/>
      <c r="B951" s="554" t="s">
        <v>517</v>
      </c>
      <c r="C951" s="316"/>
      <c r="D951" s="316"/>
      <c r="E951" s="316"/>
      <c r="F951" s="316"/>
      <c r="G951" s="316"/>
      <c r="H951" s="316"/>
      <c r="I951" s="316"/>
      <c r="J951" s="316"/>
      <c r="K951" s="316"/>
      <c r="L951" s="316"/>
      <c r="M951" s="316"/>
      <c r="N951" s="317"/>
      <c r="O951" s="316"/>
      <c r="P951" s="316"/>
      <c r="Q951" s="316"/>
      <c r="R951" s="316"/>
      <c r="S951" s="316"/>
      <c r="T951" s="316"/>
      <c r="U951" s="316"/>
      <c r="V951" s="316"/>
      <c r="W951" s="316"/>
      <c r="X951" s="316"/>
      <c r="Y951" s="318" t="str">
        <f>'1.  LRAMVA Summary'!D52</f>
        <v>kWh</v>
      </c>
      <c r="Z951" s="318" t="str">
        <f>'1.  LRAMVA Summary'!E52</f>
        <v>kWh</v>
      </c>
      <c r="AA951" s="318" t="str">
        <f>'1.  LRAMVA Summary'!F52</f>
        <v>kW</v>
      </c>
      <c r="AB951" s="318" t="str">
        <f>'1.  LRAMVA Summary'!G52</f>
        <v>kW</v>
      </c>
      <c r="AC951" s="318" t="str">
        <f>'1.  LRAMVA Summary'!H52</f>
        <v>kW</v>
      </c>
      <c r="AD951" s="318" t="str">
        <f>'1.  LRAMVA Summary'!I52</f>
        <v>kW</v>
      </c>
      <c r="AE951" s="318" t="str">
        <f>'1.  LRAMVA Summary'!J52</f>
        <v/>
      </c>
      <c r="AF951" s="318" t="str">
        <f>'1.  LRAMVA Summary'!K52</f>
        <v/>
      </c>
      <c r="AG951" s="318" t="str">
        <f>'1.  LRAMVA Summary'!L52</f>
        <v/>
      </c>
      <c r="AH951" s="318" t="str">
        <f>'1.  LRAMVA Summary'!M52</f>
        <v/>
      </c>
      <c r="AI951" s="318" t="str">
        <f>'1.  LRAMVA Summary'!N52</f>
        <v/>
      </c>
      <c r="AJ951" s="318" t="str">
        <f>'1.  LRAMVA Summary'!O52</f>
        <v/>
      </c>
      <c r="AK951" s="318" t="str">
        <f>'1.  LRAMVA Summary'!P52</f>
        <v/>
      </c>
      <c r="AL951" s="318" t="str">
        <f>'1.  LRAMVA Summary'!Q52</f>
        <v/>
      </c>
      <c r="AM951" s="319"/>
    </row>
    <row r="952" spans="1:39" ht="15" hidden="1" customHeight="1" outlineLevel="1">
      <c r="A952" s="568"/>
      <c r="B952" s="540" t="s">
        <v>510</v>
      </c>
      <c r="C952" s="316"/>
      <c r="D952" s="316"/>
      <c r="E952" s="316"/>
      <c r="F952" s="316"/>
      <c r="G952" s="316"/>
      <c r="H952" s="316"/>
      <c r="I952" s="316"/>
      <c r="J952" s="316"/>
      <c r="K952" s="316"/>
      <c r="L952" s="316"/>
      <c r="M952" s="316"/>
      <c r="N952" s="317"/>
      <c r="O952" s="316"/>
      <c r="P952" s="316"/>
      <c r="Q952" s="316"/>
      <c r="R952" s="316"/>
      <c r="S952" s="316"/>
      <c r="T952" s="316"/>
      <c r="U952" s="316"/>
      <c r="V952" s="316"/>
      <c r="W952" s="316"/>
      <c r="X952" s="316"/>
      <c r="Y952" s="318"/>
      <c r="Z952" s="318"/>
      <c r="AA952" s="318"/>
      <c r="AB952" s="318"/>
      <c r="AC952" s="318"/>
      <c r="AD952" s="318"/>
      <c r="AE952" s="318"/>
      <c r="AF952" s="318"/>
      <c r="AG952" s="318"/>
      <c r="AH952" s="318"/>
      <c r="AI952" s="318"/>
      <c r="AJ952" s="318"/>
      <c r="AK952" s="318"/>
      <c r="AL952" s="318"/>
      <c r="AM952" s="319"/>
    </row>
    <row r="953" spans="1:39" ht="15" hidden="1" customHeight="1" outlineLevel="1">
      <c r="A953" s="568">
        <v>1</v>
      </c>
      <c r="B953" s="455" t="s">
        <v>95</v>
      </c>
      <c r="C953" s="318" t="s">
        <v>25</v>
      </c>
      <c r="D953" s="322"/>
      <c r="E953" s="322"/>
      <c r="F953" s="322"/>
      <c r="G953" s="322"/>
      <c r="H953" s="322"/>
      <c r="I953" s="322"/>
      <c r="J953" s="322"/>
      <c r="K953" s="322"/>
      <c r="L953" s="322"/>
      <c r="M953" s="322"/>
      <c r="N953" s="318"/>
      <c r="O953" s="322"/>
      <c r="P953" s="322"/>
      <c r="Q953" s="322"/>
      <c r="R953" s="322"/>
      <c r="S953" s="322"/>
      <c r="T953" s="322"/>
      <c r="U953" s="322"/>
      <c r="V953" s="322"/>
      <c r="W953" s="322"/>
      <c r="X953" s="322"/>
      <c r="Y953" s="442"/>
      <c r="Z953" s="442"/>
      <c r="AA953" s="442"/>
      <c r="AB953" s="442"/>
      <c r="AC953" s="442"/>
      <c r="AD953" s="442"/>
      <c r="AE953" s="442"/>
      <c r="AF953" s="437"/>
      <c r="AG953" s="437"/>
      <c r="AH953" s="437"/>
      <c r="AI953" s="437"/>
      <c r="AJ953" s="437"/>
      <c r="AK953" s="437"/>
      <c r="AL953" s="437"/>
      <c r="AM953" s="323">
        <f>SUM(Y953:AL953)</f>
        <v>0</v>
      </c>
    </row>
    <row r="954" spans="1:39" ht="15" hidden="1" customHeight="1" outlineLevel="1">
      <c r="A954" s="568"/>
      <c r="B954" s="321" t="s">
        <v>349</v>
      </c>
      <c r="C954" s="318" t="s">
        <v>164</v>
      </c>
      <c r="D954" s="322"/>
      <c r="E954" s="322"/>
      <c r="F954" s="322"/>
      <c r="G954" s="322"/>
      <c r="H954" s="322"/>
      <c r="I954" s="322"/>
      <c r="J954" s="322"/>
      <c r="K954" s="322"/>
      <c r="L954" s="322"/>
      <c r="M954" s="322"/>
      <c r="N954" s="495"/>
      <c r="O954" s="322"/>
      <c r="P954" s="322"/>
      <c r="Q954" s="322"/>
      <c r="R954" s="322"/>
      <c r="S954" s="322"/>
      <c r="T954" s="322"/>
      <c r="U954" s="322"/>
      <c r="V954" s="322"/>
      <c r="W954" s="322"/>
      <c r="X954" s="322"/>
      <c r="Y954" s="438">
        <f>Y953</f>
        <v>0</v>
      </c>
      <c r="Z954" s="438">
        <f t="shared" ref="Z954" si="2865">Z953</f>
        <v>0</v>
      </c>
      <c r="AA954" s="438">
        <f t="shared" ref="AA954" si="2866">AA953</f>
        <v>0</v>
      </c>
      <c r="AB954" s="438">
        <f t="shared" ref="AB954" si="2867">AB953</f>
        <v>0</v>
      </c>
      <c r="AC954" s="438">
        <f t="shared" ref="AC954" si="2868">AC953</f>
        <v>0</v>
      </c>
      <c r="AD954" s="438">
        <f t="shared" ref="AD954" si="2869">AD953</f>
        <v>0</v>
      </c>
      <c r="AE954" s="438">
        <f t="shared" ref="AE954" si="2870">AE953</f>
        <v>0</v>
      </c>
      <c r="AF954" s="438">
        <f t="shared" ref="AF954" si="2871">AF953</f>
        <v>0</v>
      </c>
      <c r="AG954" s="438">
        <f t="shared" ref="AG954" si="2872">AG953</f>
        <v>0</v>
      </c>
      <c r="AH954" s="438">
        <f t="shared" ref="AH954" si="2873">AH953</f>
        <v>0</v>
      </c>
      <c r="AI954" s="438">
        <f t="shared" ref="AI954" si="2874">AI953</f>
        <v>0</v>
      </c>
      <c r="AJ954" s="438">
        <f t="shared" ref="AJ954" si="2875">AJ953</f>
        <v>0</v>
      </c>
      <c r="AK954" s="438">
        <f t="shared" ref="AK954" si="2876">AK953</f>
        <v>0</v>
      </c>
      <c r="AL954" s="438">
        <f t="shared" ref="AL954" si="2877">AL953</f>
        <v>0</v>
      </c>
      <c r="AM954" s="324"/>
    </row>
    <row r="955" spans="1:39" ht="15" hidden="1" customHeight="1" outlineLevel="1">
      <c r="A955" s="568"/>
      <c r="B955" s="325"/>
      <c r="C955" s="326"/>
      <c r="D955" s="326"/>
      <c r="E955" s="326"/>
      <c r="F955" s="326"/>
      <c r="G955" s="326"/>
      <c r="H955" s="326"/>
      <c r="I955" s="326"/>
      <c r="J955" s="326"/>
      <c r="K955" s="326"/>
      <c r="L955" s="326"/>
      <c r="M955" s="326"/>
      <c r="N955" s="327"/>
      <c r="O955" s="326"/>
      <c r="P955" s="326"/>
      <c r="Q955" s="326"/>
      <c r="R955" s="326"/>
      <c r="S955" s="326"/>
      <c r="T955" s="326"/>
      <c r="U955" s="326"/>
      <c r="V955" s="326"/>
      <c r="W955" s="326"/>
      <c r="X955" s="326"/>
      <c r="Y955" s="439"/>
      <c r="Z955" s="440"/>
      <c r="AA955" s="440"/>
      <c r="AB955" s="440"/>
      <c r="AC955" s="440"/>
      <c r="AD955" s="440"/>
      <c r="AE955" s="440"/>
      <c r="AF955" s="440"/>
      <c r="AG955" s="440"/>
      <c r="AH955" s="440"/>
      <c r="AI955" s="440"/>
      <c r="AJ955" s="440"/>
      <c r="AK955" s="440"/>
      <c r="AL955" s="440"/>
      <c r="AM955" s="329"/>
    </row>
    <row r="956" spans="1:39" ht="15" hidden="1" customHeight="1" outlineLevel="1">
      <c r="A956" s="568">
        <v>2</v>
      </c>
      <c r="B956" s="455" t="s">
        <v>96</v>
      </c>
      <c r="C956" s="318" t="s">
        <v>25</v>
      </c>
      <c r="D956" s="322"/>
      <c r="E956" s="322"/>
      <c r="F956" s="322"/>
      <c r="G956" s="322"/>
      <c r="H956" s="322"/>
      <c r="I956" s="322"/>
      <c r="J956" s="322"/>
      <c r="K956" s="322"/>
      <c r="L956" s="322"/>
      <c r="M956" s="322"/>
      <c r="N956" s="318"/>
      <c r="O956" s="322"/>
      <c r="P956" s="322"/>
      <c r="Q956" s="322"/>
      <c r="R956" s="322"/>
      <c r="S956" s="322"/>
      <c r="T956" s="322"/>
      <c r="U956" s="322"/>
      <c r="V956" s="322"/>
      <c r="W956" s="322"/>
      <c r="X956" s="322"/>
      <c r="Y956" s="442"/>
      <c r="Z956" s="442"/>
      <c r="AA956" s="442"/>
      <c r="AB956" s="442"/>
      <c r="AC956" s="442"/>
      <c r="AD956" s="442"/>
      <c r="AE956" s="442"/>
      <c r="AF956" s="437"/>
      <c r="AG956" s="437"/>
      <c r="AH956" s="437"/>
      <c r="AI956" s="437"/>
      <c r="AJ956" s="437"/>
      <c r="AK956" s="437"/>
      <c r="AL956" s="437"/>
      <c r="AM956" s="323">
        <f>SUM(Y956:AL956)</f>
        <v>0</v>
      </c>
    </row>
    <row r="957" spans="1:39" ht="15" hidden="1" customHeight="1" outlineLevel="1">
      <c r="A957" s="568"/>
      <c r="B957" s="321" t="s">
        <v>349</v>
      </c>
      <c r="C957" s="318" t="s">
        <v>164</v>
      </c>
      <c r="D957" s="322"/>
      <c r="E957" s="322"/>
      <c r="F957" s="322"/>
      <c r="G957" s="322"/>
      <c r="H957" s="322"/>
      <c r="I957" s="322"/>
      <c r="J957" s="322"/>
      <c r="K957" s="322"/>
      <c r="L957" s="322"/>
      <c r="M957" s="322"/>
      <c r="N957" s="495"/>
      <c r="O957" s="322"/>
      <c r="P957" s="322"/>
      <c r="Q957" s="322"/>
      <c r="R957" s="322"/>
      <c r="S957" s="322"/>
      <c r="T957" s="322"/>
      <c r="U957" s="322"/>
      <c r="V957" s="322"/>
      <c r="W957" s="322"/>
      <c r="X957" s="322"/>
      <c r="Y957" s="438">
        <f>Y956</f>
        <v>0</v>
      </c>
      <c r="Z957" s="438">
        <f t="shared" ref="Z957" si="2878">Z956</f>
        <v>0</v>
      </c>
      <c r="AA957" s="438">
        <f t="shared" ref="AA957" si="2879">AA956</f>
        <v>0</v>
      </c>
      <c r="AB957" s="438">
        <f t="shared" ref="AB957" si="2880">AB956</f>
        <v>0</v>
      </c>
      <c r="AC957" s="438">
        <f t="shared" ref="AC957" si="2881">AC956</f>
        <v>0</v>
      </c>
      <c r="AD957" s="438">
        <f t="shared" ref="AD957" si="2882">AD956</f>
        <v>0</v>
      </c>
      <c r="AE957" s="438">
        <f t="shared" ref="AE957" si="2883">AE956</f>
        <v>0</v>
      </c>
      <c r="AF957" s="438">
        <f t="shared" ref="AF957" si="2884">AF956</f>
        <v>0</v>
      </c>
      <c r="AG957" s="438">
        <f t="shared" ref="AG957" si="2885">AG956</f>
        <v>0</v>
      </c>
      <c r="AH957" s="438">
        <f t="shared" ref="AH957" si="2886">AH956</f>
        <v>0</v>
      </c>
      <c r="AI957" s="438">
        <f t="shared" ref="AI957" si="2887">AI956</f>
        <v>0</v>
      </c>
      <c r="AJ957" s="438">
        <f t="shared" ref="AJ957" si="2888">AJ956</f>
        <v>0</v>
      </c>
      <c r="AK957" s="438">
        <f t="shared" ref="AK957" si="2889">AK956</f>
        <v>0</v>
      </c>
      <c r="AL957" s="438">
        <f t="shared" ref="AL957" si="2890">AL956</f>
        <v>0</v>
      </c>
      <c r="AM957" s="324"/>
    </row>
    <row r="958" spans="1:39" ht="15" hidden="1" customHeight="1" outlineLevel="1">
      <c r="A958" s="568"/>
      <c r="B958" s="325"/>
      <c r="C958" s="326"/>
      <c r="D958" s="331"/>
      <c r="E958" s="331"/>
      <c r="F958" s="331"/>
      <c r="G958" s="331"/>
      <c r="H958" s="331"/>
      <c r="I958" s="331"/>
      <c r="J958" s="331"/>
      <c r="K958" s="331"/>
      <c r="L958" s="331"/>
      <c r="M958" s="331"/>
      <c r="N958" s="327"/>
      <c r="O958" s="331"/>
      <c r="P958" s="331"/>
      <c r="Q958" s="331"/>
      <c r="R958" s="331"/>
      <c r="S958" s="331"/>
      <c r="T958" s="331"/>
      <c r="U958" s="331"/>
      <c r="V958" s="331"/>
      <c r="W958" s="331"/>
      <c r="X958" s="331"/>
      <c r="Y958" s="439"/>
      <c r="Z958" s="440"/>
      <c r="AA958" s="440"/>
      <c r="AB958" s="440"/>
      <c r="AC958" s="440"/>
      <c r="AD958" s="440"/>
      <c r="AE958" s="440"/>
      <c r="AF958" s="440"/>
      <c r="AG958" s="440"/>
      <c r="AH958" s="440"/>
      <c r="AI958" s="440"/>
      <c r="AJ958" s="440"/>
      <c r="AK958" s="440"/>
      <c r="AL958" s="440"/>
      <c r="AM958" s="329"/>
    </row>
    <row r="959" spans="1:39" ht="15" hidden="1" customHeight="1" outlineLevel="1">
      <c r="A959" s="568">
        <v>3</v>
      </c>
      <c r="B959" s="455" t="s">
        <v>97</v>
      </c>
      <c r="C959" s="318" t="s">
        <v>25</v>
      </c>
      <c r="D959" s="322"/>
      <c r="E959" s="322"/>
      <c r="F959" s="322"/>
      <c r="G959" s="322"/>
      <c r="H959" s="322"/>
      <c r="I959" s="322"/>
      <c r="J959" s="322"/>
      <c r="K959" s="322"/>
      <c r="L959" s="322"/>
      <c r="M959" s="322"/>
      <c r="N959" s="318"/>
      <c r="O959" s="322"/>
      <c r="P959" s="322"/>
      <c r="Q959" s="322"/>
      <c r="R959" s="322"/>
      <c r="S959" s="322"/>
      <c r="T959" s="322"/>
      <c r="U959" s="322"/>
      <c r="V959" s="322"/>
      <c r="W959" s="322"/>
      <c r="X959" s="322"/>
      <c r="Y959" s="442"/>
      <c r="Z959" s="442"/>
      <c r="AA959" s="442"/>
      <c r="AB959" s="442"/>
      <c r="AC959" s="442"/>
      <c r="AD959" s="442"/>
      <c r="AE959" s="442"/>
      <c r="AF959" s="437"/>
      <c r="AG959" s="437"/>
      <c r="AH959" s="437"/>
      <c r="AI959" s="437"/>
      <c r="AJ959" s="437"/>
      <c r="AK959" s="437"/>
      <c r="AL959" s="437"/>
      <c r="AM959" s="323">
        <f>SUM(Y959:AL959)</f>
        <v>0</v>
      </c>
    </row>
    <row r="960" spans="1:39" ht="15" hidden="1" customHeight="1" outlineLevel="1">
      <c r="A960" s="568"/>
      <c r="B960" s="321" t="s">
        <v>349</v>
      </c>
      <c r="C960" s="318" t="s">
        <v>164</v>
      </c>
      <c r="D960" s="322"/>
      <c r="E960" s="322"/>
      <c r="F960" s="322"/>
      <c r="G960" s="322"/>
      <c r="H960" s="322"/>
      <c r="I960" s="322"/>
      <c r="J960" s="322"/>
      <c r="K960" s="322"/>
      <c r="L960" s="322"/>
      <c r="M960" s="322"/>
      <c r="N960" s="495"/>
      <c r="O960" s="322"/>
      <c r="P960" s="322"/>
      <c r="Q960" s="322"/>
      <c r="R960" s="322"/>
      <c r="S960" s="322"/>
      <c r="T960" s="322"/>
      <c r="U960" s="322"/>
      <c r="V960" s="322"/>
      <c r="W960" s="322"/>
      <c r="X960" s="322"/>
      <c r="Y960" s="438">
        <f>Y959</f>
        <v>0</v>
      </c>
      <c r="Z960" s="438">
        <f t="shared" ref="Z960" si="2891">Z959</f>
        <v>0</v>
      </c>
      <c r="AA960" s="438">
        <f t="shared" ref="AA960" si="2892">AA959</f>
        <v>0</v>
      </c>
      <c r="AB960" s="438">
        <f t="shared" ref="AB960" si="2893">AB959</f>
        <v>0</v>
      </c>
      <c r="AC960" s="438">
        <f t="shared" ref="AC960" si="2894">AC959</f>
        <v>0</v>
      </c>
      <c r="AD960" s="438">
        <f t="shared" ref="AD960" si="2895">AD959</f>
        <v>0</v>
      </c>
      <c r="AE960" s="438">
        <f t="shared" ref="AE960" si="2896">AE959</f>
        <v>0</v>
      </c>
      <c r="AF960" s="438">
        <f t="shared" ref="AF960" si="2897">AF959</f>
        <v>0</v>
      </c>
      <c r="AG960" s="438">
        <f t="shared" ref="AG960" si="2898">AG959</f>
        <v>0</v>
      </c>
      <c r="AH960" s="438">
        <f t="shared" ref="AH960" si="2899">AH959</f>
        <v>0</v>
      </c>
      <c r="AI960" s="438">
        <f t="shared" ref="AI960" si="2900">AI959</f>
        <v>0</v>
      </c>
      <c r="AJ960" s="438">
        <f t="shared" ref="AJ960" si="2901">AJ959</f>
        <v>0</v>
      </c>
      <c r="AK960" s="438">
        <f t="shared" ref="AK960" si="2902">AK959</f>
        <v>0</v>
      </c>
      <c r="AL960" s="438">
        <f t="shared" ref="AL960" si="2903">AL959</f>
        <v>0</v>
      </c>
      <c r="AM960" s="324"/>
    </row>
    <row r="961" spans="1:39" ht="15" hidden="1" customHeight="1" outlineLevel="1">
      <c r="A961" s="568"/>
      <c r="B961" s="321"/>
      <c r="C961" s="332"/>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439"/>
      <c r="Z961" s="439"/>
      <c r="AA961" s="439"/>
      <c r="AB961" s="439"/>
      <c r="AC961" s="439"/>
      <c r="AD961" s="439"/>
      <c r="AE961" s="439"/>
      <c r="AF961" s="439"/>
      <c r="AG961" s="439"/>
      <c r="AH961" s="439"/>
      <c r="AI961" s="439"/>
      <c r="AJ961" s="439"/>
      <c r="AK961" s="439"/>
      <c r="AL961" s="439"/>
      <c r="AM961" s="333"/>
    </row>
    <row r="962" spans="1:39" ht="15" hidden="1" customHeight="1" outlineLevel="1">
      <c r="A962" s="568">
        <v>4</v>
      </c>
      <c r="B962" s="455" t="s">
        <v>98</v>
      </c>
      <c r="C962" s="318" t="s">
        <v>25</v>
      </c>
      <c r="D962" s="322"/>
      <c r="E962" s="322"/>
      <c r="F962" s="322"/>
      <c r="G962" s="322"/>
      <c r="H962" s="322"/>
      <c r="I962" s="322"/>
      <c r="J962" s="322"/>
      <c r="K962" s="322"/>
      <c r="L962" s="322"/>
      <c r="M962" s="322"/>
      <c r="N962" s="318"/>
      <c r="O962" s="322"/>
      <c r="P962" s="322"/>
      <c r="Q962" s="322"/>
      <c r="R962" s="322"/>
      <c r="S962" s="322"/>
      <c r="T962" s="322"/>
      <c r="U962" s="322"/>
      <c r="V962" s="322"/>
      <c r="W962" s="322"/>
      <c r="X962" s="322"/>
      <c r="Y962" s="442"/>
      <c r="Z962" s="442"/>
      <c r="AA962" s="442"/>
      <c r="AB962" s="442"/>
      <c r="AC962" s="442"/>
      <c r="AD962" s="442"/>
      <c r="AE962" s="442"/>
      <c r="AF962" s="437"/>
      <c r="AG962" s="437"/>
      <c r="AH962" s="437"/>
      <c r="AI962" s="437"/>
      <c r="AJ962" s="437"/>
      <c r="AK962" s="437"/>
      <c r="AL962" s="437"/>
      <c r="AM962" s="323">
        <f>SUM(Y962:AL962)</f>
        <v>0</v>
      </c>
    </row>
    <row r="963" spans="1:39" ht="15" hidden="1" customHeight="1" outlineLevel="1">
      <c r="A963" s="568"/>
      <c r="B963" s="321" t="s">
        <v>349</v>
      </c>
      <c r="C963" s="318" t="s">
        <v>164</v>
      </c>
      <c r="D963" s="322"/>
      <c r="E963" s="322"/>
      <c r="F963" s="322"/>
      <c r="G963" s="322"/>
      <c r="H963" s="322"/>
      <c r="I963" s="322"/>
      <c r="J963" s="322"/>
      <c r="K963" s="322"/>
      <c r="L963" s="322"/>
      <c r="M963" s="322"/>
      <c r="N963" s="495"/>
      <c r="O963" s="322"/>
      <c r="P963" s="322"/>
      <c r="Q963" s="322"/>
      <c r="R963" s="322"/>
      <c r="S963" s="322"/>
      <c r="T963" s="322"/>
      <c r="U963" s="322"/>
      <c r="V963" s="322"/>
      <c r="W963" s="322"/>
      <c r="X963" s="322"/>
      <c r="Y963" s="438">
        <f>Y962</f>
        <v>0</v>
      </c>
      <c r="Z963" s="438">
        <f t="shared" ref="Z963" si="2904">Z962</f>
        <v>0</v>
      </c>
      <c r="AA963" s="438">
        <f t="shared" ref="AA963" si="2905">AA962</f>
        <v>0</v>
      </c>
      <c r="AB963" s="438">
        <f t="shared" ref="AB963" si="2906">AB962</f>
        <v>0</v>
      </c>
      <c r="AC963" s="438">
        <f t="shared" ref="AC963" si="2907">AC962</f>
        <v>0</v>
      </c>
      <c r="AD963" s="438">
        <f t="shared" ref="AD963" si="2908">AD962</f>
        <v>0</v>
      </c>
      <c r="AE963" s="438">
        <f t="shared" ref="AE963" si="2909">AE962</f>
        <v>0</v>
      </c>
      <c r="AF963" s="438">
        <f t="shared" ref="AF963" si="2910">AF962</f>
        <v>0</v>
      </c>
      <c r="AG963" s="438">
        <f t="shared" ref="AG963" si="2911">AG962</f>
        <v>0</v>
      </c>
      <c r="AH963" s="438">
        <f t="shared" ref="AH963" si="2912">AH962</f>
        <v>0</v>
      </c>
      <c r="AI963" s="438">
        <f t="shared" ref="AI963" si="2913">AI962</f>
        <v>0</v>
      </c>
      <c r="AJ963" s="438">
        <f t="shared" ref="AJ963" si="2914">AJ962</f>
        <v>0</v>
      </c>
      <c r="AK963" s="438">
        <f t="shared" ref="AK963" si="2915">AK962</f>
        <v>0</v>
      </c>
      <c r="AL963" s="438">
        <f t="shared" ref="AL963" si="2916">AL962</f>
        <v>0</v>
      </c>
      <c r="AM963" s="324"/>
    </row>
    <row r="964" spans="1:39" ht="15" hidden="1" customHeight="1" outlineLevel="1">
      <c r="A964" s="568"/>
      <c r="B964" s="321"/>
      <c r="C964" s="332"/>
      <c r="D964" s="331"/>
      <c r="E964" s="331"/>
      <c r="F964" s="331"/>
      <c r="G964" s="331"/>
      <c r="H964" s="331"/>
      <c r="I964" s="331"/>
      <c r="J964" s="331"/>
      <c r="K964" s="331"/>
      <c r="L964" s="331"/>
      <c r="M964" s="331"/>
      <c r="N964" s="318"/>
      <c r="O964" s="331"/>
      <c r="P964" s="331"/>
      <c r="Q964" s="331"/>
      <c r="R964" s="331"/>
      <c r="S964" s="331"/>
      <c r="T964" s="331"/>
      <c r="U964" s="331"/>
      <c r="V964" s="331"/>
      <c r="W964" s="331"/>
      <c r="X964" s="331"/>
      <c r="Y964" s="439"/>
      <c r="Z964" s="439"/>
      <c r="AA964" s="439"/>
      <c r="AB964" s="439"/>
      <c r="AC964" s="439"/>
      <c r="AD964" s="439"/>
      <c r="AE964" s="439"/>
      <c r="AF964" s="439"/>
      <c r="AG964" s="439"/>
      <c r="AH964" s="439"/>
      <c r="AI964" s="439"/>
      <c r="AJ964" s="439"/>
      <c r="AK964" s="439"/>
      <c r="AL964" s="439"/>
      <c r="AM964" s="333"/>
    </row>
    <row r="965" spans="1:39" ht="15" hidden="1" customHeight="1" outlineLevel="1">
      <c r="A965" s="568">
        <v>5</v>
      </c>
      <c r="B965" s="455" t="s">
        <v>99</v>
      </c>
      <c r="C965" s="318" t="s">
        <v>25</v>
      </c>
      <c r="D965" s="322"/>
      <c r="E965" s="322"/>
      <c r="F965" s="322"/>
      <c r="G965" s="322"/>
      <c r="H965" s="322"/>
      <c r="I965" s="322"/>
      <c r="J965" s="322"/>
      <c r="K965" s="322"/>
      <c r="L965" s="322"/>
      <c r="M965" s="322"/>
      <c r="N965" s="318"/>
      <c r="O965" s="322"/>
      <c r="P965" s="322"/>
      <c r="Q965" s="322"/>
      <c r="R965" s="322"/>
      <c r="S965" s="322"/>
      <c r="T965" s="322"/>
      <c r="U965" s="322"/>
      <c r="V965" s="322"/>
      <c r="W965" s="322"/>
      <c r="X965" s="322"/>
      <c r="Y965" s="442"/>
      <c r="Z965" s="442"/>
      <c r="AA965" s="442"/>
      <c r="AB965" s="442"/>
      <c r="AC965" s="442"/>
      <c r="AD965" s="442"/>
      <c r="AE965" s="442"/>
      <c r="AF965" s="437"/>
      <c r="AG965" s="437"/>
      <c r="AH965" s="437"/>
      <c r="AI965" s="437"/>
      <c r="AJ965" s="437"/>
      <c r="AK965" s="437"/>
      <c r="AL965" s="437"/>
      <c r="AM965" s="323">
        <f>SUM(Y965:AL965)</f>
        <v>0</v>
      </c>
    </row>
    <row r="966" spans="1:39" ht="15" hidden="1" customHeight="1" outlineLevel="1">
      <c r="A966" s="568"/>
      <c r="B966" s="321" t="s">
        <v>349</v>
      </c>
      <c r="C966" s="318" t="s">
        <v>164</v>
      </c>
      <c r="D966" s="322"/>
      <c r="E966" s="322"/>
      <c r="F966" s="322"/>
      <c r="G966" s="322"/>
      <c r="H966" s="322"/>
      <c r="I966" s="322"/>
      <c r="J966" s="322"/>
      <c r="K966" s="322"/>
      <c r="L966" s="322"/>
      <c r="M966" s="322"/>
      <c r="N966" s="495"/>
      <c r="O966" s="322"/>
      <c r="P966" s="322"/>
      <c r="Q966" s="322"/>
      <c r="R966" s="322"/>
      <c r="S966" s="322"/>
      <c r="T966" s="322"/>
      <c r="U966" s="322"/>
      <c r="V966" s="322"/>
      <c r="W966" s="322"/>
      <c r="X966" s="322"/>
      <c r="Y966" s="438">
        <f>Y965</f>
        <v>0</v>
      </c>
      <c r="Z966" s="438">
        <f t="shared" ref="Z966" si="2917">Z965</f>
        <v>0</v>
      </c>
      <c r="AA966" s="438">
        <f t="shared" ref="AA966" si="2918">AA965</f>
        <v>0</v>
      </c>
      <c r="AB966" s="438">
        <f t="shared" ref="AB966" si="2919">AB965</f>
        <v>0</v>
      </c>
      <c r="AC966" s="438">
        <f t="shared" ref="AC966" si="2920">AC965</f>
        <v>0</v>
      </c>
      <c r="AD966" s="438">
        <f t="shared" ref="AD966" si="2921">AD965</f>
        <v>0</v>
      </c>
      <c r="AE966" s="438">
        <f t="shared" ref="AE966" si="2922">AE965</f>
        <v>0</v>
      </c>
      <c r="AF966" s="438">
        <f t="shared" ref="AF966" si="2923">AF965</f>
        <v>0</v>
      </c>
      <c r="AG966" s="438">
        <f t="shared" ref="AG966" si="2924">AG965</f>
        <v>0</v>
      </c>
      <c r="AH966" s="438">
        <f t="shared" ref="AH966" si="2925">AH965</f>
        <v>0</v>
      </c>
      <c r="AI966" s="438">
        <f t="shared" ref="AI966" si="2926">AI965</f>
        <v>0</v>
      </c>
      <c r="AJ966" s="438">
        <f t="shared" ref="AJ966" si="2927">AJ965</f>
        <v>0</v>
      </c>
      <c r="AK966" s="438">
        <f t="shared" ref="AK966" si="2928">AK965</f>
        <v>0</v>
      </c>
      <c r="AL966" s="438">
        <f t="shared" ref="AL966" si="2929">AL965</f>
        <v>0</v>
      </c>
      <c r="AM966" s="324"/>
    </row>
    <row r="967" spans="1:39" ht="15" hidden="1" customHeight="1" outlineLevel="1">
      <c r="A967" s="568"/>
      <c r="B967" s="321"/>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449"/>
      <c r="Z967" s="450"/>
      <c r="AA967" s="450"/>
      <c r="AB967" s="450"/>
      <c r="AC967" s="450"/>
      <c r="AD967" s="450"/>
      <c r="AE967" s="450"/>
      <c r="AF967" s="450"/>
      <c r="AG967" s="450"/>
      <c r="AH967" s="450"/>
      <c r="AI967" s="450"/>
      <c r="AJ967" s="450"/>
      <c r="AK967" s="450"/>
      <c r="AL967" s="450"/>
      <c r="AM967" s="324"/>
    </row>
    <row r="968" spans="1:39" ht="15.75" hidden="1" outlineLevel="1">
      <c r="A968" s="568"/>
      <c r="B968" s="346" t="s">
        <v>511</v>
      </c>
      <c r="C968" s="316"/>
      <c r="D968" s="316"/>
      <c r="E968" s="316"/>
      <c r="F968" s="316"/>
      <c r="G968" s="316"/>
      <c r="H968" s="316"/>
      <c r="I968" s="316"/>
      <c r="J968" s="316"/>
      <c r="K968" s="316"/>
      <c r="L968" s="316"/>
      <c r="M968" s="316"/>
      <c r="N968" s="317"/>
      <c r="O968" s="316"/>
      <c r="P968" s="316"/>
      <c r="Q968" s="316"/>
      <c r="R968" s="316"/>
      <c r="S968" s="316"/>
      <c r="T968" s="316"/>
      <c r="U968" s="316"/>
      <c r="V968" s="316"/>
      <c r="W968" s="316"/>
      <c r="X968" s="316"/>
      <c r="Y968" s="441"/>
      <c r="Z968" s="441"/>
      <c r="AA968" s="441"/>
      <c r="AB968" s="441"/>
      <c r="AC968" s="441"/>
      <c r="AD968" s="441"/>
      <c r="AE968" s="441"/>
      <c r="AF968" s="441"/>
      <c r="AG968" s="441"/>
      <c r="AH968" s="441"/>
      <c r="AI968" s="441"/>
      <c r="AJ968" s="441"/>
      <c r="AK968" s="441"/>
      <c r="AL968" s="441"/>
      <c r="AM968" s="319"/>
    </row>
    <row r="969" spans="1:39" ht="15" hidden="1" customHeight="1" outlineLevel="1">
      <c r="A969" s="568">
        <v>6</v>
      </c>
      <c r="B969" s="455" t="s">
        <v>100</v>
      </c>
      <c r="C969" s="318" t="s">
        <v>25</v>
      </c>
      <c r="D969" s="322"/>
      <c r="E969" s="322"/>
      <c r="F969" s="322"/>
      <c r="G969" s="322"/>
      <c r="H969" s="322"/>
      <c r="I969" s="322"/>
      <c r="J969" s="322"/>
      <c r="K969" s="322"/>
      <c r="L969" s="322"/>
      <c r="M969" s="322"/>
      <c r="N969" s="322">
        <v>12</v>
      </c>
      <c r="O969" s="322"/>
      <c r="P969" s="322"/>
      <c r="Q969" s="322"/>
      <c r="R969" s="322"/>
      <c r="S969" s="322"/>
      <c r="T969" s="322"/>
      <c r="U969" s="322"/>
      <c r="V969" s="322"/>
      <c r="W969" s="322"/>
      <c r="X969" s="322"/>
      <c r="Y969" s="442"/>
      <c r="Z969" s="442"/>
      <c r="AA969" s="442"/>
      <c r="AB969" s="442"/>
      <c r="AC969" s="442"/>
      <c r="AD969" s="442"/>
      <c r="AE969" s="442"/>
      <c r="AF969" s="442"/>
      <c r="AG969" s="442"/>
      <c r="AH969" s="442"/>
      <c r="AI969" s="442"/>
      <c r="AJ969" s="442"/>
      <c r="AK969" s="442"/>
      <c r="AL969" s="442"/>
      <c r="AM969" s="323">
        <f>SUM(Y969:AL969)</f>
        <v>0</v>
      </c>
    </row>
    <row r="970" spans="1:39" ht="15" hidden="1" customHeight="1" outlineLevel="1">
      <c r="A970" s="568"/>
      <c r="B970" s="321" t="s">
        <v>349</v>
      </c>
      <c r="C970" s="318" t="s">
        <v>164</v>
      </c>
      <c r="D970" s="322"/>
      <c r="E970" s="322"/>
      <c r="F970" s="322"/>
      <c r="G970" s="322"/>
      <c r="H970" s="322"/>
      <c r="I970" s="322"/>
      <c r="J970" s="322"/>
      <c r="K970" s="322"/>
      <c r="L970" s="322"/>
      <c r="M970" s="322"/>
      <c r="N970" s="322">
        <f>N969</f>
        <v>12</v>
      </c>
      <c r="O970" s="322"/>
      <c r="P970" s="322"/>
      <c r="Q970" s="322"/>
      <c r="R970" s="322"/>
      <c r="S970" s="322"/>
      <c r="T970" s="322"/>
      <c r="U970" s="322"/>
      <c r="V970" s="322"/>
      <c r="W970" s="322"/>
      <c r="X970" s="322"/>
      <c r="Y970" s="438">
        <f>Y969</f>
        <v>0</v>
      </c>
      <c r="Z970" s="438">
        <f t="shared" ref="Z970" si="2930">Z969</f>
        <v>0</v>
      </c>
      <c r="AA970" s="438">
        <f t="shared" ref="AA970" si="2931">AA969</f>
        <v>0</v>
      </c>
      <c r="AB970" s="438">
        <f t="shared" ref="AB970" si="2932">AB969</f>
        <v>0</v>
      </c>
      <c r="AC970" s="438">
        <f t="shared" ref="AC970" si="2933">AC969</f>
        <v>0</v>
      </c>
      <c r="AD970" s="438">
        <f t="shared" ref="AD970" si="2934">AD969</f>
        <v>0</v>
      </c>
      <c r="AE970" s="438">
        <f t="shared" ref="AE970" si="2935">AE969</f>
        <v>0</v>
      </c>
      <c r="AF970" s="438">
        <f t="shared" ref="AF970" si="2936">AF969</f>
        <v>0</v>
      </c>
      <c r="AG970" s="438">
        <f t="shared" ref="AG970" si="2937">AG969</f>
        <v>0</v>
      </c>
      <c r="AH970" s="438">
        <f t="shared" ref="AH970" si="2938">AH969</f>
        <v>0</v>
      </c>
      <c r="AI970" s="438">
        <f t="shared" ref="AI970" si="2939">AI969</f>
        <v>0</v>
      </c>
      <c r="AJ970" s="438">
        <f t="shared" ref="AJ970" si="2940">AJ969</f>
        <v>0</v>
      </c>
      <c r="AK970" s="438">
        <f t="shared" ref="AK970" si="2941">AK969</f>
        <v>0</v>
      </c>
      <c r="AL970" s="438">
        <f t="shared" ref="AL970" si="2942">AL969</f>
        <v>0</v>
      </c>
      <c r="AM970" s="338"/>
    </row>
    <row r="971" spans="1:39" ht="15" hidden="1" customHeight="1" outlineLevel="1">
      <c r="A971" s="568"/>
      <c r="B971" s="337"/>
      <c r="C971" s="339"/>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443"/>
      <c r="Z971" s="443"/>
      <c r="AA971" s="443"/>
      <c r="AB971" s="443"/>
      <c r="AC971" s="443"/>
      <c r="AD971" s="443"/>
      <c r="AE971" s="443"/>
      <c r="AF971" s="443"/>
      <c r="AG971" s="443"/>
      <c r="AH971" s="443"/>
      <c r="AI971" s="443"/>
      <c r="AJ971" s="443"/>
      <c r="AK971" s="443"/>
      <c r="AL971" s="443"/>
      <c r="AM971" s="340"/>
    </row>
    <row r="972" spans="1:39" ht="15" hidden="1" customHeight="1" outlineLevel="1">
      <c r="A972" s="568">
        <v>7</v>
      </c>
      <c r="B972" s="455" t="s">
        <v>101</v>
      </c>
      <c r="C972" s="318" t="s">
        <v>25</v>
      </c>
      <c r="D972" s="322"/>
      <c r="E972" s="322"/>
      <c r="F972" s="322"/>
      <c r="G972" s="322"/>
      <c r="H972" s="322"/>
      <c r="I972" s="322"/>
      <c r="J972" s="322"/>
      <c r="K972" s="322"/>
      <c r="L972" s="322"/>
      <c r="M972" s="322"/>
      <c r="N972" s="322">
        <v>12</v>
      </c>
      <c r="O972" s="322"/>
      <c r="P972" s="322"/>
      <c r="Q972" s="322"/>
      <c r="R972" s="322"/>
      <c r="S972" s="322"/>
      <c r="T972" s="322"/>
      <c r="U972" s="322"/>
      <c r="V972" s="322"/>
      <c r="W972" s="322"/>
      <c r="X972" s="322"/>
      <c r="Y972" s="442"/>
      <c r="Z972" s="442"/>
      <c r="AA972" s="442"/>
      <c r="AB972" s="442"/>
      <c r="AC972" s="442"/>
      <c r="AD972" s="442"/>
      <c r="AE972" s="442"/>
      <c r="AF972" s="442"/>
      <c r="AG972" s="442"/>
      <c r="AH972" s="442"/>
      <c r="AI972" s="442"/>
      <c r="AJ972" s="442"/>
      <c r="AK972" s="442"/>
      <c r="AL972" s="442"/>
      <c r="AM972" s="323">
        <f>SUM(Y972:AL972)</f>
        <v>0</v>
      </c>
    </row>
    <row r="973" spans="1:39" ht="15" hidden="1" customHeight="1" outlineLevel="1">
      <c r="A973" s="568"/>
      <c r="B973" s="321" t="s">
        <v>349</v>
      </c>
      <c r="C973" s="318" t="s">
        <v>164</v>
      </c>
      <c r="D973" s="322"/>
      <c r="E973" s="322"/>
      <c r="F973" s="322"/>
      <c r="G973" s="322"/>
      <c r="H973" s="322"/>
      <c r="I973" s="322"/>
      <c r="J973" s="322"/>
      <c r="K973" s="322"/>
      <c r="L973" s="322"/>
      <c r="M973" s="322"/>
      <c r="N973" s="322">
        <f>N972</f>
        <v>12</v>
      </c>
      <c r="O973" s="322"/>
      <c r="P973" s="322"/>
      <c r="Q973" s="322"/>
      <c r="R973" s="322"/>
      <c r="S973" s="322"/>
      <c r="T973" s="322"/>
      <c r="U973" s="322"/>
      <c r="V973" s="322"/>
      <c r="W973" s="322"/>
      <c r="X973" s="322"/>
      <c r="Y973" s="438">
        <f>Y972</f>
        <v>0</v>
      </c>
      <c r="Z973" s="438">
        <f t="shared" ref="Z973" si="2943">Z972</f>
        <v>0</v>
      </c>
      <c r="AA973" s="438">
        <f t="shared" ref="AA973" si="2944">AA972</f>
        <v>0</v>
      </c>
      <c r="AB973" s="438">
        <f t="shared" ref="AB973" si="2945">AB972</f>
        <v>0</v>
      </c>
      <c r="AC973" s="438">
        <f t="shared" ref="AC973" si="2946">AC972</f>
        <v>0</v>
      </c>
      <c r="AD973" s="438">
        <f t="shared" ref="AD973" si="2947">AD972</f>
        <v>0</v>
      </c>
      <c r="AE973" s="438">
        <f t="shared" ref="AE973" si="2948">AE972</f>
        <v>0</v>
      </c>
      <c r="AF973" s="438">
        <f t="shared" ref="AF973" si="2949">AF972</f>
        <v>0</v>
      </c>
      <c r="AG973" s="438">
        <f t="shared" ref="AG973" si="2950">AG972</f>
        <v>0</v>
      </c>
      <c r="AH973" s="438">
        <f t="shared" ref="AH973" si="2951">AH972</f>
        <v>0</v>
      </c>
      <c r="AI973" s="438">
        <f t="shared" ref="AI973" si="2952">AI972</f>
        <v>0</v>
      </c>
      <c r="AJ973" s="438">
        <f t="shared" ref="AJ973" si="2953">AJ972</f>
        <v>0</v>
      </c>
      <c r="AK973" s="438">
        <f t="shared" ref="AK973" si="2954">AK972</f>
        <v>0</v>
      </c>
      <c r="AL973" s="438">
        <f t="shared" ref="AL973" si="2955">AL972</f>
        <v>0</v>
      </c>
      <c r="AM973" s="338"/>
    </row>
    <row r="974" spans="1:39" ht="15" hidden="1" customHeight="1" outlineLevel="1">
      <c r="A974" s="568"/>
      <c r="B974" s="341"/>
      <c r="C974" s="339"/>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443"/>
      <c r="Z974" s="444"/>
      <c r="AA974" s="443"/>
      <c r="AB974" s="443"/>
      <c r="AC974" s="443"/>
      <c r="AD974" s="443"/>
      <c r="AE974" s="443"/>
      <c r="AF974" s="443"/>
      <c r="AG974" s="443"/>
      <c r="AH974" s="443"/>
      <c r="AI974" s="443"/>
      <c r="AJ974" s="443"/>
      <c r="AK974" s="443"/>
      <c r="AL974" s="443"/>
      <c r="AM974" s="340"/>
    </row>
    <row r="975" spans="1:39" ht="15" hidden="1" customHeight="1" outlineLevel="1">
      <c r="A975" s="568">
        <v>8</v>
      </c>
      <c r="B975" s="455" t="s">
        <v>102</v>
      </c>
      <c r="C975" s="318" t="s">
        <v>25</v>
      </c>
      <c r="D975" s="322"/>
      <c r="E975" s="322"/>
      <c r="F975" s="322"/>
      <c r="G975" s="322"/>
      <c r="H975" s="322"/>
      <c r="I975" s="322"/>
      <c r="J975" s="322"/>
      <c r="K975" s="322"/>
      <c r="L975" s="322"/>
      <c r="M975" s="322"/>
      <c r="N975" s="322">
        <v>12</v>
      </c>
      <c r="O975" s="322"/>
      <c r="P975" s="322"/>
      <c r="Q975" s="322"/>
      <c r="R975" s="322"/>
      <c r="S975" s="322"/>
      <c r="T975" s="322"/>
      <c r="U975" s="322"/>
      <c r="V975" s="322"/>
      <c r="W975" s="322"/>
      <c r="X975" s="322"/>
      <c r="Y975" s="442"/>
      <c r="Z975" s="442"/>
      <c r="AA975" s="442"/>
      <c r="AB975" s="442"/>
      <c r="AC975" s="442"/>
      <c r="AD975" s="442"/>
      <c r="AE975" s="442"/>
      <c r="AF975" s="442"/>
      <c r="AG975" s="442"/>
      <c r="AH975" s="442"/>
      <c r="AI975" s="442"/>
      <c r="AJ975" s="442"/>
      <c r="AK975" s="442"/>
      <c r="AL975" s="442"/>
      <c r="AM975" s="323">
        <f>SUM(Y975:AL975)</f>
        <v>0</v>
      </c>
    </row>
    <row r="976" spans="1:39" ht="15" hidden="1" customHeight="1" outlineLevel="1">
      <c r="A976" s="568"/>
      <c r="B976" s="321" t="s">
        <v>349</v>
      </c>
      <c r="C976" s="318" t="s">
        <v>164</v>
      </c>
      <c r="D976" s="322"/>
      <c r="E976" s="322"/>
      <c r="F976" s="322"/>
      <c r="G976" s="322"/>
      <c r="H976" s="322"/>
      <c r="I976" s="322"/>
      <c r="J976" s="322"/>
      <c r="K976" s="322"/>
      <c r="L976" s="322"/>
      <c r="M976" s="322"/>
      <c r="N976" s="322">
        <f>N975</f>
        <v>12</v>
      </c>
      <c r="O976" s="322"/>
      <c r="P976" s="322"/>
      <c r="Q976" s="322"/>
      <c r="R976" s="322"/>
      <c r="S976" s="322"/>
      <c r="T976" s="322"/>
      <c r="U976" s="322"/>
      <c r="V976" s="322"/>
      <c r="W976" s="322"/>
      <c r="X976" s="322"/>
      <c r="Y976" s="438">
        <f>Y975</f>
        <v>0</v>
      </c>
      <c r="Z976" s="438">
        <f t="shared" ref="Z976" si="2956">Z975</f>
        <v>0</v>
      </c>
      <c r="AA976" s="438">
        <f t="shared" ref="AA976" si="2957">AA975</f>
        <v>0</v>
      </c>
      <c r="AB976" s="438">
        <f t="shared" ref="AB976" si="2958">AB975</f>
        <v>0</v>
      </c>
      <c r="AC976" s="438">
        <f t="shared" ref="AC976" si="2959">AC975</f>
        <v>0</v>
      </c>
      <c r="AD976" s="438">
        <f t="shared" ref="AD976" si="2960">AD975</f>
        <v>0</v>
      </c>
      <c r="AE976" s="438">
        <f t="shared" ref="AE976" si="2961">AE975</f>
        <v>0</v>
      </c>
      <c r="AF976" s="438">
        <f t="shared" ref="AF976" si="2962">AF975</f>
        <v>0</v>
      </c>
      <c r="AG976" s="438">
        <f t="shared" ref="AG976" si="2963">AG975</f>
        <v>0</v>
      </c>
      <c r="AH976" s="438">
        <f t="shared" ref="AH976" si="2964">AH975</f>
        <v>0</v>
      </c>
      <c r="AI976" s="438">
        <f t="shared" ref="AI976" si="2965">AI975</f>
        <v>0</v>
      </c>
      <c r="AJ976" s="438">
        <f t="shared" ref="AJ976" si="2966">AJ975</f>
        <v>0</v>
      </c>
      <c r="AK976" s="438">
        <f t="shared" ref="AK976" si="2967">AK975</f>
        <v>0</v>
      </c>
      <c r="AL976" s="438">
        <f t="shared" ref="AL976" si="2968">AL975</f>
        <v>0</v>
      </c>
      <c r="AM976" s="338"/>
    </row>
    <row r="977" spans="1:39" ht="15" hidden="1" customHeight="1" outlineLevel="1">
      <c r="A977" s="568"/>
      <c r="B977" s="341"/>
      <c r="C977" s="339"/>
      <c r="D977" s="343"/>
      <c r="E977" s="343"/>
      <c r="F977" s="343"/>
      <c r="G977" s="343"/>
      <c r="H977" s="343"/>
      <c r="I977" s="343"/>
      <c r="J977" s="343"/>
      <c r="K977" s="343"/>
      <c r="L977" s="343"/>
      <c r="M977" s="343"/>
      <c r="N977" s="318"/>
      <c r="O977" s="343"/>
      <c r="P977" s="343"/>
      <c r="Q977" s="343"/>
      <c r="R977" s="343"/>
      <c r="S977" s="343"/>
      <c r="T977" s="343"/>
      <c r="U977" s="343"/>
      <c r="V977" s="343"/>
      <c r="W977" s="343"/>
      <c r="X977" s="343"/>
      <c r="Y977" s="443"/>
      <c r="Z977" s="444"/>
      <c r="AA977" s="443"/>
      <c r="AB977" s="443"/>
      <c r="AC977" s="443"/>
      <c r="AD977" s="443"/>
      <c r="AE977" s="443"/>
      <c r="AF977" s="443"/>
      <c r="AG977" s="443"/>
      <c r="AH977" s="443"/>
      <c r="AI977" s="443"/>
      <c r="AJ977" s="443"/>
      <c r="AK977" s="443"/>
      <c r="AL977" s="443"/>
      <c r="AM977" s="340"/>
    </row>
    <row r="978" spans="1:39" ht="15" hidden="1" customHeight="1" outlineLevel="1">
      <c r="A978" s="568">
        <v>9</v>
      </c>
      <c r="B978" s="455" t="s">
        <v>103</v>
      </c>
      <c r="C978" s="318" t="s">
        <v>25</v>
      </c>
      <c r="D978" s="322"/>
      <c r="E978" s="322"/>
      <c r="F978" s="322"/>
      <c r="G978" s="322"/>
      <c r="H978" s="322"/>
      <c r="I978" s="322"/>
      <c r="J978" s="322"/>
      <c r="K978" s="322"/>
      <c r="L978" s="322"/>
      <c r="M978" s="322"/>
      <c r="N978" s="322">
        <v>12</v>
      </c>
      <c r="O978" s="322"/>
      <c r="P978" s="322"/>
      <c r="Q978" s="322"/>
      <c r="R978" s="322"/>
      <c r="S978" s="322"/>
      <c r="T978" s="322"/>
      <c r="U978" s="322"/>
      <c r="V978" s="322"/>
      <c r="W978" s="322"/>
      <c r="X978" s="322"/>
      <c r="Y978" s="442"/>
      <c r="Z978" s="442"/>
      <c r="AA978" s="442"/>
      <c r="AB978" s="442"/>
      <c r="AC978" s="442"/>
      <c r="AD978" s="442"/>
      <c r="AE978" s="442"/>
      <c r="AF978" s="442"/>
      <c r="AG978" s="442"/>
      <c r="AH978" s="442"/>
      <c r="AI978" s="442"/>
      <c r="AJ978" s="442"/>
      <c r="AK978" s="442"/>
      <c r="AL978" s="442"/>
      <c r="AM978" s="323">
        <f>SUM(Y978:AL978)</f>
        <v>0</v>
      </c>
    </row>
    <row r="979" spans="1:39" ht="15" hidden="1" customHeight="1" outlineLevel="1">
      <c r="A979" s="568"/>
      <c r="B979" s="321" t="s">
        <v>349</v>
      </c>
      <c r="C979" s="318" t="s">
        <v>164</v>
      </c>
      <c r="D979" s="322"/>
      <c r="E979" s="322"/>
      <c r="F979" s="322"/>
      <c r="G979" s="322"/>
      <c r="H979" s="322"/>
      <c r="I979" s="322"/>
      <c r="J979" s="322"/>
      <c r="K979" s="322"/>
      <c r="L979" s="322"/>
      <c r="M979" s="322"/>
      <c r="N979" s="322">
        <f>N978</f>
        <v>12</v>
      </c>
      <c r="O979" s="322"/>
      <c r="P979" s="322"/>
      <c r="Q979" s="322"/>
      <c r="R979" s="322"/>
      <c r="S979" s="322"/>
      <c r="T979" s="322"/>
      <c r="U979" s="322"/>
      <c r="V979" s="322"/>
      <c r="W979" s="322"/>
      <c r="X979" s="322"/>
      <c r="Y979" s="438">
        <f>Y978</f>
        <v>0</v>
      </c>
      <c r="Z979" s="438">
        <f t="shared" ref="Z979" si="2969">Z978</f>
        <v>0</v>
      </c>
      <c r="AA979" s="438">
        <f t="shared" ref="AA979" si="2970">AA978</f>
        <v>0</v>
      </c>
      <c r="AB979" s="438">
        <f t="shared" ref="AB979" si="2971">AB978</f>
        <v>0</v>
      </c>
      <c r="AC979" s="438">
        <f t="shared" ref="AC979" si="2972">AC978</f>
        <v>0</v>
      </c>
      <c r="AD979" s="438">
        <f t="shared" ref="AD979" si="2973">AD978</f>
        <v>0</v>
      </c>
      <c r="AE979" s="438">
        <f t="shared" ref="AE979" si="2974">AE978</f>
        <v>0</v>
      </c>
      <c r="AF979" s="438">
        <f t="shared" ref="AF979" si="2975">AF978</f>
        <v>0</v>
      </c>
      <c r="AG979" s="438">
        <f t="shared" ref="AG979" si="2976">AG978</f>
        <v>0</v>
      </c>
      <c r="AH979" s="438">
        <f t="shared" ref="AH979" si="2977">AH978</f>
        <v>0</v>
      </c>
      <c r="AI979" s="438">
        <f t="shared" ref="AI979" si="2978">AI978</f>
        <v>0</v>
      </c>
      <c r="AJ979" s="438">
        <f t="shared" ref="AJ979" si="2979">AJ978</f>
        <v>0</v>
      </c>
      <c r="AK979" s="438">
        <f t="shared" ref="AK979" si="2980">AK978</f>
        <v>0</v>
      </c>
      <c r="AL979" s="438">
        <f t="shared" ref="AL979" si="2981">AL978</f>
        <v>0</v>
      </c>
      <c r="AM979" s="338"/>
    </row>
    <row r="980" spans="1:39" ht="15" hidden="1" customHeight="1" outlineLevel="1">
      <c r="A980" s="568"/>
      <c r="B980" s="341"/>
      <c r="C980" s="339"/>
      <c r="D980" s="343"/>
      <c r="E980" s="343"/>
      <c r="F980" s="343"/>
      <c r="G980" s="343"/>
      <c r="H980" s="343"/>
      <c r="I980" s="343"/>
      <c r="J980" s="343"/>
      <c r="K980" s="343"/>
      <c r="L980" s="343"/>
      <c r="M980" s="343"/>
      <c r="N980" s="318"/>
      <c r="O980" s="343"/>
      <c r="P980" s="343"/>
      <c r="Q980" s="343"/>
      <c r="R980" s="343"/>
      <c r="S980" s="343"/>
      <c r="T980" s="343"/>
      <c r="U980" s="343"/>
      <c r="V980" s="343"/>
      <c r="W980" s="343"/>
      <c r="X980" s="343"/>
      <c r="Y980" s="443"/>
      <c r="Z980" s="443"/>
      <c r="AA980" s="443"/>
      <c r="AB980" s="443"/>
      <c r="AC980" s="443"/>
      <c r="AD980" s="443"/>
      <c r="AE980" s="443"/>
      <c r="AF980" s="443"/>
      <c r="AG980" s="443"/>
      <c r="AH980" s="443"/>
      <c r="AI980" s="443"/>
      <c r="AJ980" s="443"/>
      <c r="AK980" s="443"/>
      <c r="AL980" s="443"/>
      <c r="AM980" s="340"/>
    </row>
    <row r="981" spans="1:39" ht="15" hidden="1" customHeight="1" outlineLevel="1">
      <c r="A981" s="568">
        <v>10</v>
      </c>
      <c r="B981" s="455" t="s">
        <v>104</v>
      </c>
      <c r="C981" s="318" t="s">
        <v>25</v>
      </c>
      <c r="D981" s="322"/>
      <c r="E981" s="322"/>
      <c r="F981" s="322"/>
      <c r="G981" s="322"/>
      <c r="H981" s="322"/>
      <c r="I981" s="322"/>
      <c r="J981" s="322"/>
      <c r="K981" s="322"/>
      <c r="L981" s="322"/>
      <c r="M981" s="322"/>
      <c r="N981" s="322">
        <v>3</v>
      </c>
      <c r="O981" s="322"/>
      <c r="P981" s="322"/>
      <c r="Q981" s="322"/>
      <c r="R981" s="322"/>
      <c r="S981" s="322"/>
      <c r="T981" s="322"/>
      <c r="U981" s="322"/>
      <c r="V981" s="322"/>
      <c r="W981" s="322"/>
      <c r="X981" s="322"/>
      <c r="Y981" s="442"/>
      <c r="Z981" s="442"/>
      <c r="AA981" s="442"/>
      <c r="AB981" s="442"/>
      <c r="AC981" s="442"/>
      <c r="AD981" s="442"/>
      <c r="AE981" s="442"/>
      <c r="AF981" s="442"/>
      <c r="AG981" s="442"/>
      <c r="AH981" s="442"/>
      <c r="AI981" s="442"/>
      <c r="AJ981" s="442"/>
      <c r="AK981" s="442"/>
      <c r="AL981" s="442"/>
      <c r="AM981" s="323">
        <f>SUM(Y981:AL981)</f>
        <v>0</v>
      </c>
    </row>
    <row r="982" spans="1:39" ht="15" hidden="1" customHeight="1" outlineLevel="1">
      <c r="A982" s="568"/>
      <c r="B982" s="321" t="s">
        <v>349</v>
      </c>
      <c r="C982" s="318" t="s">
        <v>164</v>
      </c>
      <c r="D982" s="322"/>
      <c r="E982" s="322"/>
      <c r="F982" s="322"/>
      <c r="G982" s="322"/>
      <c r="H982" s="322"/>
      <c r="I982" s="322"/>
      <c r="J982" s="322"/>
      <c r="K982" s="322"/>
      <c r="L982" s="322"/>
      <c r="M982" s="322"/>
      <c r="N982" s="322">
        <f>N981</f>
        <v>3</v>
      </c>
      <c r="O982" s="322"/>
      <c r="P982" s="322"/>
      <c r="Q982" s="322"/>
      <c r="R982" s="322"/>
      <c r="S982" s="322"/>
      <c r="T982" s="322"/>
      <c r="U982" s="322"/>
      <c r="V982" s="322"/>
      <c r="W982" s="322"/>
      <c r="X982" s="322"/>
      <c r="Y982" s="438">
        <f>Y981</f>
        <v>0</v>
      </c>
      <c r="Z982" s="438">
        <f t="shared" ref="Z982" si="2982">Z981</f>
        <v>0</v>
      </c>
      <c r="AA982" s="438">
        <f t="shared" ref="AA982" si="2983">AA981</f>
        <v>0</v>
      </c>
      <c r="AB982" s="438">
        <f t="shared" ref="AB982" si="2984">AB981</f>
        <v>0</v>
      </c>
      <c r="AC982" s="438">
        <f t="shared" ref="AC982" si="2985">AC981</f>
        <v>0</v>
      </c>
      <c r="AD982" s="438">
        <f t="shared" ref="AD982" si="2986">AD981</f>
        <v>0</v>
      </c>
      <c r="AE982" s="438">
        <f t="shared" ref="AE982" si="2987">AE981</f>
        <v>0</v>
      </c>
      <c r="AF982" s="438">
        <f t="shared" ref="AF982" si="2988">AF981</f>
        <v>0</v>
      </c>
      <c r="AG982" s="438">
        <f t="shared" ref="AG982" si="2989">AG981</f>
        <v>0</v>
      </c>
      <c r="AH982" s="438">
        <f t="shared" ref="AH982" si="2990">AH981</f>
        <v>0</v>
      </c>
      <c r="AI982" s="438">
        <f t="shared" ref="AI982" si="2991">AI981</f>
        <v>0</v>
      </c>
      <c r="AJ982" s="438">
        <f t="shared" ref="AJ982" si="2992">AJ981</f>
        <v>0</v>
      </c>
      <c r="AK982" s="438">
        <f t="shared" ref="AK982" si="2993">AK981</f>
        <v>0</v>
      </c>
      <c r="AL982" s="438">
        <f t="shared" ref="AL982" si="2994">AL981</f>
        <v>0</v>
      </c>
      <c r="AM982" s="338"/>
    </row>
    <row r="983" spans="1:39" ht="15" hidden="1" customHeight="1" outlineLevel="1">
      <c r="A983" s="568"/>
      <c r="B983" s="341"/>
      <c r="C983" s="339"/>
      <c r="D983" s="343"/>
      <c r="E983" s="343"/>
      <c r="F983" s="343"/>
      <c r="G983" s="343"/>
      <c r="H983" s="343"/>
      <c r="I983" s="343"/>
      <c r="J983" s="343"/>
      <c r="K983" s="343"/>
      <c r="L983" s="343"/>
      <c r="M983" s="343"/>
      <c r="N983" s="318"/>
      <c r="O983" s="343"/>
      <c r="P983" s="343"/>
      <c r="Q983" s="343"/>
      <c r="R983" s="343"/>
      <c r="S983" s="343"/>
      <c r="T983" s="343"/>
      <c r="U983" s="343"/>
      <c r="V983" s="343"/>
      <c r="W983" s="343"/>
      <c r="X983" s="343"/>
      <c r="Y983" s="443"/>
      <c r="Z983" s="444"/>
      <c r="AA983" s="443"/>
      <c r="AB983" s="443"/>
      <c r="AC983" s="443"/>
      <c r="AD983" s="443"/>
      <c r="AE983" s="443"/>
      <c r="AF983" s="443"/>
      <c r="AG983" s="443"/>
      <c r="AH983" s="443"/>
      <c r="AI983" s="443"/>
      <c r="AJ983" s="443"/>
      <c r="AK983" s="443"/>
      <c r="AL983" s="443"/>
      <c r="AM983" s="340"/>
    </row>
    <row r="984" spans="1:39" ht="15" hidden="1" customHeight="1" outlineLevel="1">
      <c r="A984" s="568"/>
      <c r="B984" s="315" t="s">
        <v>10</v>
      </c>
      <c r="C984" s="316"/>
      <c r="D984" s="316"/>
      <c r="E984" s="316"/>
      <c r="F984" s="316"/>
      <c r="G984" s="316"/>
      <c r="H984" s="316"/>
      <c r="I984" s="316"/>
      <c r="J984" s="316"/>
      <c r="K984" s="316"/>
      <c r="L984" s="316"/>
      <c r="M984" s="316"/>
      <c r="N984" s="317"/>
      <c r="O984" s="316"/>
      <c r="P984" s="316"/>
      <c r="Q984" s="316"/>
      <c r="R984" s="316"/>
      <c r="S984" s="316"/>
      <c r="T984" s="316"/>
      <c r="U984" s="316"/>
      <c r="V984" s="316"/>
      <c r="W984" s="316"/>
      <c r="X984" s="316"/>
      <c r="Y984" s="441"/>
      <c r="Z984" s="441"/>
      <c r="AA984" s="441"/>
      <c r="AB984" s="441"/>
      <c r="AC984" s="441"/>
      <c r="AD984" s="441"/>
      <c r="AE984" s="441"/>
      <c r="AF984" s="441"/>
      <c r="AG984" s="441"/>
      <c r="AH984" s="441"/>
      <c r="AI984" s="441"/>
      <c r="AJ984" s="441"/>
      <c r="AK984" s="441"/>
      <c r="AL984" s="441"/>
      <c r="AM984" s="319"/>
    </row>
    <row r="985" spans="1:39" ht="15" hidden="1" customHeight="1" outlineLevel="1">
      <c r="A985" s="568">
        <v>11</v>
      </c>
      <c r="B985" s="455" t="s">
        <v>105</v>
      </c>
      <c r="C985" s="318" t="s">
        <v>25</v>
      </c>
      <c r="D985" s="322"/>
      <c r="E985" s="322"/>
      <c r="F985" s="322"/>
      <c r="G985" s="322"/>
      <c r="H985" s="322"/>
      <c r="I985" s="322"/>
      <c r="J985" s="322"/>
      <c r="K985" s="322"/>
      <c r="L985" s="322"/>
      <c r="M985" s="322"/>
      <c r="N985" s="322">
        <v>12</v>
      </c>
      <c r="O985" s="322"/>
      <c r="P985" s="322"/>
      <c r="Q985" s="322"/>
      <c r="R985" s="322"/>
      <c r="S985" s="322"/>
      <c r="T985" s="322"/>
      <c r="U985" s="322"/>
      <c r="V985" s="322"/>
      <c r="W985" s="322"/>
      <c r="X985" s="322"/>
      <c r="Y985" s="453"/>
      <c r="Z985" s="442"/>
      <c r="AA985" s="442"/>
      <c r="AB985" s="442"/>
      <c r="AC985" s="442"/>
      <c r="AD985" s="442"/>
      <c r="AE985" s="442"/>
      <c r="AF985" s="442"/>
      <c r="AG985" s="442"/>
      <c r="AH985" s="442"/>
      <c r="AI985" s="442"/>
      <c r="AJ985" s="442"/>
      <c r="AK985" s="442"/>
      <c r="AL985" s="442"/>
      <c r="AM985" s="323">
        <f>SUM(Y985:AL985)</f>
        <v>0</v>
      </c>
    </row>
    <row r="986" spans="1:39" ht="15" hidden="1" customHeight="1" outlineLevel="1">
      <c r="A986" s="568"/>
      <c r="B986" s="321" t="s">
        <v>349</v>
      </c>
      <c r="C986" s="318" t="s">
        <v>164</v>
      </c>
      <c r="D986" s="322"/>
      <c r="E986" s="322"/>
      <c r="F986" s="322"/>
      <c r="G986" s="322"/>
      <c r="H986" s="322"/>
      <c r="I986" s="322"/>
      <c r="J986" s="322"/>
      <c r="K986" s="322"/>
      <c r="L986" s="322"/>
      <c r="M986" s="322"/>
      <c r="N986" s="322">
        <f>N985</f>
        <v>12</v>
      </c>
      <c r="O986" s="322"/>
      <c r="P986" s="322"/>
      <c r="Q986" s="322"/>
      <c r="R986" s="322"/>
      <c r="S986" s="322"/>
      <c r="T986" s="322"/>
      <c r="U986" s="322"/>
      <c r="V986" s="322"/>
      <c r="W986" s="322"/>
      <c r="X986" s="322"/>
      <c r="Y986" s="438">
        <f>Y985</f>
        <v>0</v>
      </c>
      <c r="Z986" s="438">
        <f t="shared" ref="Z986" si="2995">Z985</f>
        <v>0</v>
      </c>
      <c r="AA986" s="438">
        <f t="shared" ref="AA986" si="2996">AA985</f>
        <v>0</v>
      </c>
      <c r="AB986" s="438">
        <f t="shared" ref="AB986" si="2997">AB985</f>
        <v>0</v>
      </c>
      <c r="AC986" s="438">
        <f t="shared" ref="AC986" si="2998">AC985</f>
        <v>0</v>
      </c>
      <c r="AD986" s="438">
        <f t="shared" ref="AD986" si="2999">AD985</f>
        <v>0</v>
      </c>
      <c r="AE986" s="438">
        <f t="shared" ref="AE986" si="3000">AE985</f>
        <v>0</v>
      </c>
      <c r="AF986" s="438">
        <f t="shared" ref="AF986" si="3001">AF985</f>
        <v>0</v>
      </c>
      <c r="AG986" s="438">
        <f t="shared" ref="AG986" si="3002">AG985</f>
        <v>0</v>
      </c>
      <c r="AH986" s="438">
        <f t="shared" ref="AH986" si="3003">AH985</f>
        <v>0</v>
      </c>
      <c r="AI986" s="438">
        <f t="shared" ref="AI986" si="3004">AI985</f>
        <v>0</v>
      </c>
      <c r="AJ986" s="438">
        <f t="shared" ref="AJ986" si="3005">AJ985</f>
        <v>0</v>
      </c>
      <c r="AK986" s="438">
        <f t="shared" ref="AK986" si="3006">AK985</f>
        <v>0</v>
      </c>
      <c r="AL986" s="438">
        <f t="shared" ref="AL986" si="3007">AL985</f>
        <v>0</v>
      </c>
      <c r="AM986" s="324"/>
    </row>
    <row r="987" spans="1:39" ht="15" hidden="1" customHeight="1" outlineLevel="1">
      <c r="A987" s="568"/>
      <c r="B987" s="342"/>
      <c r="C987" s="332"/>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439"/>
      <c r="Z987" s="448"/>
      <c r="AA987" s="448"/>
      <c r="AB987" s="448"/>
      <c r="AC987" s="448"/>
      <c r="AD987" s="448"/>
      <c r="AE987" s="448"/>
      <c r="AF987" s="448"/>
      <c r="AG987" s="448"/>
      <c r="AH987" s="448"/>
      <c r="AI987" s="448"/>
      <c r="AJ987" s="448"/>
      <c r="AK987" s="448"/>
      <c r="AL987" s="448"/>
      <c r="AM987" s="333"/>
    </row>
    <row r="988" spans="1:39" ht="28.5" hidden="1" customHeight="1" outlineLevel="1">
      <c r="A988" s="568">
        <v>12</v>
      </c>
      <c r="B988" s="455" t="s">
        <v>106</v>
      </c>
      <c r="C988" s="318" t="s">
        <v>25</v>
      </c>
      <c r="D988" s="322"/>
      <c r="E988" s="322"/>
      <c r="F988" s="322"/>
      <c r="G988" s="322"/>
      <c r="H988" s="322"/>
      <c r="I988" s="322"/>
      <c r="J988" s="322"/>
      <c r="K988" s="322"/>
      <c r="L988" s="322"/>
      <c r="M988" s="322"/>
      <c r="N988" s="322">
        <v>12</v>
      </c>
      <c r="O988" s="322"/>
      <c r="P988" s="322"/>
      <c r="Q988" s="322"/>
      <c r="R988" s="322"/>
      <c r="S988" s="322"/>
      <c r="T988" s="322"/>
      <c r="U988" s="322"/>
      <c r="V988" s="322"/>
      <c r="W988" s="322"/>
      <c r="X988" s="322"/>
      <c r="Y988" s="437"/>
      <c r="Z988" s="442"/>
      <c r="AA988" s="442"/>
      <c r="AB988" s="442"/>
      <c r="AC988" s="442"/>
      <c r="AD988" s="442"/>
      <c r="AE988" s="442"/>
      <c r="AF988" s="442"/>
      <c r="AG988" s="442"/>
      <c r="AH988" s="442"/>
      <c r="AI988" s="442"/>
      <c r="AJ988" s="442"/>
      <c r="AK988" s="442"/>
      <c r="AL988" s="442"/>
      <c r="AM988" s="323">
        <f>SUM(Y988:AL988)</f>
        <v>0</v>
      </c>
    </row>
    <row r="989" spans="1:39" ht="15" hidden="1" customHeight="1" outlineLevel="1">
      <c r="A989" s="568"/>
      <c r="B989" s="321" t="s">
        <v>349</v>
      </c>
      <c r="C989" s="318" t="s">
        <v>164</v>
      </c>
      <c r="D989" s="322"/>
      <c r="E989" s="322"/>
      <c r="F989" s="322"/>
      <c r="G989" s="322"/>
      <c r="H989" s="322"/>
      <c r="I989" s="322"/>
      <c r="J989" s="322"/>
      <c r="K989" s="322"/>
      <c r="L989" s="322"/>
      <c r="M989" s="322"/>
      <c r="N989" s="322">
        <f>N988</f>
        <v>12</v>
      </c>
      <c r="O989" s="322"/>
      <c r="P989" s="322"/>
      <c r="Q989" s="322"/>
      <c r="R989" s="322"/>
      <c r="S989" s="322"/>
      <c r="T989" s="322"/>
      <c r="U989" s="322"/>
      <c r="V989" s="322"/>
      <c r="W989" s="322"/>
      <c r="X989" s="322"/>
      <c r="Y989" s="438">
        <f>Y988</f>
        <v>0</v>
      </c>
      <c r="Z989" s="438">
        <f t="shared" ref="Z989" si="3008">Z988</f>
        <v>0</v>
      </c>
      <c r="AA989" s="438">
        <f t="shared" ref="AA989" si="3009">AA988</f>
        <v>0</v>
      </c>
      <c r="AB989" s="438">
        <f t="shared" ref="AB989" si="3010">AB988</f>
        <v>0</v>
      </c>
      <c r="AC989" s="438">
        <f t="shared" ref="AC989" si="3011">AC988</f>
        <v>0</v>
      </c>
      <c r="AD989" s="438">
        <f t="shared" ref="AD989" si="3012">AD988</f>
        <v>0</v>
      </c>
      <c r="AE989" s="438">
        <f t="shared" ref="AE989" si="3013">AE988</f>
        <v>0</v>
      </c>
      <c r="AF989" s="438">
        <f t="shared" ref="AF989" si="3014">AF988</f>
        <v>0</v>
      </c>
      <c r="AG989" s="438">
        <f t="shared" ref="AG989" si="3015">AG988</f>
        <v>0</v>
      </c>
      <c r="AH989" s="438">
        <f t="shared" ref="AH989" si="3016">AH988</f>
        <v>0</v>
      </c>
      <c r="AI989" s="438">
        <f t="shared" ref="AI989" si="3017">AI988</f>
        <v>0</v>
      </c>
      <c r="AJ989" s="438">
        <f t="shared" ref="AJ989" si="3018">AJ988</f>
        <v>0</v>
      </c>
      <c r="AK989" s="438">
        <f t="shared" ref="AK989" si="3019">AK988</f>
        <v>0</v>
      </c>
      <c r="AL989" s="438">
        <f t="shared" ref="AL989" si="3020">AL988</f>
        <v>0</v>
      </c>
      <c r="AM989" s="324"/>
    </row>
    <row r="990" spans="1:39" ht="15" hidden="1" customHeight="1" outlineLevel="1">
      <c r="A990" s="568"/>
      <c r="B990" s="342"/>
      <c r="C990" s="332"/>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449"/>
      <c r="Z990" s="449"/>
      <c r="AA990" s="439"/>
      <c r="AB990" s="439"/>
      <c r="AC990" s="439"/>
      <c r="AD990" s="439"/>
      <c r="AE990" s="439"/>
      <c r="AF990" s="439"/>
      <c r="AG990" s="439"/>
      <c r="AH990" s="439"/>
      <c r="AI990" s="439"/>
      <c r="AJ990" s="439"/>
      <c r="AK990" s="439"/>
      <c r="AL990" s="439"/>
      <c r="AM990" s="333"/>
    </row>
    <row r="991" spans="1:39" ht="15" hidden="1" customHeight="1" outlineLevel="1">
      <c r="A991" s="568">
        <v>13</v>
      </c>
      <c r="B991" s="455" t="s">
        <v>107</v>
      </c>
      <c r="C991" s="318" t="s">
        <v>25</v>
      </c>
      <c r="D991" s="322"/>
      <c r="E991" s="322"/>
      <c r="F991" s="322"/>
      <c r="G991" s="322"/>
      <c r="H991" s="322"/>
      <c r="I991" s="322"/>
      <c r="J991" s="322"/>
      <c r="K991" s="322"/>
      <c r="L991" s="322"/>
      <c r="M991" s="322"/>
      <c r="N991" s="322">
        <v>12</v>
      </c>
      <c r="O991" s="322"/>
      <c r="P991" s="322"/>
      <c r="Q991" s="322"/>
      <c r="R991" s="322"/>
      <c r="S991" s="322"/>
      <c r="T991" s="322"/>
      <c r="U991" s="322"/>
      <c r="V991" s="322"/>
      <c r="W991" s="322"/>
      <c r="X991" s="322"/>
      <c r="Y991" s="437"/>
      <c r="Z991" s="442"/>
      <c r="AA991" s="442"/>
      <c r="AB991" s="442"/>
      <c r="AC991" s="442"/>
      <c r="AD991" s="442"/>
      <c r="AE991" s="442"/>
      <c r="AF991" s="442"/>
      <c r="AG991" s="442"/>
      <c r="AH991" s="442"/>
      <c r="AI991" s="442"/>
      <c r="AJ991" s="442"/>
      <c r="AK991" s="442"/>
      <c r="AL991" s="442"/>
      <c r="AM991" s="323">
        <f>SUM(Y991:AL991)</f>
        <v>0</v>
      </c>
    </row>
    <row r="992" spans="1:39" ht="15" hidden="1" customHeight="1" outlineLevel="1">
      <c r="A992" s="568"/>
      <c r="B992" s="321" t="s">
        <v>349</v>
      </c>
      <c r="C992" s="318" t="s">
        <v>164</v>
      </c>
      <c r="D992" s="322"/>
      <c r="E992" s="322"/>
      <c r="F992" s="322"/>
      <c r="G992" s="322"/>
      <c r="H992" s="322"/>
      <c r="I992" s="322"/>
      <c r="J992" s="322"/>
      <c r="K992" s="322"/>
      <c r="L992" s="322"/>
      <c r="M992" s="322"/>
      <c r="N992" s="322">
        <f>N991</f>
        <v>12</v>
      </c>
      <c r="O992" s="322"/>
      <c r="P992" s="322"/>
      <c r="Q992" s="322"/>
      <c r="R992" s="322"/>
      <c r="S992" s="322"/>
      <c r="T992" s="322"/>
      <c r="U992" s="322"/>
      <c r="V992" s="322"/>
      <c r="W992" s="322"/>
      <c r="X992" s="322"/>
      <c r="Y992" s="438">
        <f>Y991</f>
        <v>0</v>
      </c>
      <c r="Z992" s="438">
        <f t="shared" ref="Z992" si="3021">Z991</f>
        <v>0</v>
      </c>
      <c r="AA992" s="438">
        <f t="shared" ref="AA992" si="3022">AA991</f>
        <v>0</v>
      </c>
      <c r="AB992" s="438">
        <f t="shared" ref="AB992" si="3023">AB991</f>
        <v>0</v>
      </c>
      <c r="AC992" s="438">
        <f t="shared" ref="AC992" si="3024">AC991</f>
        <v>0</v>
      </c>
      <c r="AD992" s="438">
        <f t="shared" ref="AD992" si="3025">AD991</f>
        <v>0</v>
      </c>
      <c r="AE992" s="438">
        <f t="shared" ref="AE992" si="3026">AE991</f>
        <v>0</v>
      </c>
      <c r="AF992" s="438">
        <f t="shared" ref="AF992" si="3027">AF991</f>
        <v>0</v>
      </c>
      <c r="AG992" s="438">
        <f t="shared" ref="AG992" si="3028">AG991</f>
        <v>0</v>
      </c>
      <c r="AH992" s="438">
        <f t="shared" ref="AH992" si="3029">AH991</f>
        <v>0</v>
      </c>
      <c r="AI992" s="438">
        <f t="shared" ref="AI992" si="3030">AI991</f>
        <v>0</v>
      </c>
      <c r="AJ992" s="438">
        <f t="shared" ref="AJ992" si="3031">AJ991</f>
        <v>0</v>
      </c>
      <c r="AK992" s="438">
        <f t="shared" ref="AK992" si="3032">AK991</f>
        <v>0</v>
      </c>
      <c r="AL992" s="438">
        <f t="shared" ref="AL992" si="3033">AL991</f>
        <v>0</v>
      </c>
      <c r="AM992" s="333"/>
    </row>
    <row r="993" spans="1:39" ht="15" hidden="1" customHeight="1" outlineLevel="1">
      <c r="A993" s="568"/>
      <c r="B993" s="342"/>
      <c r="C993" s="332"/>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439"/>
      <c r="Z993" s="439"/>
      <c r="AA993" s="439"/>
      <c r="AB993" s="439"/>
      <c r="AC993" s="439"/>
      <c r="AD993" s="439"/>
      <c r="AE993" s="439"/>
      <c r="AF993" s="439"/>
      <c r="AG993" s="439"/>
      <c r="AH993" s="439"/>
      <c r="AI993" s="439"/>
      <c r="AJ993" s="439"/>
      <c r="AK993" s="439"/>
      <c r="AL993" s="439"/>
      <c r="AM993" s="333"/>
    </row>
    <row r="994" spans="1:39" ht="15" hidden="1" customHeight="1" outlineLevel="1">
      <c r="A994" s="568"/>
      <c r="B994" s="315" t="s">
        <v>108</v>
      </c>
      <c r="C994" s="316"/>
      <c r="D994" s="317"/>
      <c r="E994" s="317"/>
      <c r="F994" s="317"/>
      <c r="G994" s="317"/>
      <c r="H994" s="317"/>
      <c r="I994" s="317"/>
      <c r="J994" s="317"/>
      <c r="K994" s="317"/>
      <c r="L994" s="317"/>
      <c r="M994" s="317"/>
      <c r="N994" s="317"/>
      <c r="O994" s="317"/>
      <c r="P994" s="316"/>
      <c r="Q994" s="316"/>
      <c r="R994" s="316"/>
      <c r="S994" s="316"/>
      <c r="T994" s="316"/>
      <c r="U994" s="316"/>
      <c r="V994" s="316"/>
      <c r="W994" s="316"/>
      <c r="X994" s="316"/>
      <c r="Y994" s="441"/>
      <c r="Z994" s="441"/>
      <c r="AA994" s="441"/>
      <c r="AB994" s="441"/>
      <c r="AC994" s="441"/>
      <c r="AD994" s="441"/>
      <c r="AE994" s="441"/>
      <c r="AF994" s="441"/>
      <c r="AG994" s="441"/>
      <c r="AH994" s="441"/>
      <c r="AI994" s="441"/>
      <c r="AJ994" s="441"/>
      <c r="AK994" s="441"/>
      <c r="AL994" s="441"/>
      <c r="AM994" s="319"/>
    </row>
    <row r="995" spans="1:39" ht="15" hidden="1" customHeight="1" outlineLevel="1">
      <c r="A995" s="568">
        <v>14</v>
      </c>
      <c r="B995" s="342" t="s">
        <v>109</v>
      </c>
      <c r="C995" s="318" t="s">
        <v>25</v>
      </c>
      <c r="D995" s="322"/>
      <c r="E995" s="322"/>
      <c r="F995" s="322"/>
      <c r="G995" s="322"/>
      <c r="H995" s="322"/>
      <c r="I995" s="322"/>
      <c r="J995" s="322"/>
      <c r="K995" s="322"/>
      <c r="L995" s="322"/>
      <c r="M995" s="322"/>
      <c r="N995" s="322">
        <v>12</v>
      </c>
      <c r="O995" s="322"/>
      <c r="P995" s="322"/>
      <c r="Q995" s="322"/>
      <c r="R995" s="322"/>
      <c r="S995" s="322"/>
      <c r="T995" s="322"/>
      <c r="U995" s="322"/>
      <c r="V995" s="322"/>
      <c r="W995" s="322"/>
      <c r="X995" s="322"/>
      <c r="Y995" s="437"/>
      <c r="Z995" s="437"/>
      <c r="AA995" s="437"/>
      <c r="AB995" s="437"/>
      <c r="AC995" s="437"/>
      <c r="AD995" s="437"/>
      <c r="AE995" s="437"/>
      <c r="AF995" s="437"/>
      <c r="AG995" s="437"/>
      <c r="AH995" s="437"/>
      <c r="AI995" s="437"/>
      <c r="AJ995" s="437"/>
      <c r="AK995" s="437"/>
      <c r="AL995" s="437"/>
      <c r="AM995" s="323">
        <f>SUM(Y995:AL995)</f>
        <v>0</v>
      </c>
    </row>
    <row r="996" spans="1:39" ht="15" hidden="1" customHeight="1" outlineLevel="1">
      <c r="A996" s="568"/>
      <c r="B996" s="321" t="s">
        <v>349</v>
      </c>
      <c r="C996" s="318" t="s">
        <v>164</v>
      </c>
      <c r="D996" s="322"/>
      <c r="E996" s="322"/>
      <c r="F996" s="322"/>
      <c r="G996" s="322"/>
      <c r="H996" s="322"/>
      <c r="I996" s="322"/>
      <c r="J996" s="322"/>
      <c r="K996" s="322"/>
      <c r="L996" s="322"/>
      <c r="M996" s="322"/>
      <c r="N996" s="322">
        <f>N995</f>
        <v>12</v>
      </c>
      <c r="O996" s="322"/>
      <c r="P996" s="322"/>
      <c r="Q996" s="322"/>
      <c r="R996" s="322"/>
      <c r="S996" s="322"/>
      <c r="T996" s="322"/>
      <c r="U996" s="322"/>
      <c r="V996" s="322"/>
      <c r="W996" s="322"/>
      <c r="X996" s="322"/>
      <c r="Y996" s="438">
        <f>Y995</f>
        <v>0</v>
      </c>
      <c r="Z996" s="438">
        <f t="shared" ref="Z996" si="3034">Z995</f>
        <v>0</v>
      </c>
      <c r="AA996" s="438">
        <f t="shared" ref="AA996" si="3035">AA995</f>
        <v>0</v>
      </c>
      <c r="AB996" s="438">
        <f t="shared" ref="AB996" si="3036">AB995</f>
        <v>0</v>
      </c>
      <c r="AC996" s="438">
        <f t="shared" ref="AC996" si="3037">AC995</f>
        <v>0</v>
      </c>
      <c r="AD996" s="438">
        <f t="shared" ref="AD996" si="3038">AD995</f>
        <v>0</v>
      </c>
      <c r="AE996" s="438">
        <f t="shared" ref="AE996" si="3039">AE995</f>
        <v>0</v>
      </c>
      <c r="AF996" s="438">
        <f t="shared" ref="AF996" si="3040">AF995</f>
        <v>0</v>
      </c>
      <c r="AG996" s="438">
        <f t="shared" ref="AG996" si="3041">AG995</f>
        <v>0</v>
      </c>
      <c r="AH996" s="438">
        <f t="shared" ref="AH996" si="3042">AH995</f>
        <v>0</v>
      </c>
      <c r="AI996" s="438">
        <f t="shared" ref="AI996" si="3043">AI995</f>
        <v>0</v>
      </c>
      <c r="AJ996" s="438">
        <f t="shared" ref="AJ996" si="3044">AJ995</f>
        <v>0</v>
      </c>
      <c r="AK996" s="438">
        <f t="shared" ref="AK996" si="3045">AK995</f>
        <v>0</v>
      </c>
      <c r="AL996" s="438">
        <f t="shared" ref="AL996" si="3046">AL995</f>
        <v>0</v>
      </c>
      <c r="AM996" s="324"/>
    </row>
    <row r="997" spans="1:39" ht="15" hidden="1" customHeight="1" outlineLevel="1">
      <c r="A997" s="568"/>
      <c r="B997" s="342"/>
      <c r="C997" s="332"/>
      <c r="D997" s="318"/>
      <c r="E997" s="318"/>
      <c r="F997" s="318"/>
      <c r="G997" s="318"/>
      <c r="H997" s="318"/>
      <c r="I997" s="318"/>
      <c r="J997" s="318"/>
      <c r="K997" s="318"/>
      <c r="L997" s="318"/>
      <c r="M997" s="318"/>
      <c r="N997" s="495"/>
      <c r="O997" s="318"/>
      <c r="P997" s="318"/>
      <c r="Q997" s="318"/>
      <c r="R997" s="318"/>
      <c r="S997" s="318"/>
      <c r="T997" s="318"/>
      <c r="U997" s="318"/>
      <c r="V997" s="318"/>
      <c r="W997" s="318"/>
      <c r="X997" s="318"/>
      <c r="Y997" s="439"/>
      <c r="Z997" s="439"/>
      <c r="AA997" s="439"/>
      <c r="AB997" s="439"/>
      <c r="AC997" s="439"/>
      <c r="AD997" s="439"/>
      <c r="AE997" s="439"/>
      <c r="AF997" s="439"/>
      <c r="AG997" s="439"/>
      <c r="AH997" s="439"/>
      <c r="AI997" s="439"/>
      <c r="AJ997" s="439"/>
      <c r="AK997" s="439"/>
      <c r="AL997" s="439"/>
      <c r="AM997" s="333"/>
    </row>
    <row r="998" spans="1:39" s="336" customFormat="1" ht="15.75" hidden="1" outlineLevel="1">
      <c r="A998" s="568"/>
      <c r="B998" s="315" t="s">
        <v>503</v>
      </c>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439"/>
      <c r="Z998" s="439"/>
      <c r="AA998" s="439"/>
      <c r="AB998" s="439"/>
      <c r="AC998" s="439"/>
      <c r="AD998" s="439"/>
      <c r="AE998" s="443"/>
      <c r="AF998" s="443"/>
      <c r="AG998" s="443"/>
      <c r="AH998" s="443"/>
      <c r="AI998" s="443"/>
      <c r="AJ998" s="443"/>
      <c r="AK998" s="443"/>
      <c r="AL998" s="443"/>
      <c r="AM998" s="553"/>
    </row>
    <row r="999" spans="1:39" hidden="1" outlineLevel="1">
      <c r="A999" s="568">
        <v>15</v>
      </c>
      <c r="B999" s="321" t="s">
        <v>508</v>
      </c>
      <c r="C999" s="318" t="s">
        <v>25</v>
      </c>
      <c r="D999" s="322"/>
      <c r="E999" s="322"/>
      <c r="F999" s="322"/>
      <c r="G999" s="322"/>
      <c r="H999" s="322"/>
      <c r="I999" s="322"/>
      <c r="J999" s="322"/>
      <c r="K999" s="322"/>
      <c r="L999" s="322"/>
      <c r="M999" s="322"/>
      <c r="N999" s="322">
        <v>0</v>
      </c>
      <c r="O999" s="322"/>
      <c r="P999" s="322"/>
      <c r="Q999" s="322"/>
      <c r="R999" s="322"/>
      <c r="S999" s="322"/>
      <c r="T999" s="322"/>
      <c r="U999" s="322"/>
      <c r="V999" s="322"/>
      <c r="W999" s="322"/>
      <c r="X999" s="322"/>
      <c r="Y999" s="437"/>
      <c r="Z999" s="437"/>
      <c r="AA999" s="437"/>
      <c r="AB999" s="437"/>
      <c r="AC999" s="437"/>
      <c r="AD999" s="437"/>
      <c r="AE999" s="437"/>
      <c r="AF999" s="437"/>
      <c r="AG999" s="437"/>
      <c r="AH999" s="437"/>
      <c r="AI999" s="437"/>
      <c r="AJ999" s="437"/>
      <c r="AK999" s="437"/>
      <c r="AL999" s="437"/>
      <c r="AM999" s="323">
        <f>SUM(Y999:AL999)</f>
        <v>0</v>
      </c>
    </row>
    <row r="1000" spans="1:39" hidden="1" outlineLevel="1">
      <c r="A1000" s="568"/>
      <c r="B1000" s="321" t="s">
        <v>345</v>
      </c>
      <c r="C1000" s="318" t="s">
        <v>164</v>
      </c>
      <c r="D1000" s="322"/>
      <c r="E1000" s="322"/>
      <c r="F1000" s="322"/>
      <c r="G1000" s="322"/>
      <c r="H1000" s="322"/>
      <c r="I1000" s="322"/>
      <c r="J1000" s="322"/>
      <c r="K1000" s="322"/>
      <c r="L1000" s="322"/>
      <c r="M1000" s="322"/>
      <c r="N1000" s="322">
        <f>N999</f>
        <v>0</v>
      </c>
      <c r="O1000" s="322"/>
      <c r="P1000" s="322"/>
      <c r="Q1000" s="322"/>
      <c r="R1000" s="322"/>
      <c r="S1000" s="322"/>
      <c r="T1000" s="322"/>
      <c r="U1000" s="322"/>
      <c r="V1000" s="322"/>
      <c r="W1000" s="322"/>
      <c r="X1000" s="322"/>
      <c r="Y1000" s="438">
        <f>Y999</f>
        <v>0</v>
      </c>
      <c r="Z1000" s="438">
        <f>Z999</f>
        <v>0</v>
      </c>
      <c r="AA1000" s="438">
        <f t="shared" ref="AA1000:AL1000" si="3047">AA999</f>
        <v>0</v>
      </c>
      <c r="AB1000" s="438">
        <f t="shared" si="3047"/>
        <v>0</v>
      </c>
      <c r="AC1000" s="438">
        <f t="shared" si="3047"/>
        <v>0</v>
      </c>
      <c r="AD1000" s="438">
        <f>AD999</f>
        <v>0</v>
      </c>
      <c r="AE1000" s="438">
        <f t="shared" si="3047"/>
        <v>0</v>
      </c>
      <c r="AF1000" s="438">
        <f t="shared" si="3047"/>
        <v>0</v>
      </c>
      <c r="AG1000" s="438">
        <f t="shared" si="3047"/>
        <v>0</v>
      </c>
      <c r="AH1000" s="438">
        <f t="shared" si="3047"/>
        <v>0</v>
      </c>
      <c r="AI1000" s="438">
        <f t="shared" si="3047"/>
        <v>0</v>
      </c>
      <c r="AJ1000" s="438">
        <f t="shared" si="3047"/>
        <v>0</v>
      </c>
      <c r="AK1000" s="438">
        <f t="shared" si="3047"/>
        <v>0</v>
      </c>
      <c r="AL1000" s="438">
        <f t="shared" si="3047"/>
        <v>0</v>
      </c>
      <c r="AM1000" s="324"/>
    </row>
    <row r="1001" spans="1:39" hidden="1" outlineLevel="1">
      <c r="A1001" s="568"/>
      <c r="B1001" s="342"/>
      <c r="C1001" s="332"/>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439"/>
      <c r="Z1001" s="439"/>
      <c r="AA1001" s="439"/>
      <c r="AB1001" s="439"/>
      <c r="AC1001" s="439"/>
      <c r="AD1001" s="439"/>
      <c r="AE1001" s="439"/>
      <c r="AF1001" s="439"/>
      <c r="AG1001" s="439"/>
      <c r="AH1001" s="439"/>
      <c r="AI1001" s="439"/>
      <c r="AJ1001" s="439"/>
      <c r="AK1001" s="439"/>
      <c r="AL1001" s="439"/>
      <c r="AM1001" s="333"/>
    </row>
    <row r="1002" spans="1:39" s="310" customFormat="1" hidden="1" outlineLevel="1">
      <c r="A1002" s="568">
        <v>16</v>
      </c>
      <c r="B1002" s="351" t="s">
        <v>504</v>
      </c>
      <c r="C1002" s="318" t="s">
        <v>25</v>
      </c>
      <c r="D1002" s="322"/>
      <c r="E1002" s="322"/>
      <c r="F1002" s="322"/>
      <c r="G1002" s="322"/>
      <c r="H1002" s="322"/>
      <c r="I1002" s="322"/>
      <c r="J1002" s="322"/>
      <c r="K1002" s="322"/>
      <c r="L1002" s="322"/>
      <c r="M1002" s="322"/>
      <c r="N1002" s="322">
        <v>0</v>
      </c>
      <c r="O1002" s="322"/>
      <c r="P1002" s="322"/>
      <c r="Q1002" s="322"/>
      <c r="R1002" s="322"/>
      <c r="S1002" s="322"/>
      <c r="T1002" s="322"/>
      <c r="U1002" s="322"/>
      <c r="V1002" s="322"/>
      <c r="W1002" s="322"/>
      <c r="X1002" s="322"/>
      <c r="Y1002" s="437"/>
      <c r="Z1002" s="437"/>
      <c r="AA1002" s="437"/>
      <c r="AB1002" s="437"/>
      <c r="AC1002" s="437"/>
      <c r="AD1002" s="437"/>
      <c r="AE1002" s="437"/>
      <c r="AF1002" s="437"/>
      <c r="AG1002" s="437"/>
      <c r="AH1002" s="437"/>
      <c r="AI1002" s="437"/>
      <c r="AJ1002" s="437"/>
      <c r="AK1002" s="437"/>
      <c r="AL1002" s="437"/>
      <c r="AM1002" s="323">
        <f>SUM(Y1002:AL1002)</f>
        <v>0</v>
      </c>
    </row>
    <row r="1003" spans="1:39" s="310" customFormat="1" hidden="1" outlineLevel="1">
      <c r="A1003" s="568"/>
      <c r="B1003" s="321" t="s">
        <v>345</v>
      </c>
      <c r="C1003" s="318" t="s">
        <v>164</v>
      </c>
      <c r="D1003" s="322"/>
      <c r="E1003" s="322"/>
      <c r="F1003" s="322"/>
      <c r="G1003" s="322"/>
      <c r="H1003" s="322"/>
      <c r="I1003" s="322"/>
      <c r="J1003" s="322"/>
      <c r="K1003" s="322"/>
      <c r="L1003" s="322"/>
      <c r="M1003" s="322"/>
      <c r="N1003" s="322">
        <f>N1002</f>
        <v>0</v>
      </c>
      <c r="O1003" s="322"/>
      <c r="P1003" s="322"/>
      <c r="Q1003" s="322"/>
      <c r="R1003" s="322"/>
      <c r="S1003" s="322"/>
      <c r="T1003" s="322"/>
      <c r="U1003" s="322"/>
      <c r="V1003" s="322"/>
      <c r="W1003" s="322"/>
      <c r="X1003" s="322"/>
      <c r="Y1003" s="438">
        <f>Y1002</f>
        <v>0</v>
      </c>
      <c r="Z1003" s="438">
        <f t="shared" ref="Z1003:AK1003" si="3048">Z1002</f>
        <v>0</v>
      </c>
      <c r="AA1003" s="438">
        <f t="shared" si="3048"/>
        <v>0</v>
      </c>
      <c r="AB1003" s="438">
        <f t="shared" si="3048"/>
        <v>0</v>
      </c>
      <c r="AC1003" s="438">
        <f t="shared" si="3048"/>
        <v>0</v>
      </c>
      <c r="AD1003" s="438">
        <f t="shared" si="3048"/>
        <v>0</v>
      </c>
      <c r="AE1003" s="438">
        <f t="shared" si="3048"/>
        <v>0</v>
      </c>
      <c r="AF1003" s="438">
        <f t="shared" si="3048"/>
        <v>0</v>
      </c>
      <c r="AG1003" s="438">
        <f t="shared" si="3048"/>
        <v>0</v>
      </c>
      <c r="AH1003" s="438">
        <f t="shared" si="3048"/>
        <v>0</v>
      </c>
      <c r="AI1003" s="438">
        <f t="shared" si="3048"/>
        <v>0</v>
      </c>
      <c r="AJ1003" s="438">
        <f t="shared" si="3048"/>
        <v>0</v>
      </c>
      <c r="AK1003" s="438">
        <f t="shared" si="3048"/>
        <v>0</v>
      </c>
      <c r="AL1003" s="438">
        <f>AL1002</f>
        <v>0</v>
      </c>
      <c r="AM1003" s="324"/>
    </row>
    <row r="1004" spans="1:39" s="310" customFormat="1" hidden="1" outlineLevel="1">
      <c r="A1004" s="568"/>
      <c r="B1004" s="351"/>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439"/>
      <c r="Z1004" s="439"/>
      <c r="AA1004" s="439"/>
      <c r="AB1004" s="439"/>
      <c r="AC1004" s="439"/>
      <c r="AD1004" s="439"/>
      <c r="AE1004" s="443"/>
      <c r="AF1004" s="443"/>
      <c r="AG1004" s="443"/>
      <c r="AH1004" s="443"/>
      <c r="AI1004" s="443"/>
      <c r="AJ1004" s="443"/>
      <c r="AK1004" s="443"/>
      <c r="AL1004" s="443"/>
      <c r="AM1004" s="340"/>
    </row>
    <row r="1005" spans="1:39" ht="15.75" hidden="1" outlineLevel="1">
      <c r="A1005" s="568"/>
      <c r="B1005" s="555" t="s">
        <v>509</v>
      </c>
      <c r="C1005" s="347"/>
      <c r="D1005" s="317"/>
      <c r="E1005" s="316"/>
      <c r="F1005" s="316"/>
      <c r="G1005" s="316"/>
      <c r="H1005" s="316"/>
      <c r="I1005" s="316"/>
      <c r="J1005" s="316"/>
      <c r="K1005" s="316"/>
      <c r="L1005" s="316"/>
      <c r="M1005" s="316"/>
      <c r="N1005" s="317"/>
      <c r="O1005" s="316"/>
      <c r="P1005" s="316"/>
      <c r="Q1005" s="316"/>
      <c r="R1005" s="316"/>
      <c r="S1005" s="316"/>
      <c r="T1005" s="316"/>
      <c r="U1005" s="316"/>
      <c r="V1005" s="316"/>
      <c r="W1005" s="316"/>
      <c r="X1005" s="316"/>
      <c r="Y1005" s="441"/>
      <c r="Z1005" s="441"/>
      <c r="AA1005" s="441"/>
      <c r="AB1005" s="441"/>
      <c r="AC1005" s="441"/>
      <c r="AD1005" s="441"/>
      <c r="AE1005" s="441"/>
      <c r="AF1005" s="441"/>
      <c r="AG1005" s="441"/>
      <c r="AH1005" s="441"/>
      <c r="AI1005" s="441"/>
      <c r="AJ1005" s="441"/>
      <c r="AK1005" s="441"/>
      <c r="AL1005" s="441"/>
      <c r="AM1005" s="319"/>
    </row>
    <row r="1006" spans="1:39" hidden="1" outlineLevel="1">
      <c r="A1006" s="568">
        <v>17</v>
      </c>
      <c r="B1006" s="455" t="s">
        <v>113</v>
      </c>
      <c r="C1006" s="318" t="s">
        <v>25</v>
      </c>
      <c r="D1006" s="322"/>
      <c r="E1006" s="322"/>
      <c r="F1006" s="322"/>
      <c r="G1006" s="322"/>
      <c r="H1006" s="322"/>
      <c r="I1006" s="322"/>
      <c r="J1006" s="322"/>
      <c r="K1006" s="322"/>
      <c r="L1006" s="322"/>
      <c r="M1006" s="322"/>
      <c r="N1006" s="322">
        <v>0</v>
      </c>
      <c r="O1006" s="322"/>
      <c r="P1006" s="322"/>
      <c r="Q1006" s="322"/>
      <c r="R1006" s="322"/>
      <c r="S1006" s="322"/>
      <c r="T1006" s="322"/>
      <c r="U1006" s="322"/>
      <c r="V1006" s="322"/>
      <c r="W1006" s="322"/>
      <c r="X1006" s="322"/>
      <c r="Y1006" s="453"/>
      <c r="Z1006" s="437"/>
      <c r="AA1006" s="437"/>
      <c r="AB1006" s="437"/>
      <c r="AC1006" s="437"/>
      <c r="AD1006" s="437"/>
      <c r="AE1006" s="437"/>
      <c r="AF1006" s="442"/>
      <c r="AG1006" s="442"/>
      <c r="AH1006" s="442"/>
      <c r="AI1006" s="442"/>
      <c r="AJ1006" s="442"/>
      <c r="AK1006" s="442"/>
      <c r="AL1006" s="442"/>
      <c r="AM1006" s="323">
        <f>SUM(Y1006:AL1006)</f>
        <v>0</v>
      </c>
    </row>
    <row r="1007" spans="1:39" hidden="1" outlineLevel="1">
      <c r="A1007" s="568"/>
      <c r="B1007" s="321" t="s">
        <v>345</v>
      </c>
      <c r="C1007" s="318" t="s">
        <v>164</v>
      </c>
      <c r="D1007" s="322"/>
      <c r="E1007" s="322"/>
      <c r="F1007" s="322"/>
      <c r="G1007" s="322"/>
      <c r="H1007" s="322"/>
      <c r="I1007" s="322"/>
      <c r="J1007" s="322"/>
      <c r="K1007" s="322"/>
      <c r="L1007" s="322"/>
      <c r="M1007" s="322"/>
      <c r="N1007" s="322">
        <f>N1006</f>
        <v>0</v>
      </c>
      <c r="O1007" s="322"/>
      <c r="P1007" s="322"/>
      <c r="Q1007" s="322"/>
      <c r="R1007" s="322"/>
      <c r="S1007" s="322"/>
      <c r="T1007" s="322"/>
      <c r="U1007" s="322"/>
      <c r="V1007" s="322"/>
      <c r="W1007" s="322"/>
      <c r="X1007" s="322"/>
      <c r="Y1007" s="438">
        <f>Y1006</f>
        <v>0</v>
      </c>
      <c r="Z1007" s="438">
        <f t="shared" ref="Z1007:AL1007" si="3049">Z1006</f>
        <v>0</v>
      </c>
      <c r="AA1007" s="438">
        <f t="shared" si="3049"/>
        <v>0</v>
      </c>
      <c r="AB1007" s="438">
        <f t="shared" si="3049"/>
        <v>0</v>
      </c>
      <c r="AC1007" s="438">
        <f t="shared" si="3049"/>
        <v>0</v>
      </c>
      <c r="AD1007" s="438">
        <f t="shared" si="3049"/>
        <v>0</v>
      </c>
      <c r="AE1007" s="438">
        <f t="shared" si="3049"/>
        <v>0</v>
      </c>
      <c r="AF1007" s="438">
        <f t="shared" si="3049"/>
        <v>0</v>
      </c>
      <c r="AG1007" s="438">
        <f t="shared" si="3049"/>
        <v>0</v>
      </c>
      <c r="AH1007" s="438">
        <f t="shared" si="3049"/>
        <v>0</v>
      </c>
      <c r="AI1007" s="438">
        <f t="shared" si="3049"/>
        <v>0</v>
      </c>
      <c r="AJ1007" s="438">
        <f t="shared" si="3049"/>
        <v>0</v>
      </c>
      <c r="AK1007" s="438">
        <f t="shared" si="3049"/>
        <v>0</v>
      </c>
      <c r="AL1007" s="438">
        <f t="shared" si="3049"/>
        <v>0</v>
      </c>
      <c r="AM1007" s="333"/>
    </row>
    <row r="1008" spans="1:39" hidden="1" outlineLevel="1">
      <c r="A1008" s="568"/>
      <c r="B1008" s="321"/>
      <c r="C1008" s="318"/>
      <c r="D1008" s="318"/>
      <c r="E1008" s="318"/>
      <c r="F1008" s="318"/>
      <c r="G1008" s="318"/>
      <c r="H1008" s="318"/>
      <c r="I1008" s="318"/>
      <c r="J1008" s="318"/>
      <c r="K1008" s="318"/>
      <c r="L1008" s="318"/>
      <c r="M1008" s="318"/>
      <c r="N1008" s="318"/>
      <c r="O1008" s="318"/>
      <c r="P1008" s="318"/>
      <c r="Q1008" s="318"/>
      <c r="R1008" s="318"/>
      <c r="S1008" s="318"/>
      <c r="T1008" s="318"/>
      <c r="U1008" s="318"/>
      <c r="V1008" s="318"/>
      <c r="W1008" s="318"/>
      <c r="X1008" s="318"/>
      <c r="Y1008" s="449"/>
      <c r="Z1008" s="452"/>
      <c r="AA1008" s="452"/>
      <c r="AB1008" s="452"/>
      <c r="AC1008" s="452"/>
      <c r="AD1008" s="452"/>
      <c r="AE1008" s="452"/>
      <c r="AF1008" s="452"/>
      <c r="AG1008" s="452"/>
      <c r="AH1008" s="452"/>
      <c r="AI1008" s="452"/>
      <c r="AJ1008" s="452"/>
      <c r="AK1008" s="452"/>
      <c r="AL1008" s="452"/>
      <c r="AM1008" s="333"/>
    </row>
    <row r="1009" spans="1:39" hidden="1" outlineLevel="1">
      <c r="A1009" s="568">
        <v>18</v>
      </c>
      <c r="B1009" s="455" t="s">
        <v>110</v>
      </c>
      <c r="C1009" s="318" t="s">
        <v>25</v>
      </c>
      <c r="D1009" s="322"/>
      <c r="E1009" s="322"/>
      <c r="F1009" s="322"/>
      <c r="G1009" s="322"/>
      <c r="H1009" s="322"/>
      <c r="I1009" s="322"/>
      <c r="J1009" s="322"/>
      <c r="K1009" s="322"/>
      <c r="L1009" s="322"/>
      <c r="M1009" s="322"/>
      <c r="N1009" s="322">
        <v>0</v>
      </c>
      <c r="O1009" s="322"/>
      <c r="P1009" s="322"/>
      <c r="Q1009" s="322"/>
      <c r="R1009" s="322"/>
      <c r="S1009" s="322"/>
      <c r="T1009" s="322"/>
      <c r="U1009" s="322"/>
      <c r="V1009" s="322"/>
      <c r="W1009" s="322"/>
      <c r="X1009" s="322"/>
      <c r="Y1009" s="453"/>
      <c r="Z1009" s="437"/>
      <c r="AA1009" s="437"/>
      <c r="AB1009" s="437"/>
      <c r="AC1009" s="437"/>
      <c r="AD1009" s="437"/>
      <c r="AE1009" s="437"/>
      <c r="AF1009" s="442"/>
      <c r="AG1009" s="442"/>
      <c r="AH1009" s="442"/>
      <c r="AI1009" s="442"/>
      <c r="AJ1009" s="442"/>
      <c r="AK1009" s="442"/>
      <c r="AL1009" s="442"/>
      <c r="AM1009" s="323">
        <f>SUM(Y1009:AL1009)</f>
        <v>0</v>
      </c>
    </row>
    <row r="1010" spans="1:39" hidden="1" outlineLevel="1">
      <c r="A1010" s="568"/>
      <c r="B1010" s="321" t="s">
        <v>345</v>
      </c>
      <c r="C1010" s="318" t="s">
        <v>164</v>
      </c>
      <c r="D1010" s="322"/>
      <c r="E1010" s="322"/>
      <c r="F1010" s="322"/>
      <c r="G1010" s="322"/>
      <c r="H1010" s="322"/>
      <c r="I1010" s="322"/>
      <c r="J1010" s="322"/>
      <c r="K1010" s="322"/>
      <c r="L1010" s="322"/>
      <c r="M1010" s="322"/>
      <c r="N1010" s="322">
        <f>N1009</f>
        <v>0</v>
      </c>
      <c r="O1010" s="322"/>
      <c r="P1010" s="322"/>
      <c r="Q1010" s="322"/>
      <c r="R1010" s="322"/>
      <c r="S1010" s="322"/>
      <c r="T1010" s="322"/>
      <c r="U1010" s="322"/>
      <c r="V1010" s="322"/>
      <c r="W1010" s="322"/>
      <c r="X1010" s="322"/>
      <c r="Y1010" s="438">
        <f>Y1009</f>
        <v>0</v>
      </c>
      <c r="Z1010" s="438">
        <f t="shared" ref="Z1010:AL1010" si="3050">Z1009</f>
        <v>0</v>
      </c>
      <c r="AA1010" s="438">
        <f t="shared" si="3050"/>
        <v>0</v>
      </c>
      <c r="AB1010" s="438">
        <f t="shared" si="3050"/>
        <v>0</v>
      </c>
      <c r="AC1010" s="438">
        <f t="shared" si="3050"/>
        <v>0</v>
      </c>
      <c r="AD1010" s="438">
        <f t="shared" si="3050"/>
        <v>0</v>
      </c>
      <c r="AE1010" s="438">
        <f t="shared" si="3050"/>
        <v>0</v>
      </c>
      <c r="AF1010" s="438">
        <f t="shared" si="3050"/>
        <v>0</v>
      </c>
      <c r="AG1010" s="438">
        <f t="shared" si="3050"/>
        <v>0</v>
      </c>
      <c r="AH1010" s="438">
        <f t="shared" si="3050"/>
        <v>0</v>
      </c>
      <c r="AI1010" s="438">
        <f t="shared" si="3050"/>
        <v>0</v>
      </c>
      <c r="AJ1010" s="438">
        <f t="shared" si="3050"/>
        <v>0</v>
      </c>
      <c r="AK1010" s="438">
        <f t="shared" si="3050"/>
        <v>0</v>
      </c>
      <c r="AL1010" s="438">
        <f t="shared" si="3050"/>
        <v>0</v>
      </c>
      <c r="AM1010" s="333"/>
    </row>
    <row r="1011" spans="1:39" hidden="1" outlineLevel="1">
      <c r="A1011" s="568"/>
      <c r="B1011" s="349"/>
      <c r="C1011" s="318"/>
      <c r="D1011" s="318"/>
      <c r="E1011" s="318"/>
      <c r="F1011" s="318"/>
      <c r="G1011" s="318"/>
      <c r="H1011" s="318"/>
      <c r="I1011" s="318"/>
      <c r="J1011" s="318"/>
      <c r="K1011" s="318"/>
      <c r="L1011" s="318"/>
      <c r="M1011" s="318"/>
      <c r="N1011" s="318"/>
      <c r="O1011" s="318"/>
      <c r="P1011" s="318"/>
      <c r="Q1011" s="318"/>
      <c r="R1011" s="318"/>
      <c r="S1011" s="318"/>
      <c r="T1011" s="318"/>
      <c r="U1011" s="318"/>
      <c r="V1011" s="318"/>
      <c r="W1011" s="318"/>
      <c r="X1011" s="318"/>
      <c r="Y1011" s="450"/>
      <c r="Z1011" s="451"/>
      <c r="AA1011" s="451"/>
      <c r="AB1011" s="451"/>
      <c r="AC1011" s="451"/>
      <c r="AD1011" s="451"/>
      <c r="AE1011" s="451"/>
      <c r="AF1011" s="451"/>
      <c r="AG1011" s="451"/>
      <c r="AH1011" s="451"/>
      <c r="AI1011" s="451"/>
      <c r="AJ1011" s="451"/>
      <c r="AK1011" s="451"/>
      <c r="AL1011" s="451"/>
      <c r="AM1011" s="324"/>
    </row>
    <row r="1012" spans="1:39" hidden="1" outlineLevel="1">
      <c r="A1012" s="568">
        <v>19</v>
      </c>
      <c r="B1012" s="455" t="s">
        <v>112</v>
      </c>
      <c r="C1012" s="318" t="s">
        <v>25</v>
      </c>
      <c r="D1012" s="322"/>
      <c r="E1012" s="322"/>
      <c r="F1012" s="322"/>
      <c r="G1012" s="322"/>
      <c r="H1012" s="322"/>
      <c r="I1012" s="322"/>
      <c r="J1012" s="322"/>
      <c r="K1012" s="322"/>
      <c r="L1012" s="322"/>
      <c r="M1012" s="322"/>
      <c r="N1012" s="322">
        <v>0</v>
      </c>
      <c r="O1012" s="322"/>
      <c r="P1012" s="322"/>
      <c r="Q1012" s="322"/>
      <c r="R1012" s="322"/>
      <c r="S1012" s="322"/>
      <c r="T1012" s="322"/>
      <c r="U1012" s="322"/>
      <c r="V1012" s="322"/>
      <c r="W1012" s="322"/>
      <c r="X1012" s="322"/>
      <c r="Y1012" s="453"/>
      <c r="Z1012" s="437"/>
      <c r="AA1012" s="437"/>
      <c r="AB1012" s="437"/>
      <c r="AC1012" s="437"/>
      <c r="AD1012" s="437"/>
      <c r="AE1012" s="437"/>
      <c r="AF1012" s="442"/>
      <c r="AG1012" s="442"/>
      <c r="AH1012" s="442"/>
      <c r="AI1012" s="442"/>
      <c r="AJ1012" s="442"/>
      <c r="AK1012" s="442"/>
      <c r="AL1012" s="442"/>
      <c r="AM1012" s="323">
        <f>SUM(Y1012:AL1012)</f>
        <v>0</v>
      </c>
    </row>
    <row r="1013" spans="1:39" hidden="1" outlineLevel="1">
      <c r="A1013" s="568"/>
      <c r="B1013" s="321" t="s">
        <v>345</v>
      </c>
      <c r="C1013" s="318" t="s">
        <v>164</v>
      </c>
      <c r="D1013" s="322"/>
      <c r="E1013" s="322"/>
      <c r="F1013" s="322"/>
      <c r="G1013" s="322"/>
      <c r="H1013" s="322"/>
      <c r="I1013" s="322"/>
      <c r="J1013" s="322"/>
      <c r="K1013" s="322"/>
      <c r="L1013" s="322"/>
      <c r="M1013" s="322"/>
      <c r="N1013" s="322">
        <f>N1012</f>
        <v>0</v>
      </c>
      <c r="O1013" s="322"/>
      <c r="P1013" s="322"/>
      <c r="Q1013" s="322"/>
      <c r="R1013" s="322"/>
      <c r="S1013" s="322"/>
      <c r="T1013" s="322"/>
      <c r="U1013" s="322"/>
      <c r="V1013" s="322"/>
      <c r="W1013" s="322"/>
      <c r="X1013" s="322"/>
      <c r="Y1013" s="438">
        <f>Y1012</f>
        <v>0</v>
      </c>
      <c r="Z1013" s="438">
        <f t="shared" ref="Z1013:AL1013" si="3051">Z1012</f>
        <v>0</v>
      </c>
      <c r="AA1013" s="438">
        <f t="shared" si="3051"/>
        <v>0</v>
      </c>
      <c r="AB1013" s="438">
        <f t="shared" si="3051"/>
        <v>0</v>
      </c>
      <c r="AC1013" s="438">
        <f t="shared" si="3051"/>
        <v>0</v>
      </c>
      <c r="AD1013" s="438">
        <f t="shared" si="3051"/>
        <v>0</v>
      </c>
      <c r="AE1013" s="438">
        <f t="shared" si="3051"/>
        <v>0</v>
      </c>
      <c r="AF1013" s="438">
        <f t="shared" si="3051"/>
        <v>0</v>
      </c>
      <c r="AG1013" s="438">
        <f t="shared" si="3051"/>
        <v>0</v>
      </c>
      <c r="AH1013" s="438">
        <f t="shared" si="3051"/>
        <v>0</v>
      </c>
      <c r="AI1013" s="438">
        <f t="shared" si="3051"/>
        <v>0</v>
      </c>
      <c r="AJ1013" s="438">
        <f t="shared" si="3051"/>
        <v>0</v>
      </c>
      <c r="AK1013" s="438">
        <f t="shared" si="3051"/>
        <v>0</v>
      </c>
      <c r="AL1013" s="438">
        <f t="shared" si="3051"/>
        <v>0</v>
      </c>
      <c r="AM1013" s="324"/>
    </row>
    <row r="1014" spans="1:39" hidden="1" outlineLevel="1">
      <c r="A1014" s="568"/>
      <c r="B1014" s="349"/>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439"/>
      <c r="Z1014" s="439"/>
      <c r="AA1014" s="439"/>
      <c r="AB1014" s="439"/>
      <c r="AC1014" s="439"/>
      <c r="AD1014" s="439"/>
      <c r="AE1014" s="439"/>
      <c r="AF1014" s="439"/>
      <c r="AG1014" s="439"/>
      <c r="AH1014" s="439"/>
      <c r="AI1014" s="439"/>
      <c r="AJ1014" s="439"/>
      <c r="AK1014" s="439"/>
      <c r="AL1014" s="439"/>
      <c r="AM1014" s="333"/>
    </row>
    <row r="1015" spans="1:39" hidden="1" outlineLevel="1">
      <c r="A1015" s="568">
        <v>20</v>
      </c>
      <c r="B1015" s="455" t="s">
        <v>111</v>
      </c>
      <c r="C1015" s="318" t="s">
        <v>25</v>
      </c>
      <c r="D1015" s="322"/>
      <c r="E1015" s="322"/>
      <c r="F1015" s="322"/>
      <c r="G1015" s="322"/>
      <c r="H1015" s="322"/>
      <c r="I1015" s="322"/>
      <c r="J1015" s="322"/>
      <c r="K1015" s="322"/>
      <c r="L1015" s="322"/>
      <c r="M1015" s="322"/>
      <c r="N1015" s="322">
        <v>0</v>
      </c>
      <c r="O1015" s="322"/>
      <c r="P1015" s="322"/>
      <c r="Q1015" s="322"/>
      <c r="R1015" s="322"/>
      <c r="S1015" s="322"/>
      <c r="T1015" s="322"/>
      <c r="U1015" s="322"/>
      <c r="V1015" s="322"/>
      <c r="W1015" s="322"/>
      <c r="X1015" s="322"/>
      <c r="Y1015" s="453"/>
      <c r="Z1015" s="437"/>
      <c r="AA1015" s="437"/>
      <c r="AB1015" s="437"/>
      <c r="AC1015" s="437"/>
      <c r="AD1015" s="437"/>
      <c r="AE1015" s="437"/>
      <c r="AF1015" s="442"/>
      <c r="AG1015" s="442"/>
      <c r="AH1015" s="442"/>
      <c r="AI1015" s="442"/>
      <c r="AJ1015" s="442"/>
      <c r="AK1015" s="442"/>
      <c r="AL1015" s="442"/>
      <c r="AM1015" s="323">
        <f>SUM(Y1015:AL1015)</f>
        <v>0</v>
      </c>
    </row>
    <row r="1016" spans="1:39" hidden="1" outlineLevel="1">
      <c r="A1016" s="568"/>
      <c r="B1016" s="321" t="s">
        <v>345</v>
      </c>
      <c r="C1016" s="318" t="s">
        <v>164</v>
      </c>
      <c r="D1016" s="322"/>
      <c r="E1016" s="322"/>
      <c r="F1016" s="322"/>
      <c r="G1016" s="322"/>
      <c r="H1016" s="322"/>
      <c r="I1016" s="322"/>
      <c r="J1016" s="322"/>
      <c r="K1016" s="322"/>
      <c r="L1016" s="322"/>
      <c r="M1016" s="322"/>
      <c r="N1016" s="322">
        <f>N1015</f>
        <v>0</v>
      </c>
      <c r="O1016" s="322"/>
      <c r="P1016" s="322"/>
      <c r="Q1016" s="322"/>
      <c r="R1016" s="322"/>
      <c r="S1016" s="322"/>
      <c r="T1016" s="322"/>
      <c r="U1016" s="322"/>
      <c r="V1016" s="322"/>
      <c r="W1016" s="322"/>
      <c r="X1016" s="322"/>
      <c r="Y1016" s="438">
        <f t="shared" ref="Y1016:AL1016" si="3052">Y1015</f>
        <v>0</v>
      </c>
      <c r="Z1016" s="438">
        <f t="shared" si="3052"/>
        <v>0</v>
      </c>
      <c r="AA1016" s="438">
        <f t="shared" si="3052"/>
        <v>0</v>
      </c>
      <c r="AB1016" s="438">
        <f t="shared" si="3052"/>
        <v>0</v>
      </c>
      <c r="AC1016" s="438">
        <f t="shared" si="3052"/>
        <v>0</v>
      </c>
      <c r="AD1016" s="438">
        <f t="shared" si="3052"/>
        <v>0</v>
      </c>
      <c r="AE1016" s="438">
        <f t="shared" si="3052"/>
        <v>0</v>
      </c>
      <c r="AF1016" s="438">
        <f t="shared" si="3052"/>
        <v>0</v>
      </c>
      <c r="AG1016" s="438">
        <f t="shared" si="3052"/>
        <v>0</v>
      </c>
      <c r="AH1016" s="438">
        <f t="shared" si="3052"/>
        <v>0</v>
      </c>
      <c r="AI1016" s="438">
        <f t="shared" si="3052"/>
        <v>0</v>
      </c>
      <c r="AJ1016" s="438">
        <f t="shared" si="3052"/>
        <v>0</v>
      </c>
      <c r="AK1016" s="438">
        <f t="shared" si="3052"/>
        <v>0</v>
      </c>
      <c r="AL1016" s="438">
        <f t="shared" si="3052"/>
        <v>0</v>
      </c>
      <c r="AM1016" s="333"/>
    </row>
    <row r="1017" spans="1:39" ht="15.75" hidden="1" outlineLevel="1">
      <c r="A1017" s="568"/>
      <c r="B1017" s="350"/>
      <c r="C1017" s="327"/>
      <c r="D1017" s="318"/>
      <c r="E1017" s="318"/>
      <c r="F1017" s="318"/>
      <c r="G1017" s="318"/>
      <c r="H1017" s="318"/>
      <c r="I1017" s="318"/>
      <c r="J1017" s="318"/>
      <c r="K1017" s="318"/>
      <c r="L1017" s="318"/>
      <c r="M1017" s="318"/>
      <c r="N1017" s="327"/>
      <c r="O1017" s="318"/>
      <c r="P1017" s="318"/>
      <c r="Q1017" s="318"/>
      <c r="R1017" s="318"/>
      <c r="S1017" s="318"/>
      <c r="T1017" s="318"/>
      <c r="U1017" s="318"/>
      <c r="V1017" s="318"/>
      <c r="W1017" s="318"/>
      <c r="X1017" s="318"/>
      <c r="Y1017" s="439"/>
      <c r="Z1017" s="439"/>
      <c r="AA1017" s="439"/>
      <c r="AB1017" s="439"/>
      <c r="AC1017" s="439"/>
      <c r="AD1017" s="439"/>
      <c r="AE1017" s="439"/>
      <c r="AF1017" s="439"/>
      <c r="AG1017" s="439"/>
      <c r="AH1017" s="439"/>
      <c r="AI1017" s="439"/>
      <c r="AJ1017" s="439"/>
      <c r="AK1017" s="439"/>
      <c r="AL1017" s="439"/>
      <c r="AM1017" s="333"/>
    </row>
    <row r="1018" spans="1:39" ht="15.75" hidden="1" outlineLevel="1">
      <c r="A1018" s="568"/>
      <c r="B1018" s="554" t="s">
        <v>516</v>
      </c>
      <c r="C1018" s="318"/>
      <c r="D1018" s="318"/>
      <c r="E1018" s="318"/>
      <c r="F1018" s="318"/>
      <c r="G1018" s="318"/>
      <c r="H1018" s="318"/>
      <c r="I1018" s="318"/>
      <c r="J1018" s="318"/>
      <c r="K1018" s="318"/>
      <c r="L1018" s="318"/>
      <c r="M1018" s="318"/>
      <c r="N1018" s="318"/>
      <c r="O1018" s="318"/>
      <c r="P1018" s="318"/>
      <c r="Q1018" s="318"/>
      <c r="R1018" s="318"/>
      <c r="S1018" s="318"/>
      <c r="T1018" s="318"/>
      <c r="U1018" s="318"/>
      <c r="V1018" s="318"/>
      <c r="W1018" s="318"/>
      <c r="X1018" s="318"/>
      <c r="Y1018" s="449"/>
      <c r="Z1018" s="452"/>
      <c r="AA1018" s="452"/>
      <c r="AB1018" s="452"/>
      <c r="AC1018" s="452"/>
      <c r="AD1018" s="452"/>
      <c r="AE1018" s="452"/>
      <c r="AF1018" s="452"/>
      <c r="AG1018" s="452"/>
      <c r="AH1018" s="452"/>
      <c r="AI1018" s="452"/>
      <c r="AJ1018" s="452"/>
      <c r="AK1018" s="452"/>
      <c r="AL1018" s="452"/>
      <c r="AM1018" s="333"/>
    </row>
    <row r="1019" spans="1:39" ht="15.75" hidden="1" outlineLevel="1">
      <c r="A1019" s="568"/>
      <c r="B1019" s="540" t="s">
        <v>512</v>
      </c>
      <c r="C1019" s="318"/>
      <c r="D1019" s="318"/>
      <c r="E1019" s="318"/>
      <c r="F1019" s="318"/>
      <c r="G1019" s="318"/>
      <c r="H1019" s="318"/>
      <c r="I1019" s="318"/>
      <c r="J1019" s="318"/>
      <c r="K1019" s="318"/>
      <c r="L1019" s="318"/>
      <c r="M1019" s="318"/>
      <c r="N1019" s="318"/>
      <c r="O1019" s="318"/>
      <c r="P1019" s="318"/>
      <c r="Q1019" s="318"/>
      <c r="R1019" s="318"/>
      <c r="S1019" s="318"/>
      <c r="T1019" s="318"/>
      <c r="U1019" s="318"/>
      <c r="V1019" s="318"/>
      <c r="W1019" s="318"/>
      <c r="X1019" s="318"/>
      <c r="Y1019" s="449"/>
      <c r="Z1019" s="452"/>
      <c r="AA1019" s="452"/>
      <c r="AB1019" s="452"/>
      <c r="AC1019" s="452"/>
      <c r="AD1019" s="452"/>
      <c r="AE1019" s="452"/>
      <c r="AF1019" s="452"/>
      <c r="AG1019" s="452"/>
      <c r="AH1019" s="452"/>
      <c r="AI1019" s="452"/>
      <c r="AJ1019" s="452"/>
      <c r="AK1019" s="452"/>
      <c r="AL1019" s="452"/>
      <c r="AM1019" s="333"/>
    </row>
    <row r="1020" spans="1:39" ht="15" hidden="1" customHeight="1" outlineLevel="1">
      <c r="A1020" s="568">
        <v>21</v>
      </c>
      <c r="B1020" s="455" t="s">
        <v>114</v>
      </c>
      <c r="C1020" s="318" t="s">
        <v>25</v>
      </c>
      <c r="D1020" s="322"/>
      <c r="E1020" s="322"/>
      <c r="F1020" s="322"/>
      <c r="G1020" s="322"/>
      <c r="H1020" s="322"/>
      <c r="I1020" s="322"/>
      <c r="J1020" s="322"/>
      <c r="K1020" s="322"/>
      <c r="L1020" s="322"/>
      <c r="M1020" s="322"/>
      <c r="N1020" s="318"/>
      <c r="O1020" s="322"/>
      <c r="P1020" s="322"/>
      <c r="Q1020" s="322"/>
      <c r="R1020" s="322"/>
      <c r="S1020" s="322"/>
      <c r="T1020" s="322"/>
      <c r="U1020" s="322"/>
      <c r="V1020" s="322"/>
      <c r="W1020" s="322"/>
      <c r="X1020" s="322"/>
      <c r="Y1020" s="437"/>
      <c r="Z1020" s="437"/>
      <c r="AA1020" s="437"/>
      <c r="AB1020" s="437"/>
      <c r="AC1020" s="437"/>
      <c r="AD1020" s="437"/>
      <c r="AE1020" s="437"/>
      <c r="AF1020" s="437"/>
      <c r="AG1020" s="437"/>
      <c r="AH1020" s="437"/>
      <c r="AI1020" s="437"/>
      <c r="AJ1020" s="437"/>
      <c r="AK1020" s="437"/>
      <c r="AL1020" s="437"/>
      <c r="AM1020" s="323">
        <f>SUM(Y1020:AL1020)</f>
        <v>0</v>
      </c>
    </row>
    <row r="1021" spans="1:39" ht="15" hidden="1" customHeight="1" outlineLevel="1">
      <c r="A1021" s="568"/>
      <c r="B1021" s="321" t="s">
        <v>349</v>
      </c>
      <c r="C1021" s="318" t="s">
        <v>164</v>
      </c>
      <c r="D1021" s="322"/>
      <c r="E1021" s="322"/>
      <c r="F1021" s="322"/>
      <c r="G1021" s="322"/>
      <c r="H1021" s="322"/>
      <c r="I1021" s="322"/>
      <c r="J1021" s="322"/>
      <c r="K1021" s="322"/>
      <c r="L1021" s="322"/>
      <c r="M1021" s="322"/>
      <c r="N1021" s="318"/>
      <c r="O1021" s="322"/>
      <c r="P1021" s="322"/>
      <c r="Q1021" s="322"/>
      <c r="R1021" s="322"/>
      <c r="S1021" s="322"/>
      <c r="T1021" s="322"/>
      <c r="U1021" s="322"/>
      <c r="V1021" s="322"/>
      <c r="W1021" s="322"/>
      <c r="X1021" s="322"/>
      <c r="Y1021" s="438">
        <f>Y1020</f>
        <v>0</v>
      </c>
      <c r="Z1021" s="438">
        <f t="shared" ref="Z1021" si="3053">Z1020</f>
        <v>0</v>
      </c>
      <c r="AA1021" s="438">
        <f t="shared" ref="AA1021" si="3054">AA1020</f>
        <v>0</v>
      </c>
      <c r="AB1021" s="438">
        <f t="shared" ref="AB1021" si="3055">AB1020</f>
        <v>0</v>
      </c>
      <c r="AC1021" s="438">
        <f t="shared" ref="AC1021" si="3056">AC1020</f>
        <v>0</v>
      </c>
      <c r="AD1021" s="438">
        <f t="shared" ref="AD1021" si="3057">AD1020</f>
        <v>0</v>
      </c>
      <c r="AE1021" s="438">
        <f t="shared" ref="AE1021" si="3058">AE1020</f>
        <v>0</v>
      </c>
      <c r="AF1021" s="438">
        <f t="shared" ref="AF1021" si="3059">AF1020</f>
        <v>0</v>
      </c>
      <c r="AG1021" s="438">
        <f t="shared" ref="AG1021" si="3060">AG1020</f>
        <v>0</v>
      </c>
      <c r="AH1021" s="438">
        <f t="shared" ref="AH1021" si="3061">AH1020</f>
        <v>0</v>
      </c>
      <c r="AI1021" s="438">
        <f t="shared" ref="AI1021" si="3062">AI1020</f>
        <v>0</v>
      </c>
      <c r="AJ1021" s="438">
        <f t="shared" ref="AJ1021" si="3063">AJ1020</f>
        <v>0</v>
      </c>
      <c r="AK1021" s="438">
        <f t="shared" ref="AK1021" si="3064">AK1020</f>
        <v>0</v>
      </c>
      <c r="AL1021" s="438">
        <f t="shared" ref="AL1021" si="3065">AL1020</f>
        <v>0</v>
      </c>
      <c r="AM1021" s="333"/>
    </row>
    <row r="1022" spans="1:39" ht="15" hidden="1" customHeight="1" outlineLevel="1">
      <c r="A1022" s="568"/>
      <c r="B1022" s="321"/>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449"/>
      <c r="Z1022" s="452"/>
      <c r="AA1022" s="452"/>
      <c r="AB1022" s="452"/>
      <c r="AC1022" s="452"/>
      <c r="AD1022" s="452"/>
      <c r="AE1022" s="452"/>
      <c r="AF1022" s="452"/>
      <c r="AG1022" s="452"/>
      <c r="AH1022" s="452"/>
      <c r="AI1022" s="452"/>
      <c r="AJ1022" s="452"/>
      <c r="AK1022" s="452"/>
      <c r="AL1022" s="452"/>
      <c r="AM1022" s="333"/>
    </row>
    <row r="1023" spans="1:39" ht="15" hidden="1" customHeight="1" outlineLevel="1">
      <c r="A1023" s="568">
        <v>22</v>
      </c>
      <c r="B1023" s="455" t="s">
        <v>115</v>
      </c>
      <c r="C1023" s="318" t="s">
        <v>25</v>
      </c>
      <c r="D1023" s="322"/>
      <c r="E1023" s="322"/>
      <c r="F1023" s="322"/>
      <c r="G1023" s="322"/>
      <c r="H1023" s="322"/>
      <c r="I1023" s="322"/>
      <c r="J1023" s="322"/>
      <c r="K1023" s="322"/>
      <c r="L1023" s="322"/>
      <c r="M1023" s="322"/>
      <c r="N1023" s="318"/>
      <c r="O1023" s="322"/>
      <c r="P1023" s="322"/>
      <c r="Q1023" s="322"/>
      <c r="R1023" s="322"/>
      <c r="S1023" s="322"/>
      <c r="T1023" s="322"/>
      <c r="U1023" s="322"/>
      <c r="V1023" s="322"/>
      <c r="W1023" s="322"/>
      <c r="X1023" s="322"/>
      <c r="Y1023" s="437"/>
      <c r="Z1023" s="437"/>
      <c r="AA1023" s="437"/>
      <c r="AB1023" s="437"/>
      <c r="AC1023" s="437"/>
      <c r="AD1023" s="437"/>
      <c r="AE1023" s="437"/>
      <c r="AF1023" s="437"/>
      <c r="AG1023" s="437"/>
      <c r="AH1023" s="437"/>
      <c r="AI1023" s="437"/>
      <c r="AJ1023" s="437"/>
      <c r="AK1023" s="437"/>
      <c r="AL1023" s="437"/>
      <c r="AM1023" s="323">
        <f>SUM(Y1023:AL1023)</f>
        <v>0</v>
      </c>
    </row>
    <row r="1024" spans="1:39" ht="15" hidden="1" customHeight="1" outlineLevel="1">
      <c r="A1024" s="568"/>
      <c r="B1024" s="321" t="s">
        <v>349</v>
      </c>
      <c r="C1024" s="318" t="s">
        <v>164</v>
      </c>
      <c r="D1024" s="322"/>
      <c r="E1024" s="322"/>
      <c r="F1024" s="322"/>
      <c r="G1024" s="322"/>
      <c r="H1024" s="322"/>
      <c r="I1024" s="322"/>
      <c r="J1024" s="322"/>
      <c r="K1024" s="322"/>
      <c r="L1024" s="322"/>
      <c r="M1024" s="322"/>
      <c r="N1024" s="318"/>
      <c r="O1024" s="322"/>
      <c r="P1024" s="322"/>
      <c r="Q1024" s="322"/>
      <c r="R1024" s="322"/>
      <c r="S1024" s="322"/>
      <c r="T1024" s="322"/>
      <c r="U1024" s="322"/>
      <c r="V1024" s="322"/>
      <c r="W1024" s="322"/>
      <c r="X1024" s="322"/>
      <c r="Y1024" s="438">
        <f>Y1023</f>
        <v>0</v>
      </c>
      <c r="Z1024" s="438">
        <f t="shared" ref="Z1024" si="3066">Z1023</f>
        <v>0</v>
      </c>
      <c r="AA1024" s="438">
        <f t="shared" ref="AA1024" si="3067">AA1023</f>
        <v>0</v>
      </c>
      <c r="AB1024" s="438">
        <f t="shared" ref="AB1024" si="3068">AB1023</f>
        <v>0</v>
      </c>
      <c r="AC1024" s="438">
        <f t="shared" ref="AC1024" si="3069">AC1023</f>
        <v>0</v>
      </c>
      <c r="AD1024" s="438">
        <f t="shared" ref="AD1024" si="3070">AD1023</f>
        <v>0</v>
      </c>
      <c r="AE1024" s="438">
        <f t="shared" ref="AE1024" si="3071">AE1023</f>
        <v>0</v>
      </c>
      <c r="AF1024" s="438">
        <f t="shared" ref="AF1024" si="3072">AF1023</f>
        <v>0</v>
      </c>
      <c r="AG1024" s="438">
        <f t="shared" ref="AG1024" si="3073">AG1023</f>
        <v>0</v>
      </c>
      <c r="AH1024" s="438">
        <f t="shared" ref="AH1024" si="3074">AH1023</f>
        <v>0</v>
      </c>
      <c r="AI1024" s="438">
        <f t="shared" ref="AI1024" si="3075">AI1023</f>
        <v>0</v>
      </c>
      <c r="AJ1024" s="438">
        <f t="shared" ref="AJ1024" si="3076">AJ1023</f>
        <v>0</v>
      </c>
      <c r="AK1024" s="438">
        <f t="shared" ref="AK1024" si="3077">AK1023</f>
        <v>0</v>
      </c>
      <c r="AL1024" s="438">
        <f t="shared" ref="AL1024" si="3078">AL1023</f>
        <v>0</v>
      </c>
      <c r="AM1024" s="333"/>
    </row>
    <row r="1025" spans="1:39" ht="15" hidden="1" customHeight="1" outlineLevel="1">
      <c r="A1025" s="568"/>
      <c r="B1025" s="321"/>
      <c r="C1025" s="318"/>
      <c r="D1025" s="318"/>
      <c r="E1025" s="318"/>
      <c r="F1025" s="318"/>
      <c r="G1025" s="318"/>
      <c r="H1025" s="318"/>
      <c r="I1025" s="318"/>
      <c r="J1025" s="318"/>
      <c r="K1025" s="318"/>
      <c r="L1025" s="318"/>
      <c r="M1025" s="318"/>
      <c r="N1025" s="318"/>
      <c r="O1025" s="318"/>
      <c r="P1025" s="318"/>
      <c r="Q1025" s="318"/>
      <c r="R1025" s="318"/>
      <c r="S1025" s="318"/>
      <c r="T1025" s="318"/>
      <c r="U1025" s="318"/>
      <c r="V1025" s="318"/>
      <c r="W1025" s="318"/>
      <c r="X1025" s="318"/>
      <c r="Y1025" s="449"/>
      <c r="Z1025" s="452"/>
      <c r="AA1025" s="452"/>
      <c r="AB1025" s="452"/>
      <c r="AC1025" s="452"/>
      <c r="AD1025" s="452"/>
      <c r="AE1025" s="452"/>
      <c r="AF1025" s="452"/>
      <c r="AG1025" s="452"/>
      <c r="AH1025" s="452"/>
      <c r="AI1025" s="452"/>
      <c r="AJ1025" s="452"/>
      <c r="AK1025" s="452"/>
      <c r="AL1025" s="452"/>
      <c r="AM1025" s="333"/>
    </row>
    <row r="1026" spans="1:39" ht="15" hidden="1" customHeight="1" outlineLevel="1">
      <c r="A1026" s="568">
        <v>23</v>
      </c>
      <c r="B1026" s="455" t="s">
        <v>116</v>
      </c>
      <c r="C1026" s="318" t="s">
        <v>25</v>
      </c>
      <c r="D1026" s="322"/>
      <c r="E1026" s="322"/>
      <c r="F1026" s="322"/>
      <c r="G1026" s="322"/>
      <c r="H1026" s="322"/>
      <c r="I1026" s="322"/>
      <c r="J1026" s="322"/>
      <c r="K1026" s="322"/>
      <c r="L1026" s="322"/>
      <c r="M1026" s="322"/>
      <c r="N1026" s="318"/>
      <c r="O1026" s="322"/>
      <c r="P1026" s="322"/>
      <c r="Q1026" s="322"/>
      <c r="R1026" s="322"/>
      <c r="S1026" s="322"/>
      <c r="T1026" s="322"/>
      <c r="U1026" s="322"/>
      <c r="V1026" s="322"/>
      <c r="W1026" s="322"/>
      <c r="X1026" s="322"/>
      <c r="Y1026" s="437"/>
      <c r="Z1026" s="437"/>
      <c r="AA1026" s="437"/>
      <c r="AB1026" s="437"/>
      <c r="AC1026" s="437"/>
      <c r="AD1026" s="437"/>
      <c r="AE1026" s="437"/>
      <c r="AF1026" s="437"/>
      <c r="AG1026" s="437"/>
      <c r="AH1026" s="437"/>
      <c r="AI1026" s="437"/>
      <c r="AJ1026" s="437"/>
      <c r="AK1026" s="437"/>
      <c r="AL1026" s="437"/>
      <c r="AM1026" s="323">
        <f>SUM(Y1026:AL1026)</f>
        <v>0</v>
      </c>
    </row>
    <row r="1027" spans="1:39" ht="15" hidden="1" customHeight="1" outlineLevel="1">
      <c r="A1027" s="568"/>
      <c r="B1027" s="321" t="s">
        <v>349</v>
      </c>
      <c r="C1027" s="318" t="s">
        <v>164</v>
      </c>
      <c r="D1027" s="322"/>
      <c r="E1027" s="322"/>
      <c r="F1027" s="322"/>
      <c r="G1027" s="322"/>
      <c r="H1027" s="322"/>
      <c r="I1027" s="322"/>
      <c r="J1027" s="322"/>
      <c r="K1027" s="322"/>
      <c r="L1027" s="322"/>
      <c r="M1027" s="322"/>
      <c r="N1027" s="318"/>
      <c r="O1027" s="322"/>
      <c r="P1027" s="322"/>
      <c r="Q1027" s="322"/>
      <c r="R1027" s="322"/>
      <c r="S1027" s="322"/>
      <c r="T1027" s="322"/>
      <c r="U1027" s="322"/>
      <c r="V1027" s="322"/>
      <c r="W1027" s="322"/>
      <c r="X1027" s="322"/>
      <c r="Y1027" s="438">
        <f>Y1026</f>
        <v>0</v>
      </c>
      <c r="Z1027" s="438">
        <f t="shared" ref="Z1027" si="3079">Z1026</f>
        <v>0</v>
      </c>
      <c r="AA1027" s="438">
        <f t="shared" ref="AA1027" si="3080">AA1026</f>
        <v>0</v>
      </c>
      <c r="AB1027" s="438">
        <f t="shared" ref="AB1027" si="3081">AB1026</f>
        <v>0</v>
      </c>
      <c r="AC1027" s="438">
        <f t="shared" ref="AC1027" si="3082">AC1026</f>
        <v>0</v>
      </c>
      <c r="AD1027" s="438">
        <f t="shared" ref="AD1027" si="3083">AD1026</f>
        <v>0</v>
      </c>
      <c r="AE1027" s="438">
        <f t="shared" ref="AE1027" si="3084">AE1026</f>
        <v>0</v>
      </c>
      <c r="AF1027" s="438">
        <f t="shared" ref="AF1027" si="3085">AF1026</f>
        <v>0</v>
      </c>
      <c r="AG1027" s="438">
        <f t="shared" ref="AG1027" si="3086">AG1026</f>
        <v>0</v>
      </c>
      <c r="AH1027" s="438">
        <f t="shared" ref="AH1027" si="3087">AH1026</f>
        <v>0</v>
      </c>
      <c r="AI1027" s="438">
        <f t="shared" ref="AI1027" si="3088">AI1026</f>
        <v>0</v>
      </c>
      <c r="AJ1027" s="438">
        <f t="shared" ref="AJ1027" si="3089">AJ1026</f>
        <v>0</v>
      </c>
      <c r="AK1027" s="438">
        <f t="shared" ref="AK1027" si="3090">AK1026</f>
        <v>0</v>
      </c>
      <c r="AL1027" s="438">
        <f t="shared" ref="AL1027" si="3091">AL1026</f>
        <v>0</v>
      </c>
      <c r="AM1027" s="333"/>
    </row>
    <row r="1028" spans="1:39" ht="15" hidden="1" customHeight="1" outlineLevel="1">
      <c r="A1028" s="568"/>
      <c r="B1028" s="457"/>
      <c r="C1028" s="318"/>
      <c r="D1028" s="318"/>
      <c r="E1028" s="318"/>
      <c r="F1028" s="318"/>
      <c r="G1028" s="318"/>
      <c r="H1028" s="318"/>
      <c r="I1028" s="318"/>
      <c r="J1028" s="318"/>
      <c r="K1028" s="318"/>
      <c r="L1028" s="318"/>
      <c r="M1028" s="318"/>
      <c r="N1028" s="318"/>
      <c r="O1028" s="318"/>
      <c r="P1028" s="318"/>
      <c r="Q1028" s="318"/>
      <c r="R1028" s="318"/>
      <c r="S1028" s="318"/>
      <c r="T1028" s="318"/>
      <c r="U1028" s="318"/>
      <c r="V1028" s="318"/>
      <c r="W1028" s="318"/>
      <c r="X1028" s="318"/>
      <c r="Y1028" s="449"/>
      <c r="Z1028" s="452"/>
      <c r="AA1028" s="452"/>
      <c r="AB1028" s="452"/>
      <c r="AC1028" s="452"/>
      <c r="AD1028" s="452"/>
      <c r="AE1028" s="452"/>
      <c r="AF1028" s="452"/>
      <c r="AG1028" s="452"/>
      <c r="AH1028" s="452"/>
      <c r="AI1028" s="452"/>
      <c r="AJ1028" s="452"/>
      <c r="AK1028" s="452"/>
      <c r="AL1028" s="452"/>
      <c r="AM1028" s="333"/>
    </row>
    <row r="1029" spans="1:39" ht="15" hidden="1" customHeight="1" outlineLevel="1">
      <c r="A1029" s="568">
        <v>24</v>
      </c>
      <c r="B1029" s="455" t="s">
        <v>117</v>
      </c>
      <c r="C1029" s="318" t="s">
        <v>25</v>
      </c>
      <c r="D1029" s="322"/>
      <c r="E1029" s="322"/>
      <c r="F1029" s="322"/>
      <c r="G1029" s="322"/>
      <c r="H1029" s="322"/>
      <c r="I1029" s="322"/>
      <c r="J1029" s="322"/>
      <c r="K1029" s="322"/>
      <c r="L1029" s="322"/>
      <c r="M1029" s="322"/>
      <c r="N1029" s="318"/>
      <c r="O1029" s="322"/>
      <c r="P1029" s="322"/>
      <c r="Q1029" s="322"/>
      <c r="R1029" s="322"/>
      <c r="S1029" s="322"/>
      <c r="T1029" s="322"/>
      <c r="U1029" s="322"/>
      <c r="V1029" s="322"/>
      <c r="W1029" s="322"/>
      <c r="X1029" s="322"/>
      <c r="Y1029" s="437"/>
      <c r="Z1029" s="437"/>
      <c r="AA1029" s="437"/>
      <c r="AB1029" s="437"/>
      <c r="AC1029" s="437"/>
      <c r="AD1029" s="437"/>
      <c r="AE1029" s="437"/>
      <c r="AF1029" s="437"/>
      <c r="AG1029" s="437"/>
      <c r="AH1029" s="437"/>
      <c r="AI1029" s="437"/>
      <c r="AJ1029" s="437"/>
      <c r="AK1029" s="437"/>
      <c r="AL1029" s="437"/>
      <c r="AM1029" s="323">
        <f>SUM(Y1029:AL1029)</f>
        <v>0</v>
      </c>
    </row>
    <row r="1030" spans="1:39" ht="15" hidden="1" customHeight="1" outlineLevel="1">
      <c r="A1030" s="568"/>
      <c r="B1030" s="321" t="s">
        <v>349</v>
      </c>
      <c r="C1030" s="318" t="s">
        <v>164</v>
      </c>
      <c r="D1030" s="322"/>
      <c r="E1030" s="322"/>
      <c r="F1030" s="322"/>
      <c r="G1030" s="322"/>
      <c r="H1030" s="322"/>
      <c r="I1030" s="322"/>
      <c r="J1030" s="322"/>
      <c r="K1030" s="322"/>
      <c r="L1030" s="322"/>
      <c r="M1030" s="322"/>
      <c r="N1030" s="318"/>
      <c r="O1030" s="322"/>
      <c r="P1030" s="322"/>
      <c r="Q1030" s="322"/>
      <c r="R1030" s="322"/>
      <c r="S1030" s="322"/>
      <c r="T1030" s="322"/>
      <c r="U1030" s="322"/>
      <c r="V1030" s="322"/>
      <c r="W1030" s="322"/>
      <c r="X1030" s="322"/>
      <c r="Y1030" s="438">
        <f>Y1029</f>
        <v>0</v>
      </c>
      <c r="Z1030" s="438">
        <f t="shared" ref="Z1030" si="3092">Z1029</f>
        <v>0</v>
      </c>
      <c r="AA1030" s="438">
        <f t="shared" ref="AA1030" si="3093">AA1029</f>
        <v>0</v>
      </c>
      <c r="AB1030" s="438">
        <f t="shared" ref="AB1030" si="3094">AB1029</f>
        <v>0</v>
      </c>
      <c r="AC1030" s="438">
        <f t="shared" ref="AC1030" si="3095">AC1029</f>
        <v>0</v>
      </c>
      <c r="AD1030" s="438">
        <f t="shared" ref="AD1030" si="3096">AD1029</f>
        <v>0</v>
      </c>
      <c r="AE1030" s="438">
        <f t="shared" ref="AE1030" si="3097">AE1029</f>
        <v>0</v>
      </c>
      <c r="AF1030" s="438">
        <f t="shared" ref="AF1030" si="3098">AF1029</f>
        <v>0</v>
      </c>
      <c r="AG1030" s="438">
        <f t="shared" ref="AG1030" si="3099">AG1029</f>
        <v>0</v>
      </c>
      <c r="AH1030" s="438">
        <f t="shared" ref="AH1030" si="3100">AH1029</f>
        <v>0</v>
      </c>
      <c r="AI1030" s="438">
        <f t="shared" ref="AI1030" si="3101">AI1029</f>
        <v>0</v>
      </c>
      <c r="AJ1030" s="438">
        <f t="shared" ref="AJ1030" si="3102">AJ1029</f>
        <v>0</v>
      </c>
      <c r="AK1030" s="438">
        <f t="shared" ref="AK1030" si="3103">AK1029</f>
        <v>0</v>
      </c>
      <c r="AL1030" s="438">
        <f t="shared" ref="AL1030" si="3104">AL1029</f>
        <v>0</v>
      </c>
      <c r="AM1030" s="333"/>
    </row>
    <row r="1031" spans="1:39" ht="15" hidden="1" customHeight="1" outlineLevel="1">
      <c r="A1031" s="568"/>
      <c r="B1031" s="321"/>
      <c r="C1031" s="318"/>
      <c r="D1031" s="318"/>
      <c r="E1031" s="318"/>
      <c r="F1031" s="318"/>
      <c r="G1031" s="318"/>
      <c r="H1031" s="318"/>
      <c r="I1031" s="318"/>
      <c r="J1031" s="318"/>
      <c r="K1031" s="318"/>
      <c r="L1031" s="318"/>
      <c r="M1031" s="318"/>
      <c r="N1031" s="318"/>
      <c r="O1031" s="318"/>
      <c r="P1031" s="318"/>
      <c r="Q1031" s="318"/>
      <c r="R1031" s="318"/>
      <c r="S1031" s="318"/>
      <c r="T1031" s="318"/>
      <c r="U1031" s="318"/>
      <c r="V1031" s="318"/>
      <c r="W1031" s="318"/>
      <c r="X1031" s="318"/>
      <c r="Y1031" s="439"/>
      <c r="Z1031" s="452"/>
      <c r="AA1031" s="452"/>
      <c r="AB1031" s="452"/>
      <c r="AC1031" s="452"/>
      <c r="AD1031" s="452"/>
      <c r="AE1031" s="452"/>
      <c r="AF1031" s="452"/>
      <c r="AG1031" s="452"/>
      <c r="AH1031" s="452"/>
      <c r="AI1031" s="452"/>
      <c r="AJ1031" s="452"/>
      <c r="AK1031" s="452"/>
      <c r="AL1031" s="452"/>
      <c r="AM1031" s="333"/>
    </row>
    <row r="1032" spans="1:39" ht="15" hidden="1" customHeight="1" outlineLevel="1">
      <c r="A1032" s="568"/>
      <c r="B1032" s="315" t="s">
        <v>513</v>
      </c>
      <c r="C1032" s="318"/>
      <c r="D1032" s="318"/>
      <c r="E1032" s="318"/>
      <c r="F1032" s="318"/>
      <c r="G1032" s="318"/>
      <c r="H1032" s="318"/>
      <c r="I1032" s="318"/>
      <c r="J1032" s="318"/>
      <c r="K1032" s="318"/>
      <c r="L1032" s="318"/>
      <c r="M1032" s="318"/>
      <c r="N1032" s="318"/>
      <c r="O1032" s="318"/>
      <c r="P1032" s="318"/>
      <c r="Q1032" s="318"/>
      <c r="R1032" s="318"/>
      <c r="S1032" s="318"/>
      <c r="T1032" s="318"/>
      <c r="U1032" s="318"/>
      <c r="V1032" s="318"/>
      <c r="W1032" s="318"/>
      <c r="X1032" s="318"/>
      <c r="Y1032" s="439"/>
      <c r="Z1032" s="452"/>
      <c r="AA1032" s="452"/>
      <c r="AB1032" s="452"/>
      <c r="AC1032" s="452"/>
      <c r="AD1032" s="452"/>
      <c r="AE1032" s="452"/>
      <c r="AF1032" s="452"/>
      <c r="AG1032" s="452"/>
      <c r="AH1032" s="452"/>
      <c r="AI1032" s="452"/>
      <c r="AJ1032" s="452"/>
      <c r="AK1032" s="452"/>
      <c r="AL1032" s="452"/>
      <c r="AM1032" s="333"/>
    </row>
    <row r="1033" spans="1:39" ht="15" hidden="1" customHeight="1" outlineLevel="1">
      <c r="A1033" s="568">
        <v>25</v>
      </c>
      <c r="B1033" s="455" t="s">
        <v>118</v>
      </c>
      <c r="C1033" s="318" t="s">
        <v>25</v>
      </c>
      <c r="D1033" s="322"/>
      <c r="E1033" s="322"/>
      <c r="F1033" s="322"/>
      <c r="G1033" s="322"/>
      <c r="H1033" s="322"/>
      <c r="I1033" s="322"/>
      <c r="J1033" s="322"/>
      <c r="K1033" s="322"/>
      <c r="L1033" s="322"/>
      <c r="M1033" s="322"/>
      <c r="N1033" s="322">
        <v>12</v>
      </c>
      <c r="O1033" s="322"/>
      <c r="P1033" s="322"/>
      <c r="Q1033" s="322"/>
      <c r="R1033" s="322"/>
      <c r="S1033" s="322"/>
      <c r="T1033" s="322"/>
      <c r="U1033" s="322"/>
      <c r="V1033" s="322"/>
      <c r="W1033" s="322"/>
      <c r="X1033" s="322"/>
      <c r="Y1033" s="453"/>
      <c r="Z1033" s="442"/>
      <c r="AA1033" s="442"/>
      <c r="AB1033" s="442"/>
      <c r="AC1033" s="442"/>
      <c r="AD1033" s="442"/>
      <c r="AE1033" s="442"/>
      <c r="AF1033" s="442"/>
      <c r="AG1033" s="442"/>
      <c r="AH1033" s="442"/>
      <c r="AI1033" s="442"/>
      <c r="AJ1033" s="442"/>
      <c r="AK1033" s="442"/>
      <c r="AL1033" s="442"/>
      <c r="AM1033" s="323">
        <f>SUM(Y1033:AL1033)</f>
        <v>0</v>
      </c>
    </row>
    <row r="1034" spans="1:39" ht="15" hidden="1" customHeight="1" outlineLevel="1">
      <c r="A1034" s="568"/>
      <c r="B1034" s="321" t="s">
        <v>349</v>
      </c>
      <c r="C1034" s="318" t="s">
        <v>164</v>
      </c>
      <c r="D1034" s="322"/>
      <c r="E1034" s="322"/>
      <c r="F1034" s="322"/>
      <c r="G1034" s="322"/>
      <c r="H1034" s="322"/>
      <c r="I1034" s="322"/>
      <c r="J1034" s="322"/>
      <c r="K1034" s="322"/>
      <c r="L1034" s="322"/>
      <c r="M1034" s="322"/>
      <c r="N1034" s="322">
        <f>N1033</f>
        <v>12</v>
      </c>
      <c r="O1034" s="322"/>
      <c r="P1034" s="322"/>
      <c r="Q1034" s="322"/>
      <c r="R1034" s="322"/>
      <c r="S1034" s="322"/>
      <c r="T1034" s="322"/>
      <c r="U1034" s="322"/>
      <c r="V1034" s="322"/>
      <c r="W1034" s="322"/>
      <c r="X1034" s="322"/>
      <c r="Y1034" s="438">
        <f>Y1033</f>
        <v>0</v>
      </c>
      <c r="Z1034" s="438">
        <f t="shared" ref="Z1034" si="3105">Z1033</f>
        <v>0</v>
      </c>
      <c r="AA1034" s="438">
        <f t="shared" ref="AA1034" si="3106">AA1033</f>
        <v>0</v>
      </c>
      <c r="AB1034" s="438">
        <f t="shared" ref="AB1034" si="3107">AB1033</f>
        <v>0</v>
      </c>
      <c r="AC1034" s="438">
        <f t="shared" ref="AC1034" si="3108">AC1033</f>
        <v>0</v>
      </c>
      <c r="AD1034" s="438">
        <f t="shared" ref="AD1034" si="3109">AD1033</f>
        <v>0</v>
      </c>
      <c r="AE1034" s="438">
        <f t="shared" ref="AE1034" si="3110">AE1033</f>
        <v>0</v>
      </c>
      <c r="AF1034" s="438">
        <f t="shared" ref="AF1034" si="3111">AF1033</f>
        <v>0</v>
      </c>
      <c r="AG1034" s="438">
        <f t="shared" ref="AG1034" si="3112">AG1033</f>
        <v>0</v>
      </c>
      <c r="AH1034" s="438">
        <f t="shared" ref="AH1034" si="3113">AH1033</f>
        <v>0</v>
      </c>
      <c r="AI1034" s="438">
        <f t="shared" ref="AI1034" si="3114">AI1033</f>
        <v>0</v>
      </c>
      <c r="AJ1034" s="438">
        <f t="shared" ref="AJ1034" si="3115">AJ1033</f>
        <v>0</v>
      </c>
      <c r="AK1034" s="438">
        <f t="shared" ref="AK1034" si="3116">AK1033</f>
        <v>0</v>
      </c>
      <c r="AL1034" s="438">
        <f t="shared" ref="AL1034" si="3117">AL1033</f>
        <v>0</v>
      </c>
      <c r="AM1034" s="333"/>
    </row>
    <row r="1035" spans="1:39" ht="15" hidden="1" customHeight="1" outlineLevel="1">
      <c r="A1035" s="568"/>
      <c r="B1035" s="321"/>
      <c r="C1035" s="318"/>
      <c r="D1035" s="318"/>
      <c r="E1035" s="318"/>
      <c r="F1035" s="318"/>
      <c r="G1035" s="318"/>
      <c r="H1035" s="318"/>
      <c r="I1035" s="318"/>
      <c r="J1035" s="318"/>
      <c r="K1035" s="318"/>
      <c r="L1035" s="318"/>
      <c r="M1035" s="318"/>
      <c r="N1035" s="318"/>
      <c r="O1035" s="318"/>
      <c r="P1035" s="318"/>
      <c r="Q1035" s="318"/>
      <c r="R1035" s="318"/>
      <c r="S1035" s="318"/>
      <c r="T1035" s="318"/>
      <c r="U1035" s="318"/>
      <c r="V1035" s="318"/>
      <c r="W1035" s="318"/>
      <c r="X1035" s="318"/>
      <c r="Y1035" s="439"/>
      <c r="Z1035" s="452"/>
      <c r="AA1035" s="452"/>
      <c r="AB1035" s="452"/>
      <c r="AC1035" s="452"/>
      <c r="AD1035" s="452"/>
      <c r="AE1035" s="452"/>
      <c r="AF1035" s="452"/>
      <c r="AG1035" s="452"/>
      <c r="AH1035" s="452"/>
      <c r="AI1035" s="452"/>
      <c r="AJ1035" s="452"/>
      <c r="AK1035" s="452"/>
      <c r="AL1035" s="452"/>
      <c r="AM1035" s="333"/>
    </row>
    <row r="1036" spans="1:39" ht="15" hidden="1" customHeight="1" outlineLevel="1">
      <c r="A1036" s="568">
        <v>26</v>
      </c>
      <c r="B1036" s="455" t="s">
        <v>119</v>
      </c>
      <c r="C1036" s="318" t="s">
        <v>25</v>
      </c>
      <c r="D1036" s="322"/>
      <c r="E1036" s="322"/>
      <c r="F1036" s="322"/>
      <c r="G1036" s="322"/>
      <c r="H1036" s="322"/>
      <c r="I1036" s="322"/>
      <c r="J1036" s="322"/>
      <c r="K1036" s="322"/>
      <c r="L1036" s="322"/>
      <c r="M1036" s="322"/>
      <c r="N1036" s="322">
        <v>12</v>
      </c>
      <c r="O1036" s="322"/>
      <c r="P1036" s="322"/>
      <c r="Q1036" s="322"/>
      <c r="R1036" s="322"/>
      <c r="S1036" s="322"/>
      <c r="T1036" s="322"/>
      <c r="U1036" s="322"/>
      <c r="V1036" s="322"/>
      <c r="W1036" s="322"/>
      <c r="X1036" s="322"/>
      <c r="Y1036" s="453"/>
      <c r="Z1036" s="442"/>
      <c r="AA1036" s="442"/>
      <c r="AB1036" s="442"/>
      <c r="AC1036" s="442"/>
      <c r="AD1036" s="442"/>
      <c r="AE1036" s="442"/>
      <c r="AF1036" s="442"/>
      <c r="AG1036" s="442"/>
      <c r="AH1036" s="442"/>
      <c r="AI1036" s="442"/>
      <c r="AJ1036" s="442"/>
      <c r="AK1036" s="442"/>
      <c r="AL1036" s="442"/>
      <c r="AM1036" s="323">
        <f>SUM(Y1036:AL1036)</f>
        <v>0</v>
      </c>
    </row>
    <row r="1037" spans="1:39" ht="15" hidden="1" customHeight="1" outlineLevel="1">
      <c r="A1037" s="568"/>
      <c r="B1037" s="321" t="s">
        <v>349</v>
      </c>
      <c r="C1037" s="318" t="s">
        <v>164</v>
      </c>
      <c r="D1037" s="322"/>
      <c r="E1037" s="322"/>
      <c r="F1037" s="322"/>
      <c r="G1037" s="322"/>
      <c r="H1037" s="322"/>
      <c r="I1037" s="322"/>
      <c r="J1037" s="322"/>
      <c r="K1037" s="322"/>
      <c r="L1037" s="322"/>
      <c r="M1037" s="322"/>
      <c r="N1037" s="322">
        <f>N1036</f>
        <v>12</v>
      </c>
      <c r="O1037" s="322"/>
      <c r="P1037" s="322"/>
      <c r="Q1037" s="322"/>
      <c r="R1037" s="322"/>
      <c r="S1037" s="322"/>
      <c r="T1037" s="322"/>
      <c r="U1037" s="322"/>
      <c r="V1037" s="322"/>
      <c r="W1037" s="322"/>
      <c r="X1037" s="322"/>
      <c r="Y1037" s="438">
        <f>Y1036</f>
        <v>0</v>
      </c>
      <c r="Z1037" s="438">
        <f t="shared" ref="Z1037" si="3118">Z1036</f>
        <v>0</v>
      </c>
      <c r="AA1037" s="438">
        <f t="shared" ref="AA1037" si="3119">AA1036</f>
        <v>0</v>
      </c>
      <c r="AB1037" s="438">
        <f t="shared" ref="AB1037" si="3120">AB1036</f>
        <v>0</v>
      </c>
      <c r="AC1037" s="438">
        <f t="shared" ref="AC1037" si="3121">AC1036</f>
        <v>0</v>
      </c>
      <c r="AD1037" s="438">
        <f t="shared" ref="AD1037" si="3122">AD1036</f>
        <v>0</v>
      </c>
      <c r="AE1037" s="438">
        <f t="shared" ref="AE1037" si="3123">AE1036</f>
        <v>0</v>
      </c>
      <c r="AF1037" s="438">
        <f t="shared" ref="AF1037" si="3124">AF1036</f>
        <v>0</v>
      </c>
      <c r="AG1037" s="438">
        <f t="shared" ref="AG1037" si="3125">AG1036</f>
        <v>0</v>
      </c>
      <c r="AH1037" s="438">
        <f t="shared" ref="AH1037" si="3126">AH1036</f>
        <v>0</v>
      </c>
      <c r="AI1037" s="438">
        <f t="shared" ref="AI1037" si="3127">AI1036</f>
        <v>0</v>
      </c>
      <c r="AJ1037" s="438">
        <f t="shared" ref="AJ1037" si="3128">AJ1036</f>
        <v>0</v>
      </c>
      <c r="AK1037" s="438">
        <f t="shared" ref="AK1037" si="3129">AK1036</f>
        <v>0</v>
      </c>
      <c r="AL1037" s="438">
        <f t="shared" ref="AL1037" si="3130">AL1036</f>
        <v>0</v>
      </c>
      <c r="AM1037" s="333"/>
    </row>
    <row r="1038" spans="1:39" ht="15" hidden="1" customHeight="1" outlineLevel="1">
      <c r="A1038" s="568"/>
      <c r="B1038" s="321"/>
      <c r="C1038" s="318"/>
      <c r="D1038" s="318"/>
      <c r="E1038" s="318"/>
      <c r="F1038" s="318"/>
      <c r="G1038" s="318"/>
      <c r="H1038" s="318"/>
      <c r="I1038" s="318"/>
      <c r="J1038" s="318"/>
      <c r="K1038" s="318"/>
      <c r="L1038" s="318"/>
      <c r="M1038" s="318"/>
      <c r="N1038" s="318"/>
      <c r="O1038" s="318"/>
      <c r="P1038" s="318"/>
      <c r="Q1038" s="318"/>
      <c r="R1038" s="318"/>
      <c r="S1038" s="318"/>
      <c r="T1038" s="318"/>
      <c r="U1038" s="318"/>
      <c r="V1038" s="318"/>
      <c r="W1038" s="318"/>
      <c r="X1038" s="318"/>
      <c r="Y1038" s="439"/>
      <c r="Z1038" s="452"/>
      <c r="AA1038" s="452"/>
      <c r="AB1038" s="452"/>
      <c r="AC1038" s="452"/>
      <c r="AD1038" s="452"/>
      <c r="AE1038" s="452"/>
      <c r="AF1038" s="452"/>
      <c r="AG1038" s="452"/>
      <c r="AH1038" s="452"/>
      <c r="AI1038" s="452"/>
      <c r="AJ1038" s="452"/>
      <c r="AK1038" s="452"/>
      <c r="AL1038" s="452"/>
      <c r="AM1038" s="333"/>
    </row>
    <row r="1039" spans="1:39" ht="15" hidden="1" customHeight="1" outlineLevel="1">
      <c r="A1039" s="568">
        <v>27</v>
      </c>
      <c r="B1039" s="455" t="s">
        <v>120</v>
      </c>
      <c r="C1039" s="318" t="s">
        <v>25</v>
      </c>
      <c r="D1039" s="322"/>
      <c r="E1039" s="322"/>
      <c r="F1039" s="322"/>
      <c r="G1039" s="322"/>
      <c r="H1039" s="322"/>
      <c r="I1039" s="322"/>
      <c r="J1039" s="322"/>
      <c r="K1039" s="322"/>
      <c r="L1039" s="322"/>
      <c r="M1039" s="322"/>
      <c r="N1039" s="322">
        <v>12</v>
      </c>
      <c r="O1039" s="322"/>
      <c r="P1039" s="322"/>
      <c r="Q1039" s="322"/>
      <c r="R1039" s="322"/>
      <c r="S1039" s="322"/>
      <c r="T1039" s="322"/>
      <c r="U1039" s="322"/>
      <c r="V1039" s="322"/>
      <c r="W1039" s="322"/>
      <c r="X1039" s="322"/>
      <c r="Y1039" s="453"/>
      <c r="Z1039" s="442"/>
      <c r="AA1039" s="442"/>
      <c r="AB1039" s="442"/>
      <c r="AC1039" s="442"/>
      <c r="AD1039" s="442"/>
      <c r="AE1039" s="442"/>
      <c r="AF1039" s="442"/>
      <c r="AG1039" s="442"/>
      <c r="AH1039" s="442"/>
      <c r="AI1039" s="442"/>
      <c r="AJ1039" s="442"/>
      <c r="AK1039" s="442"/>
      <c r="AL1039" s="442"/>
      <c r="AM1039" s="323">
        <f>SUM(Y1039:AL1039)</f>
        <v>0</v>
      </c>
    </row>
    <row r="1040" spans="1:39" ht="15" hidden="1" customHeight="1" outlineLevel="1">
      <c r="A1040" s="568"/>
      <c r="B1040" s="321" t="s">
        <v>349</v>
      </c>
      <c r="C1040" s="318" t="s">
        <v>164</v>
      </c>
      <c r="D1040" s="322"/>
      <c r="E1040" s="322"/>
      <c r="F1040" s="322"/>
      <c r="G1040" s="322"/>
      <c r="H1040" s="322"/>
      <c r="I1040" s="322"/>
      <c r="J1040" s="322"/>
      <c r="K1040" s="322"/>
      <c r="L1040" s="322"/>
      <c r="M1040" s="322"/>
      <c r="N1040" s="322">
        <f>N1039</f>
        <v>12</v>
      </c>
      <c r="O1040" s="322"/>
      <c r="P1040" s="322"/>
      <c r="Q1040" s="322"/>
      <c r="R1040" s="322"/>
      <c r="S1040" s="322"/>
      <c r="T1040" s="322"/>
      <c r="U1040" s="322"/>
      <c r="V1040" s="322"/>
      <c r="W1040" s="322"/>
      <c r="X1040" s="322"/>
      <c r="Y1040" s="438">
        <f>Y1039</f>
        <v>0</v>
      </c>
      <c r="Z1040" s="438">
        <f t="shared" ref="Z1040" si="3131">Z1039</f>
        <v>0</v>
      </c>
      <c r="AA1040" s="438">
        <f t="shared" ref="AA1040" si="3132">AA1039</f>
        <v>0</v>
      </c>
      <c r="AB1040" s="438">
        <f t="shared" ref="AB1040" si="3133">AB1039</f>
        <v>0</v>
      </c>
      <c r="AC1040" s="438">
        <f t="shared" ref="AC1040" si="3134">AC1039</f>
        <v>0</v>
      </c>
      <c r="AD1040" s="438">
        <f t="shared" ref="AD1040" si="3135">AD1039</f>
        <v>0</v>
      </c>
      <c r="AE1040" s="438">
        <f t="shared" ref="AE1040" si="3136">AE1039</f>
        <v>0</v>
      </c>
      <c r="AF1040" s="438">
        <f t="shared" ref="AF1040" si="3137">AF1039</f>
        <v>0</v>
      </c>
      <c r="AG1040" s="438">
        <f t="shared" ref="AG1040" si="3138">AG1039</f>
        <v>0</v>
      </c>
      <c r="AH1040" s="438">
        <f t="shared" ref="AH1040" si="3139">AH1039</f>
        <v>0</v>
      </c>
      <c r="AI1040" s="438">
        <f t="shared" ref="AI1040" si="3140">AI1039</f>
        <v>0</v>
      </c>
      <c r="AJ1040" s="438">
        <f t="shared" ref="AJ1040" si="3141">AJ1039</f>
        <v>0</v>
      </c>
      <c r="AK1040" s="438">
        <f t="shared" ref="AK1040" si="3142">AK1039</f>
        <v>0</v>
      </c>
      <c r="AL1040" s="438">
        <f t="shared" ref="AL1040" si="3143">AL1039</f>
        <v>0</v>
      </c>
      <c r="AM1040" s="333"/>
    </row>
    <row r="1041" spans="1:39" ht="15" hidden="1" customHeight="1" outlineLevel="1">
      <c r="A1041" s="568"/>
      <c r="B1041" s="321"/>
      <c r="C1041" s="318"/>
      <c r="D1041" s="318"/>
      <c r="E1041" s="318"/>
      <c r="F1041" s="318"/>
      <c r="G1041" s="318"/>
      <c r="H1041" s="318"/>
      <c r="I1041" s="318"/>
      <c r="J1041" s="318"/>
      <c r="K1041" s="318"/>
      <c r="L1041" s="318"/>
      <c r="M1041" s="318"/>
      <c r="N1041" s="318"/>
      <c r="O1041" s="318"/>
      <c r="P1041" s="318"/>
      <c r="Q1041" s="318"/>
      <c r="R1041" s="318"/>
      <c r="S1041" s="318"/>
      <c r="T1041" s="318"/>
      <c r="U1041" s="318"/>
      <c r="V1041" s="318"/>
      <c r="W1041" s="318"/>
      <c r="X1041" s="318"/>
      <c r="Y1041" s="439"/>
      <c r="Z1041" s="452"/>
      <c r="AA1041" s="452"/>
      <c r="AB1041" s="452"/>
      <c r="AC1041" s="452"/>
      <c r="AD1041" s="452"/>
      <c r="AE1041" s="452"/>
      <c r="AF1041" s="452"/>
      <c r="AG1041" s="452"/>
      <c r="AH1041" s="452"/>
      <c r="AI1041" s="452"/>
      <c r="AJ1041" s="452"/>
      <c r="AK1041" s="452"/>
      <c r="AL1041" s="452"/>
      <c r="AM1041" s="333"/>
    </row>
    <row r="1042" spans="1:39" ht="15" hidden="1" customHeight="1" outlineLevel="1">
      <c r="A1042" s="568">
        <v>28</v>
      </c>
      <c r="B1042" s="455" t="s">
        <v>121</v>
      </c>
      <c r="C1042" s="318" t="s">
        <v>25</v>
      </c>
      <c r="D1042" s="322"/>
      <c r="E1042" s="322"/>
      <c r="F1042" s="322"/>
      <c r="G1042" s="322"/>
      <c r="H1042" s="322"/>
      <c r="I1042" s="322"/>
      <c r="J1042" s="322"/>
      <c r="K1042" s="322"/>
      <c r="L1042" s="322"/>
      <c r="M1042" s="322"/>
      <c r="N1042" s="322">
        <v>12</v>
      </c>
      <c r="O1042" s="322"/>
      <c r="P1042" s="322"/>
      <c r="Q1042" s="322"/>
      <c r="R1042" s="322"/>
      <c r="S1042" s="322"/>
      <c r="T1042" s="322"/>
      <c r="U1042" s="322"/>
      <c r="V1042" s="322"/>
      <c r="W1042" s="322"/>
      <c r="X1042" s="322"/>
      <c r="Y1042" s="453"/>
      <c r="Z1042" s="442"/>
      <c r="AA1042" s="442"/>
      <c r="AB1042" s="442"/>
      <c r="AC1042" s="442"/>
      <c r="AD1042" s="442"/>
      <c r="AE1042" s="442"/>
      <c r="AF1042" s="442"/>
      <c r="AG1042" s="442"/>
      <c r="AH1042" s="442"/>
      <c r="AI1042" s="442"/>
      <c r="AJ1042" s="442"/>
      <c r="AK1042" s="442"/>
      <c r="AL1042" s="442"/>
      <c r="AM1042" s="323">
        <f>SUM(Y1042:AL1042)</f>
        <v>0</v>
      </c>
    </row>
    <row r="1043" spans="1:39" ht="15" hidden="1" customHeight="1" outlineLevel="1">
      <c r="A1043" s="568"/>
      <c r="B1043" s="321" t="s">
        <v>349</v>
      </c>
      <c r="C1043" s="318" t="s">
        <v>164</v>
      </c>
      <c r="D1043" s="322"/>
      <c r="E1043" s="322"/>
      <c r="F1043" s="322"/>
      <c r="G1043" s="322"/>
      <c r="H1043" s="322"/>
      <c r="I1043" s="322"/>
      <c r="J1043" s="322"/>
      <c r="K1043" s="322"/>
      <c r="L1043" s="322"/>
      <c r="M1043" s="322"/>
      <c r="N1043" s="322">
        <f>N1042</f>
        <v>12</v>
      </c>
      <c r="O1043" s="322"/>
      <c r="P1043" s="322"/>
      <c r="Q1043" s="322"/>
      <c r="R1043" s="322"/>
      <c r="S1043" s="322"/>
      <c r="T1043" s="322"/>
      <c r="U1043" s="322"/>
      <c r="V1043" s="322"/>
      <c r="W1043" s="322"/>
      <c r="X1043" s="322"/>
      <c r="Y1043" s="438">
        <f>Y1042</f>
        <v>0</v>
      </c>
      <c r="Z1043" s="438">
        <f>Z1042</f>
        <v>0</v>
      </c>
      <c r="AA1043" s="438">
        <f t="shared" ref="AA1043" si="3144">AA1042</f>
        <v>0</v>
      </c>
      <c r="AB1043" s="438">
        <f t="shared" ref="AB1043" si="3145">AB1042</f>
        <v>0</v>
      </c>
      <c r="AC1043" s="438">
        <f t="shared" ref="AC1043" si="3146">AC1042</f>
        <v>0</v>
      </c>
      <c r="AD1043" s="438">
        <f t="shared" ref="AD1043" si="3147">AD1042</f>
        <v>0</v>
      </c>
      <c r="AE1043" s="438">
        <f>AE1042</f>
        <v>0</v>
      </c>
      <c r="AF1043" s="438">
        <f t="shared" ref="AF1043" si="3148">AF1042</f>
        <v>0</v>
      </c>
      <c r="AG1043" s="438">
        <f t="shared" ref="AG1043" si="3149">AG1042</f>
        <v>0</v>
      </c>
      <c r="AH1043" s="438">
        <f t="shared" ref="AH1043" si="3150">AH1042</f>
        <v>0</v>
      </c>
      <c r="AI1043" s="438">
        <f t="shared" ref="AI1043" si="3151">AI1042</f>
        <v>0</v>
      </c>
      <c r="AJ1043" s="438">
        <f t="shared" ref="AJ1043" si="3152">AJ1042</f>
        <v>0</v>
      </c>
      <c r="AK1043" s="438">
        <f t="shared" ref="AK1043" si="3153">AK1042</f>
        <v>0</v>
      </c>
      <c r="AL1043" s="438">
        <f t="shared" ref="AL1043" si="3154">AL1042</f>
        <v>0</v>
      </c>
      <c r="AM1043" s="333"/>
    </row>
    <row r="1044" spans="1:39" ht="15" hidden="1" customHeight="1" outlineLevel="1">
      <c r="A1044" s="568"/>
      <c r="B1044" s="321"/>
      <c r="C1044" s="318"/>
      <c r="D1044" s="318"/>
      <c r="E1044" s="318"/>
      <c r="F1044" s="318"/>
      <c r="G1044" s="318"/>
      <c r="H1044" s="318"/>
      <c r="I1044" s="318"/>
      <c r="J1044" s="318"/>
      <c r="K1044" s="318"/>
      <c r="L1044" s="318"/>
      <c r="M1044" s="318"/>
      <c r="N1044" s="318"/>
      <c r="O1044" s="318"/>
      <c r="P1044" s="318"/>
      <c r="Q1044" s="318"/>
      <c r="R1044" s="318"/>
      <c r="S1044" s="318"/>
      <c r="T1044" s="318"/>
      <c r="U1044" s="318"/>
      <c r="V1044" s="318"/>
      <c r="W1044" s="318"/>
      <c r="X1044" s="318"/>
      <c r="Y1044" s="439"/>
      <c r="Z1044" s="452"/>
      <c r="AA1044" s="452"/>
      <c r="AB1044" s="452"/>
      <c r="AC1044" s="452"/>
      <c r="AD1044" s="452"/>
      <c r="AE1044" s="452"/>
      <c r="AF1044" s="452"/>
      <c r="AG1044" s="452"/>
      <c r="AH1044" s="452"/>
      <c r="AI1044" s="452"/>
      <c r="AJ1044" s="452"/>
      <c r="AK1044" s="452"/>
      <c r="AL1044" s="452"/>
      <c r="AM1044" s="333"/>
    </row>
    <row r="1045" spans="1:39" ht="15" hidden="1" customHeight="1" outlineLevel="1">
      <c r="A1045" s="568">
        <v>29</v>
      </c>
      <c r="B1045" s="455" t="s">
        <v>122</v>
      </c>
      <c r="C1045" s="318" t="s">
        <v>25</v>
      </c>
      <c r="D1045" s="322"/>
      <c r="E1045" s="322"/>
      <c r="F1045" s="322"/>
      <c r="G1045" s="322"/>
      <c r="H1045" s="322"/>
      <c r="I1045" s="322"/>
      <c r="J1045" s="322"/>
      <c r="K1045" s="322"/>
      <c r="L1045" s="322"/>
      <c r="M1045" s="322"/>
      <c r="N1045" s="322">
        <v>3</v>
      </c>
      <c r="O1045" s="322"/>
      <c r="P1045" s="322"/>
      <c r="Q1045" s="322"/>
      <c r="R1045" s="322"/>
      <c r="S1045" s="322"/>
      <c r="T1045" s="322"/>
      <c r="U1045" s="322"/>
      <c r="V1045" s="322"/>
      <c r="W1045" s="322"/>
      <c r="X1045" s="322"/>
      <c r="Y1045" s="453"/>
      <c r="Z1045" s="442"/>
      <c r="AA1045" s="442"/>
      <c r="AB1045" s="442"/>
      <c r="AC1045" s="442"/>
      <c r="AD1045" s="442"/>
      <c r="AE1045" s="442"/>
      <c r="AF1045" s="442"/>
      <c r="AG1045" s="442"/>
      <c r="AH1045" s="442"/>
      <c r="AI1045" s="442"/>
      <c r="AJ1045" s="442"/>
      <c r="AK1045" s="442"/>
      <c r="AL1045" s="442"/>
      <c r="AM1045" s="323">
        <f>SUM(Y1045:AL1045)</f>
        <v>0</v>
      </c>
    </row>
    <row r="1046" spans="1:39" ht="15" hidden="1" customHeight="1" outlineLevel="1">
      <c r="A1046" s="568"/>
      <c r="B1046" s="321" t="s">
        <v>349</v>
      </c>
      <c r="C1046" s="318" t="s">
        <v>164</v>
      </c>
      <c r="D1046" s="322"/>
      <c r="E1046" s="322"/>
      <c r="F1046" s="322"/>
      <c r="G1046" s="322"/>
      <c r="H1046" s="322"/>
      <c r="I1046" s="322"/>
      <c r="J1046" s="322"/>
      <c r="K1046" s="322"/>
      <c r="L1046" s="322"/>
      <c r="M1046" s="322"/>
      <c r="N1046" s="322">
        <f>N1045</f>
        <v>3</v>
      </c>
      <c r="O1046" s="322"/>
      <c r="P1046" s="322"/>
      <c r="Q1046" s="322"/>
      <c r="R1046" s="322"/>
      <c r="S1046" s="322"/>
      <c r="T1046" s="322"/>
      <c r="U1046" s="322"/>
      <c r="V1046" s="322"/>
      <c r="W1046" s="322"/>
      <c r="X1046" s="322"/>
      <c r="Y1046" s="438">
        <f>Y1045</f>
        <v>0</v>
      </c>
      <c r="Z1046" s="438">
        <f t="shared" ref="Z1046" si="3155">Z1045</f>
        <v>0</v>
      </c>
      <c r="AA1046" s="438">
        <f t="shared" ref="AA1046" si="3156">AA1045</f>
        <v>0</v>
      </c>
      <c r="AB1046" s="438">
        <f t="shared" ref="AB1046" si="3157">AB1045</f>
        <v>0</v>
      </c>
      <c r="AC1046" s="438">
        <f t="shared" ref="AC1046" si="3158">AC1045</f>
        <v>0</v>
      </c>
      <c r="AD1046" s="438">
        <f t="shared" ref="AD1046" si="3159">AD1045</f>
        <v>0</v>
      </c>
      <c r="AE1046" s="438">
        <f t="shared" ref="AE1046" si="3160">AE1045</f>
        <v>0</v>
      </c>
      <c r="AF1046" s="438">
        <f t="shared" ref="AF1046" si="3161">AF1045</f>
        <v>0</v>
      </c>
      <c r="AG1046" s="438">
        <f t="shared" ref="AG1046" si="3162">AG1045</f>
        <v>0</v>
      </c>
      <c r="AH1046" s="438">
        <f t="shared" ref="AH1046" si="3163">AH1045</f>
        <v>0</v>
      </c>
      <c r="AI1046" s="438">
        <f t="shared" ref="AI1046" si="3164">AI1045</f>
        <v>0</v>
      </c>
      <c r="AJ1046" s="438">
        <f t="shared" ref="AJ1046" si="3165">AJ1045</f>
        <v>0</v>
      </c>
      <c r="AK1046" s="438">
        <f t="shared" ref="AK1046" si="3166">AK1045</f>
        <v>0</v>
      </c>
      <c r="AL1046" s="438">
        <f t="shared" ref="AL1046" si="3167">AL1045</f>
        <v>0</v>
      </c>
      <c r="AM1046" s="333"/>
    </row>
    <row r="1047" spans="1:39" ht="15" hidden="1" customHeight="1" outlineLevel="1">
      <c r="A1047" s="568"/>
      <c r="B1047" s="321"/>
      <c r="C1047" s="318"/>
      <c r="D1047" s="318"/>
      <c r="E1047" s="318"/>
      <c r="F1047" s="318"/>
      <c r="G1047" s="318"/>
      <c r="H1047" s="318"/>
      <c r="I1047" s="318"/>
      <c r="J1047" s="318"/>
      <c r="K1047" s="318"/>
      <c r="L1047" s="318"/>
      <c r="M1047" s="318"/>
      <c r="N1047" s="318"/>
      <c r="O1047" s="318"/>
      <c r="P1047" s="318"/>
      <c r="Q1047" s="318"/>
      <c r="R1047" s="318"/>
      <c r="S1047" s="318"/>
      <c r="T1047" s="318"/>
      <c r="U1047" s="318"/>
      <c r="V1047" s="318"/>
      <c r="W1047" s="318"/>
      <c r="X1047" s="318"/>
      <c r="Y1047" s="439"/>
      <c r="Z1047" s="452"/>
      <c r="AA1047" s="452"/>
      <c r="AB1047" s="452"/>
      <c r="AC1047" s="452"/>
      <c r="AD1047" s="452"/>
      <c r="AE1047" s="452"/>
      <c r="AF1047" s="452"/>
      <c r="AG1047" s="452"/>
      <c r="AH1047" s="452"/>
      <c r="AI1047" s="452"/>
      <c r="AJ1047" s="452"/>
      <c r="AK1047" s="452"/>
      <c r="AL1047" s="452"/>
      <c r="AM1047" s="333"/>
    </row>
    <row r="1048" spans="1:39" ht="15" hidden="1" customHeight="1" outlineLevel="1">
      <c r="A1048" s="568">
        <v>30</v>
      </c>
      <c r="B1048" s="455" t="s">
        <v>123</v>
      </c>
      <c r="C1048" s="318" t="s">
        <v>25</v>
      </c>
      <c r="D1048" s="322"/>
      <c r="E1048" s="322"/>
      <c r="F1048" s="322"/>
      <c r="G1048" s="322"/>
      <c r="H1048" s="322"/>
      <c r="I1048" s="322"/>
      <c r="J1048" s="322"/>
      <c r="K1048" s="322"/>
      <c r="L1048" s="322"/>
      <c r="M1048" s="322"/>
      <c r="N1048" s="322">
        <v>12</v>
      </c>
      <c r="O1048" s="322"/>
      <c r="P1048" s="322"/>
      <c r="Q1048" s="322"/>
      <c r="R1048" s="322"/>
      <c r="S1048" s="322"/>
      <c r="T1048" s="322"/>
      <c r="U1048" s="322"/>
      <c r="V1048" s="322"/>
      <c r="W1048" s="322"/>
      <c r="X1048" s="322"/>
      <c r="Y1048" s="453"/>
      <c r="Z1048" s="442"/>
      <c r="AA1048" s="442"/>
      <c r="AB1048" s="442"/>
      <c r="AC1048" s="442"/>
      <c r="AD1048" s="442"/>
      <c r="AE1048" s="442"/>
      <c r="AF1048" s="442"/>
      <c r="AG1048" s="442"/>
      <c r="AH1048" s="442"/>
      <c r="AI1048" s="442"/>
      <c r="AJ1048" s="442"/>
      <c r="AK1048" s="442"/>
      <c r="AL1048" s="442"/>
      <c r="AM1048" s="323">
        <f>SUM(Y1048:AL1048)</f>
        <v>0</v>
      </c>
    </row>
    <row r="1049" spans="1:39" ht="15" hidden="1" customHeight="1" outlineLevel="1">
      <c r="A1049" s="568"/>
      <c r="B1049" s="321" t="s">
        <v>349</v>
      </c>
      <c r="C1049" s="318" t="s">
        <v>164</v>
      </c>
      <c r="D1049" s="322"/>
      <c r="E1049" s="322"/>
      <c r="F1049" s="322"/>
      <c r="G1049" s="322"/>
      <c r="H1049" s="322"/>
      <c r="I1049" s="322"/>
      <c r="J1049" s="322"/>
      <c r="K1049" s="322"/>
      <c r="L1049" s="322"/>
      <c r="M1049" s="322"/>
      <c r="N1049" s="322">
        <f>N1048</f>
        <v>12</v>
      </c>
      <c r="O1049" s="322"/>
      <c r="P1049" s="322"/>
      <c r="Q1049" s="322"/>
      <c r="R1049" s="322"/>
      <c r="S1049" s="322"/>
      <c r="T1049" s="322"/>
      <c r="U1049" s="322"/>
      <c r="V1049" s="322"/>
      <c r="W1049" s="322"/>
      <c r="X1049" s="322"/>
      <c r="Y1049" s="438">
        <f>Y1048</f>
        <v>0</v>
      </c>
      <c r="Z1049" s="438">
        <f t="shared" ref="Z1049" si="3168">Z1048</f>
        <v>0</v>
      </c>
      <c r="AA1049" s="438">
        <f t="shared" ref="AA1049" si="3169">AA1048</f>
        <v>0</v>
      </c>
      <c r="AB1049" s="438">
        <f t="shared" ref="AB1049" si="3170">AB1048</f>
        <v>0</v>
      </c>
      <c r="AC1049" s="438">
        <f t="shared" ref="AC1049" si="3171">AC1048</f>
        <v>0</v>
      </c>
      <c r="AD1049" s="438">
        <f t="shared" ref="AD1049" si="3172">AD1048</f>
        <v>0</v>
      </c>
      <c r="AE1049" s="438">
        <f t="shared" ref="AE1049" si="3173">AE1048</f>
        <v>0</v>
      </c>
      <c r="AF1049" s="438">
        <f t="shared" ref="AF1049" si="3174">AF1048</f>
        <v>0</v>
      </c>
      <c r="AG1049" s="438">
        <f t="shared" ref="AG1049" si="3175">AG1048</f>
        <v>0</v>
      </c>
      <c r="AH1049" s="438">
        <f t="shared" ref="AH1049" si="3176">AH1048</f>
        <v>0</v>
      </c>
      <c r="AI1049" s="438">
        <f t="shared" ref="AI1049" si="3177">AI1048</f>
        <v>0</v>
      </c>
      <c r="AJ1049" s="438">
        <f t="shared" ref="AJ1049" si="3178">AJ1048</f>
        <v>0</v>
      </c>
      <c r="AK1049" s="438">
        <f t="shared" ref="AK1049" si="3179">AK1048</f>
        <v>0</v>
      </c>
      <c r="AL1049" s="438">
        <f t="shared" ref="AL1049" si="3180">AL1048</f>
        <v>0</v>
      </c>
      <c r="AM1049" s="333"/>
    </row>
    <row r="1050" spans="1:39" ht="15" hidden="1" customHeight="1" outlineLevel="1">
      <c r="A1050" s="568"/>
      <c r="B1050" s="321"/>
      <c r="C1050" s="318"/>
      <c r="D1050" s="318"/>
      <c r="E1050" s="318"/>
      <c r="F1050" s="318"/>
      <c r="G1050" s="318"/>
      <c r="H1050" s="318"/>
      <c r="I1050" s="318"/>
      <c r="J1050" s="318"/>
      <c r="K1050" s="318"/>
      <c r="L1050" s="318"/>
      <c r="M1050" s="318"/>
      <c r="N1050" s="318"/>
      <c r="O1050" s="318"/>
      <c r="P1050" s="318"/>
      <c r="Q1050" s="318"/>
      <c r="R1050" s="318"/>
      <c r="S1050" s="318"/>
      <c r="T1050" s="318"/>
      <c r="U1050" s="318"/>
      <c r="V1050" s="318"/>
      <c r="W1050" s="318"/>
      <c r="X1050" s="318"/>
      <c r="Y1050" s="439"/>
      <c r="Z1050" s="452"/>
      <c r="AA1050" s="452"/>
      <c r="AB1050" s="452"/>
      <c r="AC1050" s="452"/>
      <c r="AD1050" s="452"/>
      <c r="AE1050" s="452"/>
      <c r="AF1050" s="452"/>
      <c r="AG1050" s="452"/>
      <c r="AH1050" s="452"/>
      <c r="AI1050" s="452"/>
      <c r="AJ1050" s="452"/>
      <c r="AK1050" s="452"/>
      <c r="AL1050" s="452"/>
      <c r="AM1050" s="333"/>
    </row>
    <row r="1051" spans="1:39" ht="15" hidden="1" customHeight="1" outlineLevel="1">
      <c r="A1051" s="568">
        <v>31</v>
      </c>
      <c r="B1051" s="455" t="s">
        <v>124</v>
      </c>
      <c r="C1051" s="318" t="s">
        <v>25</v>
      </c>
      <c r="D1051" s="322"/>
      <c r="E1051" s="322"/>
      <c r="F1051" s="322"/>
      <c r="G1051" s="322"/>
      <c r="H1051" s="322"/>
      <c r="I1051" s="322"/>
      <c r="J1051" s="322"/>
      <c r="K1051" s="322"/>
      <c r="L1051" s="322"/>
      <c r="M1051" s="322"/>
      <c r="N1051" s="322">
        <v>12</v>
      </c>
      <c r="O1051" s="322"/>
      <c r="P1051" s="322"/>
      <c r="Q1051" s="322"/>
      <c r="R1051" s="322"/>
      <c r="S1051" s="322"/>
      <c r="T1051" s="322"/>
      <c r="U1051" s="322"/>
      <c r="V1051" s="322"/>
      <c r="W1051" s="322"/>
      <c r="X1051" s="322"/>
      <c r="Y1051" s="453"/>
      <c r="Z1051" s="442"/>
      <c r="AA1051" s="442"/>
      <c r="AB1051" s="442"/>
      <c r="AC1051" s="442"/>
      <c r="AD1051" s="442"/>
      <c r="AE1051" s="442"/>
      <c r="AF1051" s="442"/>
      <c r="AG1051" s="442"/>
      <c r="AH1051" s="442"/>
      <c r="AI1051" s="442"/>
      <c r="AJ1051" s="442"/>
      <c r="AK1051" s="442"/>
      <c r="AL1051" s="442"/>
      <c r="AM1051" s="323">
        <f>SUM(Y1051:AL1051)</f>
        <v>0</v>
      </c>
    </row>
    <row r="1052" spans="1:39" ht="15" hidden="1" customHeight="1" outlineLevel="1">
      <c r="A1052" s="568"/>
      <c r="B1052" s="321" t="s">
        <v>349</v>
      </c>
      <c r="C1052" s="318" t="s">
        <v>164</v>
      </c>
      <c r="D1052" s="322"/>
      <c r="E1052" s="322"/>
      <c r="F1052" s="322"/>
      <c r="G1052" s="322"/>
      <c r="H1052" s="322"/>
      <c r="I1052" s="322"/>
      <c r="J1052" s="322"/>
      <c r="K1052" s="322"/>
      <c r="L1052" s="322"/>
      <c r="M1052" s="322"/>
      <c r="N1052" s="322">
        <f>N1051</f>
        <v>12</v>
      </c>
      <c r="O1052" s="322"/>
      <c r="P1052" s="322"/>
      <c r="Q1052" s="322"/>
      <c r="R1052" s="322"/>
      <c r="S1052" s="322"/>
      <c r="T1052" s="322"/>
      <c r="U1052" s="322"/>
      <c r="V1052" s="322"/>
      <c r="W1052" s="322"/>
      <c r="X1052" s="322"/>
      <c r="Y1052" s="438">
        <f>Y1051</f>
        <v>0</v>
      </c>
      <c r="Z1052" s="438">
        <f t="shared" ref="Z1052" si="3181">Z1051</f>
        <v>0</v>
      </c>
      <c r="AA1052" s="438">
        <f t="shared" ref="AA1052" si="3182">AA1051</f>
        <v>0</v>
      </c>
      <c r="AB1052" s="438">
        <f t="shared" ref="AB1052" si="3183">AB1051</f>
        <v>0</v>
      </c>
      <c r="AC1052" s="438">
        <f t="shared" ref="AC1052" si="3184">AC1051</f>
        <v>0</v>
      </c>
      <c r="AD1052" s="438">
        <f t="shared" ref="AD1052" si="3185">AD1051</f>
        <v>0</v>
      </c>
      <c r="AE1052" s="438">
        <f t="shared" ref="AE1052" si="3186">AE1051</f>
        <v>0</v>
      </c>
      <c r="AF1052" s="438">
        <f t="shared" ref="AF1052" si="3187">AF1051</f>
        <v>0</v>
      </c>
      <c r="AG1052" s="438">
        <f t="shared" ref="AG1052" si="3188">AG1051</f>
        <v>0</v>
      </c>
      <c r="AH1052" s="438">
        <f t="shared" ref="AH1052" si="3189">AH1051</f>
        <v>0</v>
      </c>
      <c r="AI1052" s="438">
        <f t="shared" ref="AI1052" si="3190">AI1051</f>
        <v>0</v>
      </c>
      <c r="AJ1052" s="438">
        <f t="shared" ref="AJ1052" si="3191">AJ1051</f>
        <v>0</v>
      </c>
      <c r="AK1052" s="438">
        <f t="shared" ref="AK1052" si="3192">AK1051</f>
        <v>0</v>
      </c>
      <c r="AL1052" s="438">
        <f t="shared" ref="AL1052" si="3193">AL1051</f>
        <v>0</v>
      </c>
      <c r="AM1052" s="333"/>
    </row>
    <row r="1053" spans="1:39" ht="15" hidden="1" customHeight="1" outlineLevel="1">
      <c r="A1053" s="568"/>
      <c r="B1053" s="455"/>
      <c r="C1053" s="318"/>
      <c r="D1053" s="318"/>
      <c r="E1053" s="318"/>
      <c r="F1053" s="318"/>
      <c r="G1053" s="318"/>
      <c r="H1053" s="318"/>
      <c r="I1053" s="318"/>
      <c r="J1053" s="318"/>
      <c r="K1053" s="318"/>
      <c r="L1053" s="318"/>
      <c r="M1053" s="318"/>
      <c r="N1053" s="318"/>
      <c r="O1053" s="318"/>
      <c r="P1053" s="318"/>
      <c r="Q1053" s="318"/>
      <c r="R1053" s="318"/>
      <c r="S1053" s="318"/>
      <c r="T1053" s="318"/>
      <c r="U1053" s="318"/>
      <c r="V1053" s="318"/>
      <c r="W1053" s="318"/>
      <c r="X1053" s="318"/>
      <c r="Y1053" s="439"/>
      <c r="Z1053" s="452"/>
      <c r="AA1053" s="452"/>
      <c r="AB1053" s="452"/>
      <c r="AC1053" s="452"/>
      <c r="AD1053" s="452"/>
      <c r="AE1053" s="452"/>
      <c r="AF1053" s="452"/>
      <c r="AG1053" s="452"/>
      <c r="AH1053" s="452"/>
      <c r="AI1053" s="452"/>
      <c r="AJ1053" s="452"/>
      <c r="AK1053" s="452"/>
      <c r="AL1053" s="452"/>
      <c r="AM1053" s="333"/>
    </row>
    <row r="1054" spans="1:39" ht="15" hidden="1" customHeight="1" outlineLevel="1">
      <c r="A1054" s="568">
        <v>32</v>
      </c>
      <c r="B1054" s="455" t="s">
        <v>125</v>
      </c>
      <c r="C1054" s="318" t="s">
        <v>25</v>
      </c>
      <c r="D1054" s="322"/>
      <c r="E1054" s="322"/>
      <c r="F1054" s="322"/>
      <c r="G1054" s="322"/>
      <c r="H1054" s="322"/>
      <c r="I1054" s="322"/>
      <c r="J1054" s="322"/>
      <c r="K1054" s="322"/>
      <c r="L1054" s="322"/>
      <c r="M1054" s="322"/>
      <c r="N1054" s="322">
        <v>12</v>
      </c>
      <c r="O1054" s="322"/>
      <c r="P1054" s="322"/>
      <c r="Q1054" s="322"/>
      <c r="R1054" s="322"/>
      <c r="S1054" s="322"/>
      <c r="T1054" s="322"/>
      <c r="U1054" s="322"/>
      <c r="V1054" s="322"/>
      <c r="W1054" s="322"/>
      <c r="X1054" s="322"/>
      <c r="Y1054" s="453"/>
      <c r="Z1054" s="442"/>
      <c r="AA1054" s="442"/>
      <c r="AB1054" s="442"/>
      <c r="AC1054" s="442"/>
      <c r="AD1054" s="442"/>
      <c r="AE1054" s="442"/>
      <c r="AF1054" s="442"/>
      <c r="AG1054" s="442"/>
      <c r="AH1054" s="442"/>
      <c r="AI1054" s="442"/>
      <c r="AJ1054" s="442"/>
      <c r="AK1054" s="442"/>
      <c r="AL1054" s="442"/>
      <c r="AM1054" s="323">
        <f>SUM(Y1054:AL1054)</f>
        <v>0</v>
      </c>
    </row>
    <row r="1055" spans="1:39" ht="15" hidden="1" customHeight="1" outlineLevel="1">
      <c r="A1055" s="568"/>
      <c r="B1055" s="321" t="s">
        <v>349</v>
      </c>
      <c r="C1055" s="318" t="s">
        <v>164</v>
      </c>
      <c r="D1055" s="322"/>
      <c r="E1055" s="322"/>
      <c r="F1055" s="322"/>
      <c r="G1055" s="322"/>
      <c r="H1055" s="322"/>
      <c r="I1055" s="322"/>
      <c r="J1055" s="322"/>
      <c r="K1055" s="322"/>
      <c r="L1055" s="322"/>
      <c r="M1055" s="322"/>
      <c r="N1055" s="322">
        <f>N1054</f>
        <v>12</v>
      </c>
      <c r="O1055" s="322"/>
      <c r="P1055" s="322"/>
      <c r="Q1055" s="322"/>
      <c r="R1055" s="322"/>
      <c r="S1055" s="322"/>
      <c r="T1055" s="322"/>
      <c r="U1055" s="322"/>
      <c r="V1055" s="322"/>
      <c r="W1055" s="322"/>
      <c r="X1055" s="322"/>
      <c r="Y1055" s="438">
        <f>Y1054</f>
        <v>0</v>
      </c>
      <c r="Z1055" s="438">
        <f t="shared" ref="Z1055" si="3194">Z1054</f>
        <v>0</v>
      </c>
      <c r="AA1055" s="438">
        <f t="shared" ref="AA1055" si="3195">AA1054</f>
        <v>0</v>
      </c>
      <c r="AB1055" s="438">
        <f t="shared" ref="AB1055" si="3196">AB1054</f>
        <v>0</v>
      </c>
      <c r="AC1055" s="438">
        <f t="shared" ref="AC1055" si="3197">AC1054</f>
        <v>0</v>
      </c>
      <c r="AD1055" s="438">
        <f t="shared" ref="AD1055" si="3198">AD1054</f>
        <v>0</v>
      </c>
      <c r="AE1055" s="438">
        <f t="shared" ref="AE1055" si="3199">AE1054</f>
        <v>0</v>
      </c>
      <c r="AF1055" s="438">
        <f t="shared" ref="AF1055" si="3200">AF1054</f>
        <v>0</v>
      </c>
      <c r="AG1055" s="438">
        <f t="shared" ref="AG1055" si="3201">AG1054</f>
        <v>0</v>
      </c>
      <c r="AH1055" s="438">
        <f t="shared" ref="AH1055" si="3202">AH1054</f>
        <v>0</v>
      </c>
      <c r="AI1055" s="438">
        <f t="shared" ref="AI1055" si="3203">AI1054</f>
        <v>0</v>
      </c>
      <c r="AJ1055" s="438">
        <f t="shared" ref="AJ1055" si="3204">AJ1054</f>
        <v>0</v>
      </c>
      <c r="AK1055" s="438">
        <f t="shared" ref="AK1055" si="3205">AK1054</f>
        <v>0</v>
      </c>
      <c r="AL1055" s="438">
        <f t="shared" ref="AL1055" si="3206">AL1054</f>
        <v>0</v>
      </c>
      <c r="AM1055" s="333"/>
    </row>
    <row r="1056" spans="1:39" ht="15" hidden="1" customHeight="1" outlineLevel="1">
      <c r="A1056" s="568"/>
      <c r="B1056" s="455"/>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439"/>
      <c r="Z1056" s="452"/>
      <c r="AA1056" s="452"/>
      <c r="AB1056" s="452"/>
      <c r="AC1056" s="452"/>
      <c r="AD1056" s="452"/>
      <c r="AE1056" s="452"/>
      <c r="AF1056" s="452"/>
      <c r="AG1056" s="452"/>
      <c r="AH1056" s="452"/>
      <c r="AI1056" s="452"/>
      <c r="AJ1056" s="452"/>
      <c r="AK1056" s="452"/>
      <c r="AL1056" s="452"/>
      <c r="AM1056" s="333"/>
    </row>
    <row r="1057" spans="1:39" ht="15" hidden="1" customHeight="1" outlineLevel="1">
      <c r="A1057" s="568"/>
      <c r="B1057" s="315" t="s">
        <v>514</v>
      </c>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439"/>
      <c r="Z1057" s="452"/>
      <c r="AA1057" s="452"/>
      <c r="AB1057" s="452"/>
      <c r="AC1057" s="452"/>
      <c r="AD1057" s="452"/>
      <c r="AE1057" s="452"/>
      <c r="AF1057" s="452"/>
      <c r="AG1057" s="452"/>
      <c r="AH1057" s="452"/>
      <c r="AI1057" s="452"/>
      <c r="AJ1057" s="452"/>
      <c r="AK1057" s="452"/>
      <c r="AL1057" s="452"/>
      <c r="AM1057" s="333"/>
    </row>
    <row r="1058" spans="1:39" ht="15" hidden="1" customHeight="1" outlineLevel="1">
      <c r="A1058" s="568">
        <v>33</v>
      </c>
      <c r="B1058" s="455" t="s">
        <v>126</v>
      </c>
      <c r="C1058" s="318" t="s">
        <v>25</v>
      </c>
      <c r="D1058" s="322"/>
      <c r="E1058" s="322"/>
      <c r="F1058" s="322"/>
      <c r="G1058" s="322"/>
      <c r="H1058" s="322"/>
      <c r="I1058" s="322"/>
      <c r="J1058" s="322"/>
      <c r="K1058" s="322"/>
      <c r="L1058" s="322"/>
      <c r="M1058" s="322"/>
      <c r="N1058" s="322">
        <v>0</v>
      </c>
      <c r="O1058" s="322"/>
      <c r="P1058" s="322"/>
      <c r="Q1058" s="322"/>
      <c r="R1058" s="322"/>
      <c r="S1058" s="322"/>
      <c r="T1058" s="322"/>
      <c r="U1058" s="322"/>
      <c r="V1058" s="322"/>
      <c r="W1058" s="322"/>
      <c r="X1058" s="322"/>
      <c r="Y1058" s="453"/>
      <c r="Z1058" s="442"/>
      <c r="AA1058" s="442"/>
      <c r="AB1058" s="442"/>
      <c r="AC1058" s="442"/>
      <c r="AD1058" s="442"/>
      <c r="AE1058" s="442"/>
      <c r="AF1058" s="442"/>
      <c r="AG1058" s="442"/>
      <c r="AH1058" s="442"/>
      <c r="AI1058" s="442"/>
      <c r="AJ1058" s="442"/>
      <c r="AK1058" s="442"/>
      <c r="AL1058" s="442"/>
      <c r="AM1058" s="323">
        <f>SUM(Y1058:AL1058)</f>
        <v>0</v>
      </c>
    </row>
    <row r="1059" spans="1:39" ht="15" hidden="1" customHeight="1" outlineLevel="1">
      <c r="A1059" s="568"/>
      <c r="B1059" s="321" t="s">
        <v>349</v>
      </c>
      <c r="C1059" s="318" t="s">
        <v>164</v>
      </c>
      <c r="D1059" s="322"/>
      <c r="E1059" s="322"/>
      <c r="F1059" s="322"/>
      <c r="G1059" s="322"/>
      <c r="H1059" s="322"/>
      <c r="I1059" s="322"/>
      <c r="J1059" s="322"/>
      <c r="K1059" s="322"/>
      <c r="L1059" s="322"/>
      <c r="M1059" s="322"/>
      <c r="N1059" s="322">
        <f>N1058</f>
        <v>0</v>
      </c>
      <c r="O1059" s="322"/>
      <c r="P1059" s="322"/>
      <c r="Q1059" s="322"/>
      <c r="R1059" s="322"/>
      <c r="S1059" s="322"/>
      <c r="T1059" s="322"/>
      <c r="U1059" s="322"/>
      <c r="V1059" s="322"/>
      <c r="W1059" s="322"/>
      <c r="X1059" s="322"/>
      <c r="Y1059" s="438">
        <f>Y1058</f>
        <v>0</v>
      </c>
      <c r="Z1059" s="438">
        <f t="shared" ref="Z1059" si="3207">Z1058</f>
        <v>0</v>
      </c>
      <c r="AA1059" s="438">
        <f t="shared" ref="AA1059" si="3208">AA1058</f>
        <v>0</v>
      </c>
      <c r="AB1059" s="438">
        <f t="shared" ref="AB1059" si="3209">AB1058</f>
        <v>0</v>
      </c>
      <c r="AC1059" s="438">
        <f t="shared" ref="AC1059" si="3210">AC1058</f>
        <v>0</v>
      </c>
      <c r="AD1059" s="438">
        <f t="shared" ref="AD1059" si="3211">AD1058</f>
        <v>0</v>
      </c>
      <c r="AE1059" s="438">
        <f t="shared" ref="AE1059" si="3212">AE1058</f>
        <v>0</v>
      </c>
      <c r="AF1059" s="438">
        <f t="shared" ref="AF1059" si="3213">AF1058</f>
        <v>0</v>
      </c>
      <c r="AG1059" s="438">
        <f t="shared" ref="AG1059" si="3214">AG1058</f>
        <v>0</v>
      </c>
      <c r="AH1059" s="438">
        <f t="shared" ref="AH1059" si="3215">AH1058</f>
        <v>0</v>
      </c>
      <c r="AI1059" s="438">
        <f t="shared" ref="AI1059" si="3216">AI1058</f>
        <v>0</v>
      </c>
      <c r="AJ1059" s="438">
        <f t="shared" ref="AJ1059" si="3217">AJ1058</f>
        <v>0</v>
      </c>
      <c r="AK1059" s="438">
        <f t="shared" ref="AK1059" si="3218">AK1058</f>
        <v>0</v>
      </c>
      <c r="AL1059" s="438">
        <f t="shared" ref="AL1059" si="3219">AL1058</f>
        <v>0</v>
      </c>
      <c r="AM1059" s="333"/>
    </row>
    <row r="1060" spans="1:39" ht="15" hidden="1" customHeight="1" outlineLevel="1">
      <c r="A1060" s="568"/>
      <c r="B1060" s="455"/>
      <c r="C1060" s="318"/>
      <c r="D1060" s="318"/>
      <c r="E1060" s="318"/>
      <c r="F1060" s="318"/>
      <c r="G1060" s="318"/>
      <c r="H1060" s="318"/>
      <c r="I1060" s="318"/>
      <c r="J1060" s="318"/>
      <c r="K1060" s="318"/>
      <c r="L1060" s="318"/>
      <c r="M1060" s="318"/>
      <c r="N1060" s="318"/>
      <c r="O1060" s="318"/>
      <c r="P1060" s="318"/>
      <c r="Q1060" s="318"/>
      <c r="R1060" s="318"/>
      <c r="S1060" s="318"/>
      <c r="T1060" s="318"/>
      <c r="U1060" s="318"/>
      <c r="V1060" s="318"/>
      <c r="W1060" s="318"/>
      <c r="X1060" s="318"/>
      <c r="Y1060" s="439"/>
      <c r="Z1060" s="452"/>
      <c r="AA1060" s="452"/>
      <c r="AB1060" s="452"/>
      <c r="AC1060" s="452"/>
      <c r="AD1060" s="452"/>
      <c r="AE1060" s="452"/>
      <c r="AF1060" s="452"/>
      <c r="AG1060" s="452"/>
      <c r="AH1060" s="452"/>
      <c r="AI1060" s="452"/>
      <c r="AJ1060" s="452"/>
      <c r="AK1060" s="452"/>
      <c r="AL1060" s="452"/>
      <c r="AM1060" s="333"/>
    </row>
    <row r="1061" spans="1:39" ht="15" hidden="1" customHeight="1" outlineLevel="1">
      <c r="A1061" s="568">
        <v>34</v>
      </c>
      <c r="B1061" s="455" t="s">
        <v>127</v>
      </c>
      <c r="C1061" s="318" t="s">
        <v>25</v>
      </c>
      <c r="D1061" s="322"/>
      <c r="E1061" s="322"/>
      <c r="F1061" s="322"/>
      <c r="G1061" s="322"/>
      <c r="H1061" s="322"/>
      <c r="I1061" s="322"/>
      <c r="J1061" s="322"/>
      <c r="K1061" s="322"/>
      <c r="L1061" s="322"/>
      <c r="M1061" s="322"/>
      <c r="N1061" s="322">
        <v>0</v>
      </c>
      <c r="O1061" s="322"/>
      <c r="P1061" s="322"/>
      <c r="Q1061" s="322"/>
      <c r="R1061" s="322"/>
      <c r="S1061" s="322"/>
      <c r="T1061" s="322"/>
      <c r="U1061" s="322"/>
      <c r="V1061" s="322"/>
      <c r="W1061" s="322"/>
      <c r="X1061" s="322"/>
      <c r="Y1061" s="453"/>
      <c r="Z1061" s="442"/>
      <c r="AA1061" s="442"/>
      <c r="AB1061" s="442"/>
      <c r="AC1061" s="442"/>
      <c r="AD1061" s="442"/>
      <c r="AE1061" s="442"/>
      <c r="AF1061" s="442"/>
      <c r="AG1061" s="442"/>
      <c r="AH1061" s="442"/>
      <c r="AI1061" s="442"/>
      <c r="AJ1061" s="442"/>
      <c r="AK1061" s="442"/>
      <c r="AL1061" s="442"/>
      <c r="AM1061" s="323">
        <f>SUM(Y1061:AL1061)</f>
        <v>0</v>
      </c>
    </row>
    <row r="1062" spans="1:39" ht="15" hidden="1" customHeight="1" outlineLevel="1">
      <c r="A1062" s="568"/>
      <c r="B1062" s="321" t="s">
        <v>349</v>
      </c>
      <c r="C1062" s="318" t="s">
        <v>164</v>
      </c>
      <c r="D1062" s="322"/>
      <c r="E1062" s="322"/>
      <c r="F1062" s="322"/>
      <c r="G1062" s="322"/>
      <c r="H1062" s="322"/>
      <c r="I1062" s="322"/>
      <c r="J1062" s="322"/>
      <c r="K1062" s="322"/>
      <c r="L1062" s="322"/>
      <c r="M1062" s="322"/>
      <c r="N1062" s="322">
        <f>N1061</f>
        <v>0</v>
      </c>
      <c r="O1062" s="322"/>
      <c r="P1062" s="322"/>
      <c r="Q1062" s="322"/>
      <c r="R1062" s="322"/>
      <c r="S1062" s="322"/>
      <c r="T1062" s="322"/>
      <c r="U1062" s="322"/>
      <c r="V1062" s="322"/>
      <c r="W1062" s="322"/>
      <c r="X1062" s="322"/>
      <c r="Y1062" s="438">
        <f>Y1061</f>
        <v>0</v>
      </c>
      <c r="Z1062" s="438">
        <f t="shared" ref="Z1062" si="3220">Z1061</f>
        <v>0</v>
      </c>
      <c r="AA1062" s="438">
        <f t="shared" ref="AA1062" si="3221">AA1061</f>
        <v>0</v>
      </c>
      <c r="AB1062" s="438">
        <f t="shared" ref="AB1062" si="3222">AB1061</f>
        <v>0</v>
      </c>
      <c r="AC1062" s="438">
        <f t="shared" ref="AC1062" si="3223">AC1061</f>
        <v>0</v>
      </c>
      <c r="AD1062" s="438">
        <f t="shared" ref="AD1062" si="3224">AD1061</f>
        <v>0</v>
      </c>
      <c r="AE1062" s="438">
        <f t="shared" ref="AE1062" si="3225">AE1061</f>
        <v>0</v>
      </c>
      <c r="AF1062" s="438">
        <f t="shared" ref="AF1062" si="3226">AF1061</f>
        <v>0</v>
      </c>
      <c r="AG1062" s="438">
        <f t="shared" ref="AG1062" si="3227">AG1061</f>
        <v>0</v>
      </c>
      <c r="AH1062" s="438">
        <f t="shared" ref="AH1062" si="3228">AH1061</f>
        <v>0</v>
      </c>
      <c r="AI1062" s="438">
        <f t="shared" ref="AI1062" si="3229">AI1061</f>
        <v>0</v>
      </c>
      <c r="AJ1062" s="438">
        <f t="shared" ref="AJ1062" si="3230">AJ1061</f>
        <v>0</v>
      </c>
      <c r="AK1062" s="438">
        <f t="shared" ref="AK1062" si="3231">AK1061</f>
        <v>0</v>
      </c>
      <c r="AL1062" s="438">
        <f t="shared" ref="AL1062" si="3232">AL1061</f>
        <v>0</v>
      </c>
      <c r="AM1062" s="333"/>
    </row>
    <row r="1063" spans="1:39" ht="15" hidden="1" customHeight="1" outlineLevel="1">
      <c r="A1063" s="568"/>
      <c r="B1063" s="455"/>
      <c r="C1063" s="318"/>
      <c r="D1063" s="318"/>
      <c r="E1063" s="318"/>
      <c r="F1063" s="318"/>
      <c r="G1063" s="318"/>
      <c r="H1063" s="318"/>
      <c r="I1063" s="318"/>
      <c r="J1063" s="318"/>
      <c r="K1063" s="318"/>
      <c r="L1063" s="318"/>
      <c r="M1063" s="318"/>
      <c r="N1063" s="318"/>
      <c r="O1063" s="318"/>
      <c r="P1063" s="318"/>
      <c r="Q1063" s="318"/>
      <c r="R1063" s="318"/>
      <c r="S1063" s="318"/>
      <c r="T1063" s="318"/>
      <c r="U1063" s="318"/>
      <c r="V1063" s="318"/>
      <c r="W1063" s="318"/>
      <c r="X1063" s="318"/>
      <c r="Y1063" s="439"/>
      <c r="Z1063" s="452"/>
      <c r="AA1063" s="452"/>
      <c r="AB1063" s="452"/>
      <c r="AC1063" s="452"/>
      <c r="AD1063" s="452"/>
      <c r="AE1063" s="452"/>
      <c r="AF1063" s="452"/>
      <c r="AG1063" s="452"/>
      <c r="AH1063" s="452"/>
      <c r="AI1063" s="452"/>
      <c r="AJ1063" s="452"/>
      <c r="AK1063" s="452"/>
      <c r="AL1063" s="452"/>
      <c r="AM1063" s="333"/>
    </row>
    <row r="1064" spans="1:39" ht="15" hidden="1" customHeight="1" outlineLevel="1">
      <c r="A1064" s="568">
        <v>35</v>
      </c>
      <c r="B1064" s="455" t="s">
        <v>128</v>
      </c>
      <c r="C1064" s="318" t="s">
        <v>25</v>
      </c>
      <c r="D1064" s="322"/>
      <c r="E1064" s="322"/>
      <c r="F1064" s="322"/>
      <c r="G1064" s="322"/>
      <c r="H1064" s="322"/>
      <c r="I1064" s="322"/>
      <c r="J1064" s="322"/>
      <c r="K1064" s="322"/>
      <c r="L1064" s="322"/>
      <c r="M1064" s="322"/>
      <c r="N1064" s="322">
        <v>0</v>
      </c>
      <c r="O1064" s="322"/>
      <c r="P1064" s="322"/>
      <c r="Q1064" s="322"/>
      <c r="R1064" s="322"/>
      <c r="S1064" s="322"/>
      <c r="T1064" s="322"/>
      <c r="U1064" s="322"/>
      <c r="V1064" s="322"/>
      <c r="W1064" s="322"/>
      <c r="X1064" s="322"/>
      <c r="Y1064" s="453"/>
      <c r="Z1064" s="442"/>
      <c r="AA1064" s="442"/>
      <c r="AB1064" s="442"/>
      <c r="AC1064" s="442"/>
      <c r="AD1064" s="442"/>
      <c r="AE1064" s="442"/>
      <c r="AF1064" s="442"/>
      <c r="AG1064" s="442"/>
      <c r="AH1064" s="442"/>
      <c r="AI1064" s="442"/>
      <c r="AJ1064" s="442"/>
      <c r="AK1064" s="442"/>
      <c r="AL1064" s="442"/>
      <c r="AM1064" s="323">
        <f>SUM(Y1064:AL1064)</f>
        <v>0</v>
      </c>
    </row>
    <row r="1065" spans="1:39" ht="15" hidden="1" customHeight="1" outlineLevel="1">
      <c r="A1065" s="568"/>
      <c r="B1065" s="321" t="s">
        <v>349</v>
      </c>
      <c r="C1065" s="318" t="s">
        <v>164</v>
      </c>
      <c r="D1065" s="322"/>
      <c r="E1065" s="322"/>
      <c r="F1065" s="322"/>
      <c r="G1065" s="322"/>
      <c r="H1065" s="322"/>
      <c r="I1065" s="322"/>
      <c r="J1065" s="322"/>
      <c r="K1065" s="322"/>
      <c r="L1065" s="322"/>
      <c r="M1065" s="322"/>
      <c r="N1065" s="322">
        <f>N1064</f>
        <v>0</v>
      </c>
      <c r="O1065" s="322"/>
      <c r="P1065" s="322"/>
      <c r="Q1065" s="322"/>
      <c r="R1065" s="322"/>
      <c r="S1065" s="322"/>
      <c r="T1065" s="322"/>
      <c r="U1065" s="322"/>
      <c r="V1065" s="322"/>
      <c r="W1065" s="322"/>
      <c r="X1065" s="322"/>
      <c r="Y1065" s="438">
        <f>Y1064</f>
        <v>0</v>
      </c>
      <c r="Z1065" s="438">
        <f t="shared" ref="Z1065" si="3233">Z1064</f>
        <v>0</v>
      </c>
      <c r="AA1065" s="438">
        <f t="shared" ref="AA1065" si="3234">AA1064</f>
        <v>0</v>
      </c>
      <c r="AB1065" s="438">
        <f t="shared" ref="AB1065" si="3235">AB1064</f>
        <v>0</v>
      </c>
      <c r="AC1065" s="438">
        <f t="shared" ref="AC1065" si="3236">AC1064</f>
        <v>0</v>
      </c>
      <c r="AD1065" s="438">
        <f t="shared" ref="AD1065" si="3237">AD1064</f>
        <v>0</v>
      </c>
      <c r="AE1065" s="438">
        <f t="shared" ref="AE1065" si="3238">AE1064</f>
        <v>0</v>
      </c>
      <c r="AF1065" s="438">
        <f t="shared" ref="AF1065" si="3239">AF1064</f>
        <v>0</v>
      </c>
      <c r="AG1065" s="438">
        <f t="shared" ref="AG1065" si="3240">AG1064</f>
        <v>0</v>
      </c>
      <c r="AH1065" s="438">
        <f t="shared" ref="AH1065" si="3241">AH1064</f>
        <v>0</v>
      </c>
      <c r="AI1065" s="438">
        <f t="shared" ref="AI1065" si="3242">AI1064</f>
        <v>0</v>
      </c>
      <c r="AJ1065" s="438">
        <f t="shared" ref="AJ1065" si="3243">AJ1064</f>
        <v>0</v>
      </c>
      <c r="AK1065" s="438">
        <f t="shared" ref="AK1065" si="3244">AK1064</f>
        <v>0</v>
      </c>
      <c r="AL1065" s="438">
        <f t="shared" ref="AL1065" si="3245">AL1064</f>
        <v>0</v>
      </c>
      <c r="AM1065" s="333"/>
    </row>
    <row r="1066" spans="1:39" ht="15" hidden="1" customHeight="1" outlineLevel="1">
      <c r="A1066" s="568"/>
      <c r="B1066" s="45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439"/>
      <c r="Z1066" s="452"/>
      <c r="AA1066" s="452"/>
      <c r="AB1066" s="452"/>
      <c r="AC1066" s="452"/>
      <c r="AD1066" s="452"/>
      <c r="AE1066" s="452"/>
      <c r="AF1066" s="452"/>
      <c r="AG1066" s="452"/>
      <c r="AH1066" s="452"/>
      <c r="AI1066" s="452"/>
      <c r="AJ1066" s="452"/>
      <c r="AK1066" s="452"/>
      <c r="AL1066" s="452"/>
      <c r="AM1066" s="333"/>
    </row>
    <row r="1067" spans="1:39" ht="15" hidden="1" customHeight="1" outlineLevel="1">
      <c r="A1067" s="568"/>
      <c r="B1067" s="315" t="s">
        <v>515</v>
      </c>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439"/>
      <c r="Z1067" s="452"/>
      <c r="AA1067" s="452"/>
      <c r="AB1067" s="452"/>
      <c r="AC1067" s="452"/>
      <c r="AD1067" s="452"/>
      <c r="AE1067" s="452"/>
      <c r="AF1067" s="452"/>
      <c r="AG1067" s="452"/>
      <c r="AH1067" s="452"/>
      <c r="AI1067" s="452"/>
      <c r="AJ1067" s="452"/>
      <c r="AK1067" s="452"/>
      <c r="AL1067" s="452"/>
      <c r="AM1067" s="333"/>
    </row>
    <row r="1068" spans="1:39" ht="28.5" hidden="1" customHeight="1" outlineLevel="1">
      <c r="A1068" s="568">
        <v>36</v>
      </c>
      <c r="B1068" s="455" t="s">
        <v>129</v>
      </c>
      <c r="C1068" s="318" t="s">
        <v>25</v>
      </c>
      <c r="D1068" s="322"/>
      <c r="E1068" s="322"/>
      <c r="F1068" s="322"/>
      <c r="G1068" s="322"/>
      <c r="H1068" s="322"/>
      <c r="I1068" s="322"/>
      <c r="J1068" s="322"/>
      <c r="K1068" s="322"/>
      <c r="L1068" s="322"/>
      <c r="M1068" s="322"/>
      <c r="N1068" s="322">
        <v>0</v>
      </c>
      <c r="O1068" s="322"/>
      <c r="P1068" s="322"/>
      <c r="Q1068" s="322"/>
      <c r="R1068" s="322"/>
      <c r="S1068" s="322"/>
      <c r="T1068" s="322"/>
      <c r="U1068" s="322"/>
      <c r="V1068" s="322"/>
      <c r="W1068" s="322"/>
      <c r="X1068" s="322"/>
      <c r="Y1068" s="453"/>
      <c r="Z1068" s="442"/>
      <c r="AA1068" s="442"/>
      <c r="AB1068" s="442"/>
      <c r="AC1068" s="442"/>
      <c r="AD1068" s="442"/>
      <c r="AE1068" s="442"/>
      <c r="AF1068" s="442"/>
      <c r="AG1068" s="442"/>
      <c r="AH1068" s="442"/>
      <c r="AI1068" s="442"/>
      <c r="AJ1068" s="442"/>
      <c r="AK1068" s="442"/>
      <c r="AL1068" s="442"/>
      <c r="AM1068" s="323">
        <f>SUM(Y1068:AL1068)</f>
        <v>0</v>
      </c>
    </row>
    <row r="1069" spans="1:39" ht="15" hidden="1" customHeight="1" outlineLevel="1">
      <c r="A1069" s="568"/>
      <c r="B1069" s="321" t="s">
        <v>349</v>
      </c>
      <c r="C1069" s="318" t="s">
        <v>164</v>
      </c>
      <c r="D1069" s="322"/>
      <c r="E1069" s="322"/>
      <c r="F1069" s="322"/>
      <c r="G1069" s="322"/>
      <c r="H1069" s="322"/>
      <c r="I1069" s="322"/>
      <c r="J1069" s="322"/>
      <c r="K1069" s="322"/>
      <c r="L1069" s="322"/>
      <c r="M1069" s="322"/>
      <c r="N1069" s="322">
        <f>N1068</f>
        <v>0</v>
      </c>
      <c r="O1069" s="322"/>
      <c r="P1069" s="322"/>
      <c r="Q1069" s="322"/>
      <c r="R1069" s="322"/>
      <c r="S1069" s="322"/>
      <c r="T1069" s="322"/>
      <c r="U1069" s="322"/>
      <c r="V1069" s="322"/>
      <c r="W1069" s="322"/>
      <c r="X1069" s="322"/>
      <c r="Y1069" s="438">
        <f>Y1068</f>
        <v>0</v>
      </c>
      <c r="Z1069" s="438">
        <f t="shared" ref="Z1069" si="3246">Z1068</f>
        <v>0</v>
      </c>
      <c r="AA1069" s="438">
        <f t="shared" ref="AA1069" si="3247">AA1068</f>
        <v>0</v>
      </c>
      <c r="AB1069" s="438">
        <f t="shared" ref="AB1069" si="3248">AB1068</f>
        <v>0</v>
      </c>
      <c r="AC1069" s="438">
        <f t="shared" ref="AC1069" si="3249">AC1068</f>
        <v>0</v>
      </c>
      <c r="AD1069" s="438">
        <f t="shared" ref="AD1069" si="3250">AD1068</f>
        <v>0</v>
      </c>
      <c r="AE1069" s="438">
        <f t="shared" ref="AE1069" si="3251">AE1068</f>
        <v>0</v>
      </c>
      <c r="AF1069" s="438">
        <f t="shared" ref="AF1069" si="3252">AF1068</f>
        <v>0</v>
      </c>
      <c r="AG1069" s="438">
        <f t="shared" ref="AG1069" si="3253">AG1068</f>
        <v>0</v>
      </c>
      <c r="AH1069" s="438">
        <f t="shared" ref="AH1069" si="3254">AH1068</f>
        <v>0</v>
      </c>
      <c r="AI1069" s="438">
        <f t="shared" ref="AI1069" si="3255">AI1068</f>
        <v>0</v>
      </c>
      <c r="AJ1069" s="438">
        <f t="shared" ref="AJ1069" si="3256">AJ1068</f>
        <v>0</v>
      </c>
      <c r="AK1069" s="438">
        <f t="shared" ref="AK1069" si="3257">AK1068</f>
        <v>0</v>
      </c>
      <c r="AL1069" s="438">
        <f t="shared" ref="AL1069" si="3258">AL1068</f>
        <v>0</v>
      </c>
      <c r="AM1069" s="333"/>
    </row>
    <row r="1070" spans="1:39" ht="15" hidden="1" customHeight="1" outlineLevel="1">
      <c r="A1070" s="568"/>
      <c r="B1070" s="455"/>
      <c r="C1070" s="318"/>
      <c r="D1070" s="318"/>
      <c r="E1070" s="318"/>
      <c r="F1070" s="318"/>
      <c r="G1070" s="318"/>
      <c r="H1070" s="318"/>
      <c r="I1070" s="318"/>
      <c r="J1070" s="318"/>
      <c r="K1070" s="318"/>
      <c r="L1070" s="318"/>
      <c r="M1070" s="318"/>
      <c r="N1070" s="318"/>
      <c r="O1070" s="318"/>
      <c r="P1070" s="318"/>
      <c r="Q1070" s="318"/>
      <c r="R1070" s="318"/>
      <c r="S1070" s="318"/>
      <c r="T1070" s="318"/>
      <c r="U1070" s="318"/>
      <c r="V1070" s="318"/>
      <c r="W1070" s="318"/>
      <c r="X1070" s="318"/>
      <c r="Y1070" s="439"/>
      <c r="Z1070" s="452"/>
      <c r="AA1070" s="452"/>
      <c r="AB1070" s="452"/>
      <c r="AC1070" s="452"/>
      <c r="AD1070" s="452"/>
      <c r="AE1070" s="452"/>
      <c r="AF1070" s="452"/>
      <c r="AG1070" s="452"/>
      <c r="AH1070" s="452"/>
      <c r="AI1070" s="452"/>
      <c r="AJ1070" s="452"/>
      <c r="AK1070" s="452"/>
      <c r="AL1070" s="452"/>
      <c r="AM1070" s="333"/>
    </row>
    <row r="1071" spans="1:39" ht="15" hidden="1" customHeight="1" outlineLevel="1">
      <c r="A1071" s="568">
        <v>37</v>
      </c>
      <c r="B1071" s="455" t="s">
        <v>130</v>
      </c>
      <c r="C1071" s="318" t="s">
        <v>25</v>
      </c>
      <c r="D1071" s="322"/>
      <c r="E1071" s="322"/>
      <c r="F1071" s="322"/>
      <c r="G1071" s="322"/>
      <c r="H1071" s="322"/>
      <c r="I1071" s="322"/>
      <c r="J1071" s="322"/>
      <c r="K1071" s="322"/>
      <c r="L1071" s="322"/>
      <c r="M1071" s="322"/>
      <c r="N1071" s="322">
        <v>0</v>
      </c>
      <c r="O1071" s="322"/>
      <c r="P1071" s="322"/>
      <c r="Q1071" s="322"/>
      <c r="R1071" s="322"/>
      <c r="S1071" s="322"/>
      <c r="T1071" s="322"/>
      <c r="U1071" s="322"/>
      <c r="V1071" s="322"/>
      <c r="W1071" s="322"/>
      <c r="X1071" s="322"/>
      <c r="Y1071" s="453"/>
      <c r="Z1071" s="442"/>
      <c r="AA1071" s="442"/>
      <c r="AB1071" s="442"/>
      <c r="AC1071" s="442"/>
      <c r="AD1071" s="442"/>
      <c r="AE1071" s="442"/>
      <c r="AF1071" s="442"/>
      <c r="AG1071" s="442"/>
      <c r="AH1071" s="442"/>
      <c r="AI1071" s="442"/>
      <c r="AJ1071" s="442"/>
      <c r="AK1071" s="442"/>
      <c r="AL1071" s="442"/>
      <c r="AM1071" s="323">
        <f>SUM(Y1071:AL1071)</f>
        <v>0</v>
      </c>
    </row>
    <row r="1072" spans="1:39" ht="15" hidden="1" customHeight="1" outlineLevel="1">
      <c r="A1072" s="568"/>
      <c r="B1072" s="321" t="s">
        <v>349</v>
      </c>
      <c r="C1072" s="318" t="s">
        <v>164</v>
      </c>
      <c r="D1072" s="322"/>
      <c r="E1072" s="322"/>
      <c r="F1072" s="322"/>
      <c r="G1072" s="322"/>
      <c r="H1072" s="322"/>
      <c r="I1072" s="322"/>
      <c r="J1072" s="322"/>
      <c r="K1072" s="322"/>
      <c r="L1072" s="322"/>
      <c r="M1072" s="322"/>
      <c r="N1072" s="322">
        <f>N1071</f>
        <v>0</v>
      </c>
      <c r="O1072" s="322"/>
      <c r="P1072" s="322"/>
      <c r="Q1072" s="322"/>
      <c r="R1072" s="322"/>
      <c r="S1072" s="322"/>
      <c r="T1072" s="322"/>
      <c r="U1072" s="322"/>
      <c r="V1072" s="322"/>
      <c r="W1072" s="322"/>
      <c r="X1072" s="322"/>
      <c r="Y1072" s="438">
        <f>Y1071</f>
        <v>0</v>
      </c>
      <c r="Z1072" s="438">
        <f t="shared" ref="Z1072" si="3259">Z1071</f>
        <v>0</v>
      </c>
      <c r="AA1072" s="438">
        <f t="shared" ref="AA1072" si="3260">AA1071</f>
        <v>0</v>
      </c>
      <c r="AB1072" s="438">
        <f t="shared" ref="AB1072" si="3261">AB1071</f>
        <v>0</v>
      </c>
      <c r="AC1072" s="438">
        <f t="shared" ref="AC1072" si="3262">AC1071</f>
        <v>0</v>
      </c>
      <c r="AD1072" s="438">
        <f t="shared" ref="AD1072" si="3263">AD1071</f>
        <v>0</v>
      </c>
      <c r="AE1072" s="438">
        <f t="shared" ref="AE1072" si="3264">AE1071</f>
        <v>0</v>
      </c>
      <c r="AF1072" s="438">
        <f t="shared" ref="AF1072" si="3265">AF1071</f>
        <v>0</v>
      </c>
      <c r="AG1072" s="438">
        <f t="shared" ref="AG1072" si="3266">AG1071</f>
        <v>0</v>
      </c>
      <c r="AH1072" s="438">
        <f t="shared" ref="AH1072" si="3267">AH1071</f>
        <v>0</v>
      </c>
      <c r="AI1072" s="438">
        <f t="shared" ref="AI1072" si="3268">AI1071</f>
        <v>0</v>
      </c>
      <c r="AJ1072" s="438">
        <f t="shared" ref="AJ1072" si="3269">AJ1071</f>
        <v>0</v>
      </c>
      <c r="AK1072" s="438">
        <f t="shared" ref="AK1072" si="3270">AK1071</f>
        <v>0</v>
      </c>
      <c r="AL1072" s="438">
        <f t="shared" ref="AL1072" si="3271">AL1071</f>
        <v>0</v>
      </c>
      <c r="AM1072" s="333"/>
    </row>
    <row r="1073" spans="1:39" ht="15" hidden="1" customHeight="1" outlineLevel="1">
      <c r="A1073" s="568"/>
      <c r="B1073" s="455"/>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439"/>
      <c r="Z1073" s="452"/>
      <c r="AA1073" s="452"/>
      <c r="AB1073" s="452"/>
      <c r="AC1073" s="452"/>
      <c r="AD1073" s="452"/>
      <c r="AE1073" s="452"/>
      <c r="AF1073" s="452"/>
      <c r="AG1073" s="452"/>
      <c r="AH1073" s="452"/>
      <c r="AI1073" s="452"/>
      <c r="AJ1073" s="452"/>
      <c r="AK1073" s="452"/>
      <c r="AL1073" s="452"/>
      <c r="AM1073" s="333"/>
    </row>
    <row r="1074" spans="1:39" ht="15" hidden="1" customHeight="1" outlineLevel="1">
      <c r="A1074" s="568">
        <v>38</v>
      </c>
      <c r="B1074" s="455" t="s">
        <v>131</v>
      </c>
      <c r="C1074" s="318" t="s">
        <v>25</v>
      </c>
      <c r="D1074" s="322"/>
      <c r="E1074" s="322"/>
      <c r="F1074" s="322"/>
      <c r="G1074" s="322"/>
      <c r="H1074" s="322"/>
      <c r="I1074" s="322"/>
      <c r="J1074" s="322"/>
      <c r="K1074" s="322"/>
      <c r="L1074" s="322"/>
      <c r="M1074" s="322"/>
      <c r="N1074" s="322">
        <v>0</v>
      </c>
      <c r="O1074" s="322"/>
      <c r="P1074" s="322"/>
      <c r="Q1074" s="322"/>
      <c r="R1074" s="322"/>
      <c r="S1074" s="322"/>
      <c r="T1074" s="322"/>
      <c r="U1074" s="322"/>
      <c r="V1074" s="322"/>
      <c r="W1074" s="322"/>
      <c r="X1074" s="322"/>
      <c r="Y1074" s="453"/>
      <c r="Z1074" s="442"/>
      <c r="AA1074" s="442"/>
      <c r="AB1074" s="442"/>
      <c r="AC1074" s="442"/>
      <c r="AD1074" s="442"/>
      <c r="AE1074" s="442"/>
      <c r="AF1074" s="442"/>
      <c r="AG1074" s="442"/>
      <c r="AH1074" s="442"/>
      <c r="AI1074" s="442"/>
      <c r="AJ1074" s="442"/>
      <c r="AK1074" s="442"/>
      <c r="AL1074" s="442"/>
      <c r="AM1074" s="323">
        <f>SUM(Y1074:AL1074)</f>
        <v>0</v>
      </c>
    </row>
    <row r="1075" spans="1:39" ht="15" hidden="1" customHeight="1" outlineLevel="1">
      <c r="A1075" s="568"/>
      <c r="B1075" s="321" t="s">
        <v>349</v>
      </c>
      <c r="C1075" s="318" t="s">
        <v>164</v>
      </c>
      <c r="D1075" s="322"/>
      <c r="E1075" s="322"/>
      <c r="F1075" s="322"/>
      <c r="G1075" s="322"/>
      <c r="H1075" s="322"/>
      <c r="I1075" s="322"/>
      <c r="J1075" s="322"/>
      <c r="K1075" s="322"/>
      <c r="L1075" s="322"/>
      <c r="M1075" s="322"/>
      <c r="N1075" s="322">
        <f>N1074</f>
        <v>0</v>
      </c>
      <c r="O1075" s="322"/>
      <c r="P1075" s="322"/>
      <c r="Q1075" s="322"/>
      <c r="R1075" s="322"/>
      <c r="S1075" s="322"/>
      <c r="T1075" s="322"/>
      <c r="U1075" s="322"/>
      <c r="V1075" s="322"/>
      <c r="W1075" s="322"/>
      <c r="X1075" s="322"/>
      <c r="Y1075" s="438">
        <f>Y1074</f>
        <v>0</v>
      </c>
      <c r="Z1075" s="438">
        <f t="shared" ref="Z1075" si="3272">Z1074</f>
        <v>0</v>
      </c>
      <c r="AA1075" s="438">
        <f t="shared" ref="AA1075" si="3273">AA1074</f>
        <v>0</v>
      </c>
      <c r="AB1075" s="438">
        <f t="shared" ref="AB1075" si="3274">AB1074</f>
        <v>0</v>
      </c>
      <c r="AC1075" s="438">
        <f t="shared" ref="AC1075" si="3275">AC1074</f>
        <v>0</v>
      </c>
      <c r="AD1075" s="438">
        <f t="shared" ref="AD1075" si="3276">AD1074</f>
        <v>0</v>
      </c>
      <c r="AE1075" s="438">
        <f t="shared" ref="AE1075" si="3277">AE1074</f>
        <v>0</v>
      </c>
      <c r="AF1075" s="438">
        <f t="shared" ref="AF1075" si="3278">AF1074</f>
        <v>0</v>
      </c>
      <c r="AG1075" s="438">
        <f t="shared" ref="AG1075" si="3279">AG1074</f>
        <v>0</v>
      </c>
      <c r="AH1075" s="438">
        <f t="shared" ref="AH1075" si="3280">AH1074</f>
        <v>0</v>
      </c>
      <c r="AI1075" s="438">
        <f t="shared" ref="AI1075" si="3281">AI1074</f>
        <v>0</v>
      </c>
      <c r="AJ1075" s="438">
        <f t="shared" ref="AJ1075" si="3282">AJ1074</f>
        <v>0</v>
      </c>
      <c r="AK1075" s="438">
        <f t="shared" ref="AK1075" si="3283">AK1074</f>
        <v>0</v>
      </c>
      <c r="AL1075" s="438">
        <f t="shared" ref="AL1075" si="3284">AL1074</f>
        <v>0</v>
      </c>
      <c r="AM1075" s="333"/>
    </row>
    <row r="1076" spans="1:39" ht="15" hidden="1" customHeight="1" outlineLevel="1">
      <c r="A1076" s="568"/>
      <c r="B1076" s="455"/>
      <c r="C1076" s="318"/>
      <c r="D1076" s="318"/>
      <c r="E1076" s="318"/>
      <c r="F1076" s="318"/>
      <c r="G1076" s="318"/>
      <c r="H1076" s="318"/>
      <c r="I1076" s="318"/>
      <c r="J1076" s="318"/>
      <c r="K1076" s="318"/>
      <c r="L1076" s="318"/>
      <c r="M1076" s="318"/>
      <c r="N1076" s="318"/>
      <c r="O1076" s="318"/>
      <c r="P1076" s="318"/>
      <c r="Q1076" s="318"/>
      <c r="R1076" s="318"/>
      <c r="S1076" s="318"/>
      <c r="T1076" s="318"/>
      <c r="U1076" s="318"/>
      <c r="V1076" s="318"/>
      <c r="W1076" s="318"/>
      <c r="X1076" s="318"/>
      <c r="Y1076" s="439"/>
      <c r="Z1076" s="452"/>
      <c r="AA1076" s="452"/>
      <c r="AB1076" s="452"/>
      <c r="AC1076" s="452"/>
      <c r="AD1076" s="452"/>
      <c r="AE1076" s="452"/>
      <c r="AF1076" s="452"/>
      <c r="AG1076" s="452"/>
      <c r="AH1076" s="452"/>
      <c r="AI1076" s="452"/>
      <c r="AJ1076" s="452"/>
      <c r="AK1076" s="452"/>
      <c r="AL1076" s="452"/>
      <c r="AM1076" s="333"/>
    </row>
    <row r="1077" spans="1:39" ht="15" hidden="1" customHeight="1" outlineLevel="1">
      <c r="A1077" s="568">
        <v>39</v>
      </c>
      <c r="B1077" s="455" t="s">
        <v>132</v>
      </c>
      <c r="C1077" s="318" t="s">
        <v>25</v>
      </c>
      <c r="D1077" s="322"/>
      <c r="E1077" s="322"/>
      <c r="F1077" s="322"/>
      <c r="G1077" s="322"/>
      <c r="H1077" s="322"/>
      <c r="I1077" s="322"/>
      <c r="J1077" s="322"/>
      <c r="K1077" s="322"/>
      <c r="L1077" s="322"/>
      <c r="M1077" s="322"/>
      <c r="N1077" s="322">
        <v>0</v>
      </c>
      <c r="O1077" s="322"/>
      <c r="P1077" s="322"/>
      <c r="Q1077" s="322"/>
      <c r="R1077" s="322"/>
      <c r="S1077" s="322"/>
      <c r="T1077" s="322"/>
      <c r="U1077" s="322"/>
      <c r="V1077" s="322"/>
      <c r="W1077" s="322"/>
      <c r="X1077" s="322"/>
      <c r="Y1077" s="453"/>
      <c r="Z1077" s="442"/>
      <c r="AA1077" s="442"/>
      <c r="AB1077" s="442"/>
      <c r="AC1077" s="442"/>
      <c r="AD1077" s="442"/>
      <c r="AE1077" s="442"/>
      <c r="AF1077" s="442"/>
      <c r="AG1077" s="442"/>
      <c r="AH1077" s="442"/>
      <c r="AI1077" s="442"/>
      <c r="AJ1077" s="442"/>
      <c r="AK1077" s="442"/>
      <c r="AL1077" s="442"/>
      <c r="AM1077" s="323">
        <f>SUM(Y1077:AL1077)</f>
        <v>0</v>
      </c>
    </row>
    <row r="1078" spans="1:39" ht="15" hidden="1" customHeight="1" outlineLevel="1">
      <c r="A1078" s="568"/>
      <c r="B1078" s="321" t="s">
        <v>349</v>
      </c>
      <c r="C1078" s="318" t="s">
        <v>164</v>
      </c>
      <c r="D1078" s="322"/>
      <c r="E1078" s="322"/>
      <c r="F1078" s="322"/>
      <c r="G1078" s="322"/>
      <c r="H1078" s="322"/>
      <c r="I1078" s="322"/>
      <c r="J1078" s="322"/>
      <c r="K1078" s="322"/>
      <c r="L1078" s="322"/>
      <c r="M1078" s="322"/>
      <c r="N1078" s="322">
        <f>N1077</f>
        <v>0</v>
      </c>
      <c r="O1078" s="322"/>
      <c r="P1078" s="322"/>
      <c r="Q1078" s="322"/>
      <c r="R1078" s="322"/>
      <c r="S1078" s="322"/>
      <c r="T1078" s="322"/>
      <c r="U1078" s="322"/>
      <c r="V1078" s="322"/>
      <c r="W1078" s="322"/>
      <c r="X1078" s="322"/>
      <c r="Y1078" s="438">
        <f>Y1077</f>
        <v>0</v>
      </c>
      <c r="Z1078" s="438">
        <f t="shared" ref="Z1078" si="3285">Z1077</f>
        <v>0</v>
      </c>
      <c r="AA1078" s="438">
        <f t="shared" ref="AA1078" si="3286">AA1077</f>
        <v>0</v>
      </c>
      <c r="AB1078" s="438">
        <f t="shared" ref="AB1078" si="3287">AB1077</f>
        <v>0</v>
      </c>
      <c r="AC1078" s="438">
        <f t="shared" ref="AC1078" si="3288">AC1077</f>
        <v>0</v>
      </c>
      <c r="AD1078" s="438">
        <f t="shared" ref="AD1078" si="3289">AD1077</f>
        <v>0</v>
      </c>
      <c r="AE1078" s="438">
        <f t="shared" ref="AE1078" si="3290">AE1077</f>
        <v>0</v>
      </c>
      <c r="AF1078" s="438">
        <f t="shared" ref="AF1078" si="3291">AF1077</f>
        <v>0</v>
      </c>
      <c r="AG1078" s="438">
        <f t="shared" ref="AG1078" si="3292">AG1077</f>
        <v>0</v>
      </c>
      <c r="AH1078" s="438">
        <f t="shared" ref="AH1078" si="3293">AH1077</f>
        <v>0</v>
      </c>
      <c r="AI1078" s="438">
        <f t="shared" ref="AI1078" si="3294">AI1077</f>
        <v>0</v>
      </c>
      <c r="AJ1078" s="438">
        <f t="shared" ref="AJ1078" si="3295">AJ1077</f>
        <v>0</v>
      </c>
      <c r="AK1078" s="438">
        <f t="shared" ref="AK1078" si="3296">AK1077</f>
        <v>0</v>
      </c>
      <c r="AL1078" s="438">
        <f t="shared" ref="AL1078" si="3297">AL1077</f>
        <v>0</v>
      </c>
      <c r="AM1078" s="333"/>
    </row>
    <row r="1079" spans="1:39" ht="15" hidden="1" customHeight="1" outlineLevel="1">
      <c r="A1079" s="568"/>
      <c r="B1079" s="455"/>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439"/>
      <c r="Z1079" s="452"/>
      <c r="AA1079" s="452"/>
      <c r="AB1079" s="452"/>
      <c r="AC1079" s="452"/>
      <c r="AD1079" s="452"/>
      <c r="AE1079" s="452"/>
      <c r="AF1079" s="452"/>
      <c r="AG1079" s="452"/>
      <c r="AH1079" s="452"/>
      <c r="AI1079" s="452"/>
      <c r="AJ1079" s="452"/>
      <c r="AK1079" s="452"/>
      <c r="AL1079" s="452"/>
      <c r="AM1079" s="333"/>
    </row>
    <row r="1080" spans="1:39" ht="15" hidden="1" customHeight="1" outlineLevel="1">
      <c r="A1080" s="568">
        <v>40</v>
      </c>
      <c r="B1080" s="455" t="s">
        <v>133</v>
      </c>
      <c r="C1080" s="318" t="s">
        <v>25</v>
      </c>
      <c r="D1080" s="322"/>
      <c r="E1080" s="322"/>
      <c r="F1080" s="322"/>
      <c r="G1080" s="322"/>
      <c r="H1080" s="322"/>
      <c r="I1080" s="322"/>
      <c r="J1080" s="322"/>
      <c r="K1080" s="322"/>
      <c r="L1080" s="322"/>
      <c r="M1080" s="322"/>
      <c r="N1080" s="322">
        <v>0</v>
      </c>
      <c r="O1080" s="322"/>
      <c r="P1080" s="322"/>
      <c r="Q1080" s="322"/>
      <c r="R1080" s="322"/>
      <c r="S1080" s="322"/>
      <c r="T1080" s="322"/>
      <c r="U1080" s="322"/>
      <c r="V1080" s="322"/>
      <c r="W1080" s="322"/>
      <c r="X1080" s="322"/>
      <c r="Y1080" s="453"/>
      <c r="Z1080" s="442"/>
      <c r="AA1080" s="442"/>
      <c r="AB1080" s="442"/>
      <c r="AC1080" s="442"/>
      <c r="AD1080" s="442"/>
      <c r="AE1080" s="442"/>
      <c r="AF1080" s="442"/>
      <c r="AG1080" s="442"/>
      <c r="AH1080" s="442"/>
      <c r="AI1080" s="442"/>
      <c r="AJ1080" s="442"/>
      <c r="AK1080" s="442"/>
      <c r="AL1080" s="442"/>
      <c r="AM1080" s="323">
        <f>SUM(Y1080:AL1080)</f>
        <v>0</v>
      </c>
    </row>
    <row r="1081" spans="1:39" ht="15" hidden="1" customHeight="1" outlineLevel="1">
      <c r="A1081" s="568"/>
      <c r="B1081" s="321" t="s">
        <v>349</v>
      </c>
      <c r="C1081" s="318" t="s">
        <v>164</v>
      </c>
      <c r="D1081" s="322"/>
      <c r="E1081" s="322"/>
      <c r="F1081" s="322"/>
      <c r="G1081" s="322"/>
      <c r="H1081" s="322"/>
      <c r="I1081" s="322"/>
      <c r="J1081" s="322"/>
      <c r="K1081" s="322"/>
      <c r="L1081" s="322"/>
      <c r="M1081" s="322"/>
      <c r="N1081" s="322">
        <f>N1080</f>
        <v>0</v>
      </c>
      <c r="O1081" s="322"/>
      <c r="P1081" s="322"/>
      <c r="Q1081" s="322"/>
      <c r="R1081" s="322"/>
      <c r="S1081" s="322"/>
      <c r="T1081" s="322"/>
      <c r="U1081" s="322"/>
      <c r="V1081" s="322"/>
      <c r="W1081" s="322"/>
      <c r="X1081" s="322"/>
      <c r="Y1081" s="438">
        <f>Y1080</f>
        <v>0</v>
      </c>
      <c r="Z1081" s="438">
        <f t="shared" ref="Z1081" si="3298">Z1080</f>
        <v>0</v>
      </c>
      <c r="AA1081" s="438">
        <f t="shared" ref="AA1081" si="3299">AA1080</f>
        <v>0</v>
      </c>
      <c r="AB1081" s="438">
        <f t="shared" ref="AB1081" si="3300">AB1080</f>
        <v>0</v>
      </c>
      <c r="AC1081" s="438">
        <f t="shared" ref="AC1081" si="3301">AC1080</f>
        <v>0</v>
      </c>
      <c r="AD1081" s="438">
        <f t="shared" ref="AD1081" si="3302">AD1080</f>
        <v>0</v>
      </c>
      <c r="AE1081" s="438">
        <f t="shared" ref="AE1081" si="3303">AE1080</f>
        <v>0</v>
      </c>
      <c r="AF1081" s="438">
        <f t="shared" ref="AF1081" si="3304">AF1080</f>
        <v>0</v>
      </c>
      <c r="AG1081" s="438">
        <f t="shared" ref="AG1081" si="3305">AG1080</f>
        <v>0</v>
      </c>
      <c r="AH1081" s="438">
        <f t="shared" ref="AH1081" si="3306">AH1080</f>
        <v>0</v>
      </c>
      <c r="AI1081" s="438">
        <f t="shared" ref="AI1081" si="3307">AI1080</f>
        <v>0</v>
      </c>
      <c r="AJ1081" s="438">
        <f t="shared" ref="AJ1081" si="3308">AJ1080</f>
        <v>0</v>
      </c>
      <c r="AK1081" s="438">
        <f t="shared" ref="AK1081" si="3309">AK1080</f>
        <v>0</v>
      </c>
      <c r="AL1081" s="438">
        <f t="shared" ref="AL1081" si="3310">AL1080</f>
        <v>0</v>
      </c>
      <c r="AM1081" s="333"/>
    </row>
    <row r="1082" spans="1:39" ht="15" hidden="1" customHeight="1" outlineLevel="1">
      <c r="A1082" s="568"/>
      <c r="B1082" s="455"/>
      <c r="C1082" s="318"/>
      <c r="D1082" s="318"/>
      <c r="E1082" s="318"/>
      <c r="F1082" s="318"/>
      <c r="G1082" s="318"/>
      <c r="H1082" s="318"/>
      <c r="I1082" s="318"/>
      <c r="J1082" s="318"/>
      <c r="K1082" s="318"/>
      <c r="L1082" s="318"/>
      <c r="M1082" s="318"/>
      <c r="N1082" s="318"/>
      <c r="O1082" s="318"/>
      <c r="P1082" s="318"/>
      <c r="Q1082" s="318"/>
      <c r="R1082" s="318"/>
      <c r="S1082" s="318"/>
      <c r="T1082" s="318"/>
      <c r="U1082" s="318"/>
      <c r="V1082" s="318"/>
      <c r="W1082" s="318"/>
      <c r="X1082" s="318"/>
      <c r="Y1082" s="439"/>
      <c r="Z1082" s="452"/>
      <c r="AA1082" s="452"/>
      <c r="AB1082" s="452"/>
      <c r="AC1082" s="452"/>
      <c r="AD1082" s="452"/>
      <c r="AE1082" s="452"/>
      <c r="AF1082" s="452"/>
      <c r="AG1082" s="452"/>
      <c r="AH1082" s="452"/>
      <c r="AI1082" s="452"/>
      <c r="AJ1082" s="452"/>
      <c r="AK1082" s="452"/>
      <c r="AL1082" s="452"/>
      <c r="AM1082" s="333"/>
    </row>
    <row r="1083" spans="1:39" ht="28.5" hidden="1" customHeight="1" outlineLevel="1">
      <c r="A1083" s="568">
        <v>41</v>
      </c>
      <c r="B1083" s="455" t="s">
        <v>134</v>
      </c>
      <c r="C1083" s="318" t="s">
        <v>25</v>
      </c>
      <c r="D1083" s="322"/>
      <c r="E1083" s="322"/>
      <c r="F1083" s="322"/>
      <c r="G1083" s="322"/>
      <c r="H1083" s="322"/>
      <c r="I1083" s="322"/>
      <c r="J1083" s="322"/>
      <c r="K1083" s="322"/>
      <c r="L1083" s="322"/>
      <c r="M1083" s="322"/>
      <c r="N1083" s="322">
        <v>0</v>
      </c>
      <c r="O1083" s="322"/>
      <c r="P1083" s="322"/>
      <c r="Q1083" s="322"/>
      <c r="R1083" s="322"/>
      <c r="S1083" s="322"/>
      <c r="T1083" s="322"/>
      <c r="U1083" s="322"/>
      <c r="V1083" s="322"/>
      <c r="W1083" s="322"/>
      <c r="X1083" s="322"/>
      <c r="Y1083" s="453"/>
      <c r="Z1083" s="442"/>
      <c r="AA1083" s="442"/>
      <c r="AB1083" s="442"/>
      <c r="AC1083" s="442"/>
      <c r="AD1083" s="442"/>
      <c r="AE1083" s="442"/>
      <c r="AF1083" s="442"/>
      <c r="AG1083" s="442"/>
      <c r="AH1083" s="442"/>
      <c r="AI1083" s="442"/>
      <c r="AJ1083" s="442"/>
      <c r="AK1083" s="442"/>
      <c r="AL1083" s="442"/>
      <c r="AM1083" s="323">
        <f>SUM(Y1083:AL1083)</f>
        <v>0</v>
      </c>
    </row>
    <row r="1084" spans="1:39" ht="15" hidden="1" customHeight="1" outlineLevel="1">
      <c r="A1084" s="568"/>
      <c r="B1084" s="321" t="s">
        <v>349</v>
      </c>
      <c r="C1084" s="318" t="s">
        <v>164</v>
      </c>
      <c r="D1084" s="322"/>
      <c r="E1084" s="322"/>
      <c r="F1084" s="322"/>
      <c r="G1084" s="322"/>
      <c r="H1084" s="322"/>
      <c r="I1084" s="322"/>
      <c r="J1084" s="322"/>
      <c r="K1084" s="322"/>
      <c r="L1084" s="322"/>
      <c r="M1084" s="322"/>
      <c r="N1084" s="322">
        <f>N1083</f>
        <v>0</v>
      </c>
      <c r="O1084" s="322"/>
      <c r="P1084" s="322"/>
      <c r="Q1084" s="322"/>
      <c r="R1084" s="322"/>
      <c r="S1084" s="322"/>
      <c r="T1084" s="322"/>
      <c r="U1084" s="322"/>
      <c r="V1084" s="322"/>
      <c r="W1084" s="322"/>
      <c r="X1084" s="322"/>
      <c r="Y1084" s="438">
        <f>Y1083</f>
        <v>0</v>
      </c>
      <c r="Z1084" s="438">
        <f t="shared" ref="Z1084" si="3311">Z1083</f>
        <v>0</v>
      </c>
      <c r="AA1084" s="438">
        <f t="shared" ref="AA1084" si="3312">AA1083</f>
        <v>0</v>
      </c>
      <c r="AB1084" s="438">
        <f t="shared" ref="AB1084" si="3313">AB1083</f>
        <v>0</v>
      </c>
      <c r="AC1084" s="438">
        <f t="shared" ref="AC1084" si="3314">AC1083</f>
        <v>0</v>
      </c>
      <c r="AD1084" s="438">
        <f t="shared" ref="AD1084" si="3315">AD1083</f>
        <v>0</v>
      </c>
      <c r="AE1084" s="438">
        <f t="shared" ref="AE1084" si="3316">AE1083</f>
        <v>0</v>
      </c>
      <c r="AF1084" s="438">
        <f t="shared" ref="AF1084" si="3317">AF1083</f>
        <v>0</v>
      </c>
      <c r="AG1084" s="438">
        <f t="shared" ref="AG1084" si="3318">AG1083</f>
        <v>0</v>
      </c>
      <c r="AH1084" s="438">
        <f t="shared" ref="AH1084" si="3319">AH1083</f>
        <v>0</v>
      </c>
      <c r="AI1084" s="438">
        <f t="shared" ref="AI1084" si="3320">AI1083</f>
        <v>0</v>
      </c>
      <c r="AJ1084" s="438">
        <f t="shared" ref="AJ1084" si="3321">AJ1083</f>
        <v>0</v>
      </c>
      <c r="AK1084" s="438">
        <f t="shared" ref="AK1084" si="3322">AK1083</f>
        <v>0</v>
      </c>
      <c r="AL1084" s="438">
        <f t="shared" ref="AL1084" si="3323">AL1083</f>
        <v>0</v>
      </c>
      <c r="AM1084" s="333"/>
    </row>
    <row r="1085" spans="1:39" ht="15" hidden="1" customHeight="1" outlineLevel="1">
      <c r="A1085" s="568"/>
      <c r="B1085" s="455"/>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439"/>
      <c r="Z1085" s="452"/>
      <c r="AA1085" s="452"/>
      <c r="AB1085" s="452"/>
      <c r="AC1085" s="452"/>
      <c r="AD1085" s="452"/>
      <c r="AE1085" s="452"/>
      <c r="AF1085" s="452"/>
      <c r="AG1085" s="452"/>
      <c r="AH1085" s="452"/>
      <c r="AI1085" s="452"/>
      <c r="AJ1085" s="452"/>
      <c r="AK1085" s="452"/>
      <c r="AL1085" s="452"/>
      <c r="AM1085" s="333"/>
    </row>
    <row r="1086" spans="1:39" ht="28.5" hidden="1" customHeight="1" outlineLevel="1">
      <c r="A1086" s="568">
        <v>42</v>
      </c>
      <c r="B1086" s="455" t="s">
        <v>135</v>
      </c>
      <c r="C1086" s="318" t="s">
        <v>25</v>
      </c>
      <c r="D1086" s="322"/>
      <c r="E1086" s="322"/>
      <c r="F1086" s="322"/>
      <c r="G1086" s="322"/>
      <c r="H1086" s="322"/>
      <c r="I1086" s="322"/>
      <c r="J1086" s="322"/>
      <c r="K1086" s="322"/>
      <c r="L1086" s="322"/>
      <c r="M1086" s="322"/>
      <c r="N1086" s="318"/>
      <c r="O1086" s="322"/>
      <c r="P1086" s="322"/>
      <c r="Q1086" s="322"/>
      <c r="R1086" s="322"/>
      <c r="S1086" s="322"/>
      <c r="T1086" s="322"/>
      <c r="U1086" s="322"/>
      <c r="V1086" s="322"/>
      <c r="W1086" s="322"/>
      <c r="X1086" s="322"/>
      <c r="Y1086" s="453"/>
      <c r="Z1086" s="442"/>
      <c r="AA1086" s="442"/>
      <c r="AB1086" s="442"/>
      <c r="AC1086" s="442"/>
      <c r="AD1086" s="442"/>
      <c r="AE1086" s="442"/>
      <c r="AF1086" s="442"/>
      <c r="AG1086" s="442"/>
      <c r="AH1086" s="442"/>
      <c r="AI1086" s="442"/>
      <c r="AJ1086" s="442"/>
      <c r="AK1086" s="442"/>
      <c r="AL1086" s="442"/>
      <c r="AM1086" s="323">
        <f>SUM(Y1086:AL1086)</f>
        <v>0</v>
      </c>
    </row>
    <row r="1087" spans="1:39" ht="15" hidden="1" customHeight="1" outlineLevel="1">
      <c r="A1087" s="568"/>
      <c r="B1087" s="321" t="s">
        <v>349</v>
      </c>
      <c r="C1087" s="318" t="s">
        <v>164</v>
      </c>
      <c r="D1087" s="322"/>
      <c r="E1087" s="322"/>
      <c r="F1087" s="322"/>
      <c r="G1087" s="322"/>
      <c r="H1087" s="322"/>
      <c r="I1087" s="322"/>
      <c r="J1087" s="322"/>
      <c r="K1087" s="322"/>
      <c r="L1087" s="322"/>
      <c r="M1087" s="322"/>
      <c r="N1087" s="495"/>
      <c r="O1087" s="322"/>
      <c r="P1087" s="322"/>
      <c r="Q1087" s="322"/>
      <c r="R1087" s="322"/>
      <c r="S1087" s="322"/>
      <c r="T1087" s="322"/>
      <c r="U1087" s="322"/>
      <c r="V1087" s="322"/>
      <c r="W1087" s="322"/>
      <c r="X1087" s="322"/>
      <c r="Y1087" s="438">
        <f>Y1086</f>
        <v>0</v>
      </c>
      <c r="Z1087" s="438">
        <f t="shared" ref="Z1087" si="3324">Z1086</f>
        <v>0</v>
      </c>
      <c r="AA1087" s="438">
        <f t="shared" ref="AA1087" si="3325">AA1086</f>
        <v>0</v>
      </c>
      <c r="AB1087" s="438">
        <f t="shared" ref="AB1087" si="3326">AB1086</f>
        <v>0</v>
      </c>
      <c r="AC1087" s="438">
        <f t="shared" ref="AC1087" si="3327">AC1086</f>
        <v>0</v>
      </c>
      <c r="AD1087" s="438">
        <f t="shared" ref="AD1087" si="3328">AD1086</f>
        <v>0</v>
      </c>
      <c r="AE1087" s="438">
        <f t="shared" ref="AE1087" si="3329">AE1086</f>
        <v>0</v>
      </c>
      <c r="AF1087" s="438">
        <f t="shared" ref="AF1087" si="3330">AF1086</f>
        <v>0</v>
      </c>
      <c r="AG1087" s="438">
        <f t="shared" ref="AG1087" si="3331">AG1086</f>
        <v>0</v>
      </c>
      <c r="AH1087" s="438">
        <f t="shared" ref="AH1087" si="3332">AH1086</f>
        <v>0</v>
      </c>
      <c r="AI1087" s="438">
        <f t="shared" ref="AI1087" si="3333">AI1086</f>
        <v>0</v>
      </c>
      <c r="AJ1087" s="438">
        <f t="shared" ref="AJ1087" si="3334">AJ1086</f>
        <v>0</v>
      </c>
      <c r="AK1087" s="438">
        <f t="shared" ref="AK1087" si="3335">AK1086</f>
        <v>0</v>
      </c>
      <c r="AL1087" s="438">
        <f t="shared" ref="AL1087" si="3336">AL1086</f>
        <v>0</v>
      </c>
      <c r="AM1087" s="333"/>
    </row>
    <row r="1088" spans="1:39" ht="15" hidden="1" customHeight="1" outlineLevel="1">
      <c r="A1088" s="568"/>
      <c r="B1088" s="455"/>
      <c r="C1088" s="318"/>
      <c r="D1088" s="318"/>
      <c r="E1088" s="318"/>
      <c r="F1088" s="318"/>
      <c r="G1088" s="318"/>
      <c r="H1088" s="318"/>
      <c r="I1088" s="318"/>
      <c r="J1088" s="318"/>
      <c r="K1088" s="318"/>
      <c r="L1088" s="318"/>
      <c r="M1088" s="318"/>
      <c r="N1088" s="318"/>
      <c r="O1088" s="318"/>
      <c r="P1088" s="318"/>
      <c r="Q1088" s="318"/>
      <c r="R1088" s="318"/>
      <c r="S1088" s="318"/>
      <c r="T1088" s="318"/>
      <c r="U1088" s="318"/>
      <c r="V1088" s="318"/>
      <c r="W1088" s="318"/>
      <c r="X1088" s="318"/>
      <c r="Y1088" s="439"/>
      <c r="Z1088" s="452"/>
      <c r="AA1088" s="452"/>
      <c r="AB1088" s="452"/>
      <c r="AC1088" s="452"/>
      <c r="AD1088" s="452"/>
      <c r="AE1088" s="452"/>
      <c r="AF1088" s="452"/>
      <c r="AG1088" s="452"/>
      <c r="AH1088" s="452"/>
      <c r="AI1088" s="452"/>
      <c r="AJ1088" s="452"/>
      <c r="AK1088" s="452"/>
      <c r="AL1088" s="452"/>
      <c r="AM1088" s="333"/>
    </row>
    <row r="1089" spans="1:39" ht="15" hidden="1" customHeight="1" outlineLevel="1">
      <c r="A1089" s="568">
        <v>43</v>
      </c>
      <c r="B1089" s="455" t="s">
        <v>136</v>
      </c>
      <c r="C1089" s="318" t="s">
        <v>25</v>
      </c>
      <c r="D1089" s="322"/>
      <c r="E1089" s="322"/>
      <c r="F1089" s="322"/>
      <c r="G1089" s="322"/>
      <c r="H1089" s="322"/>
      <c r="I1089" s="322"/>
      <c r="J1089" s="322"/>
      <c r="K1089" s="322"/>
      <c r="L1089" s="322"/>
      <c r="M1089" s="322"/>
      <c r="N1089" s="322">
        <v>0</v>
      </c>
      <c r="O1089" s="322"/>
      <c r="P1089" s="322"/>
      <c r="Q1089" s="322"/>
      <c r="R1089" s="322"/>
      <c r="S1089" s="322"/>
      <c r="T1089" s="322"/>
      <c r="U1089" s="322"/>
      <c r="V1089" s="322"/>
      <c r="W1089" s="322"/>
      <c r="X1089" s="322"/>
      <c r="Y1089" s="453"/>
      <c r="Z1089" s="442"/>
      <c r="AA1089" s="442"/>
      <c r="AB1089" s="442"/>
      <c r="AC1089" s="442"/>
      <c r="AD1089" s="442"/>
      <c r="AE1089" s="442"/>
      <c r="AF1089" s="442"/>
      <c r="AG1089" s="442"/>
      <c r="AH1089" s="442"/>
      <c r="AI1089" s="442"/>
      <c r="AJ1089" s="442"/>
      <c r="AK1089" s="442"/>
      <c r="AL1089" s="442"/>
      <c r="AM1089" s="323">
        <f>SUM(Y1089:AL1089)</f>
        <v>0</v>
      </c>
    </row>
    <row r="1090" spans="1:39" ht="15" hidden="1" customHeight="1" outlineLevel="1">
      <c r="A1090" s="568"/>
      <c r="B1090" s="321" t="s">
        <v>349</v>
      </c>
      <c r="C1090" s="318" t="s">
        <v>164</v>
      </c>
      <c r="D1090" s="322"/>
      <c r="E1090" s="322"/>
      <c r="F1090" s="322"/>
      <c r="G1090" s="322"/>
      <c r="H1090" s="322"/>
      <c r="I1090" s="322"/>
      <c r="J1090" s="322"/>
      <c r="K1090" s="322"/>
      <c r="L1090" s="322"/>
      <c r="M1090" s="322"/>
      <c r="N1090" s="322">
        <f>N1089</f>
        <v>0</v>
      </c>
      <c r="O1090" s="322"/>
      <c r="P1090" s="322"/>
      <c r="Q1090" s="322"/>
      <c r="R1090" s="322"/>
      <c r="S1090" s="322"/>
      <c r="T1090" s="322"/>
      <c r="U1090" s="322"/>
      <c r="V1090" s="322"/>
      <c r="W1090" s="322"/>
      <c r="X1090" s="322"/>
      <c r="Y1090" s="438">
        <f>Y1089</f>
        <v>0</v>
      </c>
      <c r="Z1090" s="438">
        <f t="shared" ref="Z1090" si="3337">Z1089</f>
        <v>0</v>
      </c>
      <c r="AA1090" s="438">
        <f t="shared" ref="AA1090" si="3338">AA1089</f>
        <v>0</v>
      </c>
      <c r="AB1090" s="438">
        <f t="shared" ref="AB1090" si="3339">AB1089</f>
        <v>0</v>
      </c>
      <c r="AC1090" s="438">
        <f t="shared" ref="AC1090" si="3340">AC1089</f>
        <v>0</v>
      </c>
      <c r="AD1090" s="438">
        <f t="shared" ref="AD1090" si="3341">AD1089</f>
        <v>0</v>
      </c>
      <c r="AE1090" s="438">
        <f t="shared" ref="AE1090" si="3342">AE1089</f>
        <v>0</v>
      </c>
      <c r="AF1090" s="438">
        <f t="shared" ref="AF1090" si="3343">AF1089</f>
        <v>0</v>
      </c>
      <c r="AG1090" s="438">
        <f t="shared" ref="AG1090" si="3344">AG1089</f>
        <v>0</v>
      </c>
      <c r="AH1090" s="438">
        <f t="shared" ref="AH1090" si="3345">AH1089</f>
        <v>0</v>
      </c>
      <c r="AI1090" s="438">
        <f t="shared" ref="AI1090" si="3346">AI1089</f>
        <v>0</v>
      </c>
      <c r="AJ1090" s="438">
        <f t="shared" ref="AJ1090" si="3347">AJ1089</f>
        <v>0</v>
      </c>
      <c r="AK1090" s="438">
        <f t="shared" ref="AK1090" si="3348">AK1089</f>
        <v>0</v>
      </c>
      <c r="AL1090" s="438">
        <f t="shared" ref="AL1090" si="3349">AL1089</f>
        <v>0</v>
      </c>
      <c r="AM1090" s="333"/>
    </row>
    <row r="1091" spans="1:39" ht="15" hidden="1" customHeight="1" outlineLevel="1">
      <c r="A1091" s="568"/>
      <c r="B1091" s="455"/>
      <c r="C1091" s="318"/>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439"/>
      <c r="Z1091" s="452"/>
      <c r="AA1091" s="452"/>
      <c r="AB1091" s="452"/>
      <c r="AC1091" s="452"/>
      <c r="AD1091" s="452"/>
      <c r="AE1091" s="452"/>
      <c r="AF1091" s="452"/>
      <c r="AG1091" s="452"/>
      <c r="AH1091" s="452"/>
      <c r="AI1091" s="452"/>
      <c r="AJ1091" s="452"/>
      <c r="AK1091" s="452"/>
      <c r="AL1091" s="452"/>
      <c r="AM1091" s="333"/>
    </row>
    <row r="1092" spans="1:39" ht="28.5" hidden="1" customHeight="1" outlineLevel="1">
      <c r="A1092" s="568">
        <v>44</v>
      </c>
      <c r="B1092" s="455" t="s">
        <v>137</v>
      </c>
      <c r="C1092" s="318" t="s">
        <v>25</v>
      </c>
      <c r="D1092" s="322"/>
      <c r="E1092" s="322"/>
      <c r="F1092" s="322"/>
      <c r="G1092" s="322"/>
      <c r="H1092" s="322"/>
      <c r="I1092" s="322"/>
      <c r="J1092" s="322"/>
      <c r="K1092" s="322"/>
      <c r="L1092" s="322"/>
      <c r="M1092" s="322"/>
      <c r="N1092" s="322">
        <v>0</v>
      </c>
      <c r="O1092" s="322"/>
      <c r="P1092" s="322"/>
      <c r="Q1092" s="322"/>
      <c r="R1092" s="322"/>
      <c r="S1092" s="322"/>
      <c r="T1092" s="322"/>
      <c r="U1092" s="322"/>
      <c r="V1092" s="322"/>
      <c r="W1092" s="322"/>
      <c r="X1092" s="322"/>
      <c r="Y1092" s="453"/>
      <c r="Z1092" s="442"/>
      <c r="AA1092" s="442"/>
      <c r="AB1092" s="442"/>
      <c r="AC1092" s="442"/>
      <c r="AD1092" s="442"/>
      <c r="AE1092" s="442"/>
      <c r="AF1092" s="442"/>
      <c r="AG1092" s="442"/>
      <c r="AH1092" s="442"/>
      <c r="AI1092" s="442"/>
      <c r="AJ1092" s="442"/>
      <c r="AK1092" s="442"/>
      <c r="AL1092" s="442"/>
      <c r="AM1092" s="323">
        <f>SUM(Y1092:AL1092)</f>
        <v>0</v>
      </c>
    </row>
    <row r="1093" spans="1:39" ht="15" hidden="1" customHeight="1" outlineLevel="1">
      <c r="A1093" s="568"/>
      <c r="B1093" s="321" t="s">
        <v>349</v>
      </c>
      <c r="C1093" s="318" t="s">
        <v>164</v>
      </c>
      <c r="D1093" s="322"/>
      <c r="E1093" s="322"/>
      <c r="F1093" s="322"/>
      <c r="G1093" s="322"/>
      <c r="H1093" s="322"/>
      <c r="I1093" s="322"/>
      <c r="J1093" s="322"/>
      <c r="K1093" s="322"/>
      <c r="L1093" s="322"/>
      <c r="M1093" s="322"/>
      <c r="N1093" s="322">
        <f>N1092</f>
        <v>0</v>
      </c>
      <c r="O1093" s="322"/>
      <c r="P1093" s="322"/>
      <c r="Q1093" s="322"/>
      <c r="R1093" s="322"/>
      <c r="S1093" s="322"/>
      <c r="T1093" s="322"/>
      <c r="U1093" s="322"/>
      <c r="V1093" s="322"/>
      <c r="W1093" s="322"/>
      <c r="X1093" s="322"/>
      <c r="Y1093" s="438">
        <f>Y1092</f>
        <v>0</v>
      </c>
      <c r="Z1093" s="438">
        <f t="shared" ref="Z1093" si="3350">Z1092</f>
        <v>0</v>
      </c>
      <c r="AA1093" s="438">
        <f t="shared" ref="AA1093" si="3351">AA1092</f>
        <v>0</v>
      </c>
      <c r="AB1093" s="438">
        <f t="shared" ref="AB1093" si="3352">AB1092</f>
        <v>0</v>
      </c>
      <c r="AC1093" s="438">
        <f t="shared" ref="AC1093" si="3353">AC1092</f>
        <v>0</v>
      </c>
      <c r="AD1093" s="438">
        <f t="shared" ref="AD1093" si="3354">AD1092</f>
        <v>0</v>
      </c>
      <c r="AE1093" s="438">
        <f t="shared" ref="AE1093" si="3355">AE1092</f>
        <v>0</v>
      </c>
      <c r="AF1093" s="438">
        <f t="shared" ref="AF1093" si="3356">AF1092</f>
        <v>0</v>
      </c>
      <c r="AG1093" s="438">
        <f t="shared" ref="AG1093" si="3357">AG1092</f>
        <v>0</v>
      </c>
      <c r="AH1093" s="438">
        <f t="shared" ref="AH1093" si="3358">AH1092</f>
        <v>0</v>
      </c>
      <c r="AI1093" s="438">
        <f t="shared" ref="AI1093" si="3359">AI1092</f>
        <v>0</v>
      </c>
      <c r="AJ1093" s="438">
        <f t="shared" ref="AJ1093" si="3360">AJ1092</f>
        <v>0</v>
      </c>
      <c r="AK1093" s="438">
        <f t="shared" ref="AK1093" si="3361">AK1092</f>
        <v>0</v>
      </c>
      <c r="AL1093" s="438">
        <f t="shared" ref="AL1093" si="3362">AL1092</f>
        <v>0</v>
      </c>
      <c r="AM1093" s="333"/>
    </row>
    <row r="1094" spans="1:39" ht="15" hidden="1" customHeight="1" outlineLevel="1">
      <c r="A1094" s="568"/>
      <c r="B1094" s="455"/>
      <c r="C1094" s="318"/>
      <c r="D1094" s="318"/>
      <c r="E1094" s="318"/>
      <c r="F1094" s="318"/>
      <c r="G1094" s="318"/>
      <c r="H1094" s="318"/>
      <c r="I1094" s="318"/>
      <c r="J1094" s="318"/>
      <c r="K1094" s="318"/>
      <c r="L1094" s="318"/>
      <c r="M1094" s="318"/>
      <c r="N1094" s="318"/>
      <c r="O1094" s="318"/>
      <c r="P1094" s="318"/>
      <c r="Q1094" s="318"/>
      <c r="R1094" s="318"/>
      <c r="S1094" s="318"/>
      <c r="T1094" s="318"/>
      <c r="U1094" s="318"/>
      <c r="V1094" s="318"/>
      <c r="W1094" s="318"/>
      <c r="X1094" s="318"/>
      <c r="Y1094" s="439"/>
      <c r="Z1094" s="452"/>
      <c r="AA1094" s="452"/>
      <c r="AB1094" s="452"/>
      <c r="AC1094" s="452"/>
      <c r="AD1094" s="452"/>
      <c r="AE1094" s="452"/>
      <c r="AF1094" s="452"/>
      <c r="AG1094" s="452"/>
      <c r="AH1094" s="452"/>
      <c r="AI1094" s="452"/>
      <c r="AJ1094" s="452"/>
      <c r="AK1094" s="452"/>
      <c r="AL1094" s="452"/>
      <c r="AM1094" s="333"/>
    </row>
    <row r="1095" spans="1:39" ht="15" hidden="1" customHeight="1" outlineLevel="1">
      <c r="A1095" s="568">
        <v>45</v>
      </c>
      <c r="B1095" s="455" t="s">
        <v>138</v>
      </c>
      <c r="C1095" s="318" t="s">
        <v>25</v>
      </c>
      <c r="D1095" s="322"/>
      <c r="E1095" s="322"/>
      <c r="F1095" s="322"/>
      <c r="G1095" s="322"/>
      <c r="H1095" s="322"/>
      <c r="I1095" s="322"/>
      <c r="J1095" s="322"/>
      <c r="K1095" s="322"/>
      <c r="L1095" s="322"/>
      <c r="M1095" s="322"/>
      <c r="N1095" s="322">
        <v>0</v>
      </c>
      <c r="O1095" s="322"/>
      <c r="P1095" s="322"/>
      <c r="Q1095" s="322"/>
      <c r="R1095" s="322"/>
      <c r="S1095" s="322"/>
      <c r="T1095" s="322"/>
      <c r="U1095" s="322"/>
      <c r="V1095" s="322"/>
      <c r="W1095" s="322"/>
      <c r="X1095" s="322"/>
      <c r="Y1095" s="453"/>
      <c r="Z1095" s="442"/>
      <c r="AA1095" s="442"/>
      <c r="AB1095" s="442"/>
      <c r="AC1095" s="442"/>
      <c r="AD1095" s="442"/>
      <c r="AE1095" s="442"/>
      <c r="AF1095" s="442"/>
      <c r="AG1095" s="442"/>
      <c r="AH1095" s="442"/>
      <c r="AI1095" s="442"/>
      <c r="AJ1095" s="442"/>
      <c r="AK1095" s="442"/>
      <c r="AL1095" s="442"/>
      <c r="AM1095" s="323">
        <f>SUM(Y1095:AL1095)</f>
        <v>0</v>
      </c>
    </row>
    <row r="1096" spans="1:39" ht="15" hidden="1" customHeight="1" outlineLevel="1">
      <c r="A1096" s="568"/>
      <c r="B1096" s="321" t="s">
        <v>349</v>
      </c>
      <c r="C1096" s="318" t="s">
        <v>164</v>
      </c>
      <c r="D1096" s="322"/>
      <c r="E1096" s="322"/>
      <c r="F1096" s="322"/>
      <c r="G1096" s="322"/>
      <c r="H1096" s="322"/>
      <c r="I1096" s="322"/>
      <c r="J1096" s="322"/>
      <c r="K1096" s="322"/>
      <c r="L1096" s="322"/>
      <c r="M1096" s="322"/>
      <c r="N1096" s="322">
        <f>N1095</f>
        <v>0</v>
      </c>
      <c r="O1096" s="322"/>
      <c r="P1096" s="322"/>
      <c r="Q1096" s="322"/>
      <c r="R1096" s="322"/>
      <c r="S1096" s="322"/>
      <c r="T1096" s="322"/>
      <c r="U1096" s="322"/>
      <c r="V1096" s="322"/>
      <c r="W1096" s="322"/>
      <c r="X1096" s="322"/>
      <c r="Y1096" s="438">
        <f>Y1095</f>
        <v>0</v>
      </c>
      <c r="Z1096" s="438">
        <f t="shared" ref="Z1096" si="3363">Z1095</f>
        <v>0</v>
      </c>
      <c r="AA1096" s="438">
        <f t="shared" ref="AA1096" si="3364">AA1095</f>
        <v>0</v>
      </c>
      <c r="AB1096" s="438">
        <f t="shared" ref="AB1096" si="3365">AB1095</f>
        <v>0</v>
      </c>
      <c r="AC1096" s="438">
        <f t="shared" ref="AC1096" si="3366">AC1095</f>
        <v>0</v>
      </c>
      <c r="AD1096" s="438">
        <f t="shared" ref="AD1096" si="3367">AD1095</f>
        <v>0</v>
      </c>
      <c r="AE1096" s="438">
        <f t="shared" ref="AE1096" si="3368">AE1095</f>
        <v>0</v>
      </c>
      <c r="AF1096" s="438">
        <f t="shared" ref="AF1096" si="3369">AF1095</f>
        <v>0</v>
      </c>
      <c r="AG1096" s="438">
        <f t="shared" ref="AG1096" si="3370">AG1095</f>
        <v>0</v>
      </c>
      <c r="AH1096" s="438">
        <f t="shared" ref="AH1096" si="3371">AH1095</f>
        <v>0</v>
      </c>
      <c r="AI1096" s="438">
        <f t="shared" ref="AI1096" si="3372">AI1095</f>
        <v>0</v>
      </c>
      <c r="AJ1096" s="438">
        <f t="shared" ref="AJ1096" si="3373">AJ1095</f>
        <v>0</v>
      </c>
      <c r="AK1096" s="438">
        <f t="shared" ref="AK1096" si="3374">AK1095</f>
        <v>0</v>
      </c>
      <c r="AL1096" s="438">
        <f t="shared" ref="AL1096" si="3375">AL1095</f>
        <v>0</v>
      </c>
      <c r="AM1096" s="333"/>
    </row>
    <row r="1097" spans="1:39" ht="15" hidden="1" customHeight="1" outlineLevel="1">
      <c r="A1097" s="568"/>
      <c r="B1097" s="455"/>
      <c r="C1097" s="318"/>
      <c r="D1097" s="318"/>
      <c r="E1097" s="318"/>
      <c r="F1097" s="318"/>
      <c r="G1097" s="318"/>
      <c r="H1097" s="318"/>
      <c r="I1097" s="318"/>
      <c r="J1097" s="318"/>
      <c r="K1097" s="318"/>
      <c r="L1097" s="318"/>
      <c r="M1097" s="318"/>
      <c r="N1097" s="318"/>
      <c r="O1097" s="318"/>
      <c r="P1097" s="318"/>
      <c r="Q1097" s="318"/>
      <c r="R1097" s="318"/>
      <c r="S1097" s="318"/>
      <c r="T1097" s="318"/>
      <c r="U1097" s="318"/>
      <c r="V1097" s="318"/>
      <c r="W1097" s="318"/>
      <c r="X1097" s="318"/>
      <c r="Y1097" s="439"/>
      <c r="Z1097" s="452"/>
      <c r="AA1097" s="452"/>
      <c r="AB1097" s="452"/>
      <c r="AC1097" s="452"/>
      <c r="AD1097" s="452"/>
      <c r="AE1097" s="452"/>
      <c r="AF1097" s="452"/>
      <c r="AG1097" s="452"/>
      <c r="AH1097" s="452"/>
      <c r="AI1097" s="452"/>
      <c r="AJ1097" s="452"/>
      <c r="AK1097" s="452"/>
      <c r="AL1097" s="452"/>
      <c r="AM1097" s="333"/>
    </row>
    <row r="1098" spans="1:39" ht="15" hidden="1" customHeight="1" outlineLevel="1">
      <c r="A1098" s="568">
        <v>46</v>
      </c>
      <c r="B1098" s="455" t="s">
        <v>139</v>
      </c>
      <c r="C1098" s="318" t="s">
        <v>25</v>
      </c>
      <c r="D1098" s="322"/>
      <c r="E1098" s="322"/>
      <c r="F1098" s="322"/>
      <c r="G1098" s="322"/>
      <c r="H1098" s="322"/>
      <c r="I1098" s="322"/>
      <c r="J1098" s="322"/>
      <c r="K1098" s="322"/>
      <c r="L1098" s="322"/>
      <c r="M1098" s="322"/>
      <c r="N1098" s="322">
        <v>0</v>
      </c>
      <c r="O1098" s="322"/>
      <c r="P1098" s="322"/>
      <c r="Q1098" s="322"/>
      <c r="R1098" s="322"/>
      <c r="S1098" s="322"/>
      <c r="T1098" s="322"/>
      <c r="U1098" s="322"/>
      <c r="V1098" s="322"/>
      <c r="W1098" s="322"/>
      <c r="X1098" s="322"/>
      <c r="Y1098" s="453"/>
      <c r="Z1098" s="442"/>
      <c r="AA1098" s="442"/>
      <c r="AB1098" s="442"/>
      <c r="AC1098" s="442"/>
      <c r="AD1098" s="442"/>
      <c r="AE1098" s="442"/>
      <c r="AF1098" s="442"/>
      <c r="AG1098" s="442"/>
      <c r="AH1098" s="442"/>
      <c r="AI1098" s="442">
        <v>0.1</v>
      </c>
      <c r="AJ1098" s="442"/>
      <c r="AK1098" s="442"/>
      <c r="AL1098" s="442"/>
      <c r="AM1098" s="323">
        <f>SUM(Y1098:AL1098)</f>
        <v>0.1</v>
      </c>
    </row>
    <row r="1099" spans="1:39" ht="15" hidden="1" customHeight="1" outlineLevel="1">
      <c r="A1099" s="568"/>
      <c r="B1099" s="321" t="s">
        <v>349</v>
      </c>
      <c r="C1099" s="318" t="s">
        <v>164</v>
      </c>
      <c r="D1099" s="322"/>
      <c r="E1099" s="322"/>
      <c r="F1099" s="322"/>
      <c r="G1099" s="322"/>
      <c r="H1099" s="322"/>
      <c r="I1099" s="322"/>
      <c r="J1099" s="322"/>
      <c r="K1099" s="322"/>
      <c r="L1099" s="322"/>
      <c r="M1099" s="322"/>
      <c r="N1099" s="322">
        <f>N1098</f>
        <v>0</v>
      </c>
      <c r="O1099" s="322"/>
      <c r="P1099" s="322"/>
      <c r="Q1099" s="322"/>
      <c r="R1099" s="322"/>
      <c r="S1099" s="322"/>
      <c r="T1099" s="322"/>
      <c r="U1099" s="322"/>
      <c r="V1099" s="322"/>
      <c r="W1099" s="322"/>
      <c r="X1099" s="322"/>
      <c r="Y1099" s="438">
        <f>Y1098</f>
        <v>0</v>
      </c>
      <c r="Z1099" s="438">
        <f t="shared" ref="Z1099" si="3376">Z1098</f>
        <v>0</v>
      </c>
      <c r="AA1099" s="438">
        <f t="shared" ref="AA1099" si="3377">AA1098</f>
        <v>0</v>
      </c>
      <c r="AB1099" s="438">
        <f t="shared" ref="AB1099" si="3378">AB1098</f>
        <v>0</v>
      </c>
      <c r="AC1099" s="438">
        <f t="shared" ref="AC1099" si="3379">AC1098</f>
        <v>0</v>
      </c>
      <c r="AD1099" s="438">
        <f t="shared" ref="AD1099" si="3380">AD1098</f>
        <v>0</v>
      </c>
      <c r="AE1099" s="438">
        <f t="shared" ref="AE1099" si="3381">AE1098</f>
        <v>0</v>
      </c>
      <c r="AF1099" s="438">
        <f t="shared" ref="AF1099" si="3382">AF1098</f>
        <v>0</v>
      </c>
      <c r="AG1099" s="438">
        <f t="shared" ref="AG1099" si="3383">AG1098</f>
        <v>0</v>
      </c>
      <c r="AH1099" s="438">
        <f t="shared" ref="AH1099" si="3384">AH1098</f>
        <v>0</v>
      </c>
      <c r="AI1099" s="438">
        <f t="shared" ref="AI1099" si="3385">AI1098</f>
        <v>0.1</v>
      </c>
      <c r="AJ1099" s="438">
        <f t="shared" ref="AJ1099" si="3386">AJ1098</f>
        <v>0</v>
      </c>
      <c r="AK1099" s="438">
        <f t="shared" ref="AK1099" si="3387">AK1098</f>
        <v>0</v>
      </c>
      <c r="AL1099" s="438">
        <f t="shared" ref="AL1099" si="3388">AL1098</f>
        <v>0</v>
      </c>
      <c r="AM1099" s="333"/>
    </row>
    <row r="1100" spans="1:39" ht="15" hidden="1" customHeight="1" outlineLevel="1">
      <c r="A1100" s="568"/>
      <c r="B1100" s="455"/>
      <c r="C1100" s="318"/>
      <c r="D1100" s="318"/>
      <c r="E1100" s="318"/>
      <c r="F1100" s="318"/>
      <c r="G1100" s="318"/>
      <c r="H1100" s="318"/>
      <c r="I1100" s="318"/>
      <c r="J1100" s="318"/>
      <c r="K1100" s="318"/>
      <c r="L1100" s="318"/>
      <c r="M1100" s="318"/>
      <c r="N1100" s="318"/>
      <c r="O1100" s="318"/>
      <c r="P1100" s="318"/>
      <c r="Q1100" s="318"/>
      <c r="R1100" s="318"/>
      <c r="S1100" s="318"/>
      <c r="T1100" s="318"/>
      <c r="U1100" s="318"/>
      <c r="V1100" s="318"/>
      <c r="W1100" s="318"/>
      <c r="X1100" s="318"/>
      <c r="Y1100" s="439"/>
      <c r="Z1100" s="452"/>
      <c r="AA1100" s="452"/>
      <c r="AB1100" s="452"/>
      <c r="AC1100" s="452"/>
      <c r="AD1100" s="452"/>
      <c r="AE1100" s="452"/>
      <c r="AF1100" s="452"/>
      <c r="AG1100" s="452"/>
      <c r="AH1100" s="452"/>
      <c r="AI1100" s="452"/>
      <c r="AJ1100" s="452"/>
      <c r="AK1100" s="452"/>
      <c r="AL1100" s="452"/>
      <c r="AM1100" s="333"/>
    </row>
    <row r="1101" spans="1:39" ht="28.5" hidden="1" customHeight="1" outlineLevel="1">
      <c r="A1101" s="568">
        <v>47</v>
      </c>
      <c r="B1101" s="455" t="s">
        <v>140</v>
      </c>
      <c r="C1101" s="318" t="s">
        <v>25</v>
      </c>
      <c r="D1101" s="322"/>
      <c r="E1101" s="322"/>
      <c r="F1101" s="322"/>
      <c r="G1101" s="322"/>
      <c r="H1101" s="322"/>
      <c r="I1101" s="322"/>
      <c r="J1101" s="322"/>
      <c r="K1101" s="322"/>
      <c r="L1101" s="322"/>
      <c r="M1101" s="322"/>
      <c r="N1101" s="322">
        <v>0</v>
      </c>
      <c r="O1101" s="322"/>
      <c r="P1101" s="322"/>
      <c r="Q1101" s="322"/>
      <c r="R1101" s="322"/>
      <c r="S1101" s="322"/>
      <c r="T1101" s="322"/>
      <c r="U1101" s="322"/>
      <c r="V1101" s="322"/>
      <c r="W1101" s="322"/>
      <c r="X1101" s="322"/>
      <c r="Y1101" s="453"/>
      <c r="Z1101" s="442"/>
      <c r="AA1101" s="442"/>
      <c r="AB1101" s="442"/>
      <c r="AC1101" s="442"/>
      <c r="AD1101" s="442"/>
      <c r="AE1101" s="442"/>
      <c r="AF1101" s="442"/>
      <c r="AG1101" s="442"/>
      <c r="AH1101" s="442"/>
      <c r="AI1101" s="442"/>
      <c r="AJ1101" s="442"/>
      <c r="AK1101" s="442"/>
      <c r="AL1101" s="442"/>
      <c r="AM1101" s="323">
        <f>SUM(Y1101:AL1101)</f>
        <v>0</v>
      </c>
    </row>
    <row r="1102" spans="1:39" ht="15" hidden="1" customHeight="1" outlineLevel="1">
      <c r="A1102" s="568"/>
      <c r="B1102" s="321" t="s">
        <v>349</v>
      </c>
      <c r="C1102" s="318" t="s">
        <v>164</v>
      </c>
      <c r="D1102" s="322"/>
      <c r="E1102" s="322"/>
      <c r="F1102" s="322"/>
      <c r="G1102" s="322"/>
      <c r="H1102" s="322"/>
      <c r="I1102" s="322"/>
      <c r="J1102" s="322"/>
      <c r="K1102" s="322"/>
      <c r="L1102" s="322"/>
      <c r="M1102" s="322"/>
      <c r="N1102" s="322">
        <f>N1101</f>
        <v>0</v>
      </c>
      <c r="O1102" s="322"/>
      <c r="P1102" s="322"/>
      <c r="Q1102" s="322"/>
      <c r="R1102" s="322"/>
      <c r="S1102" s="322"/>
      <c r="T1102" s="322"/>
      <c r="U1102" s="322"/>
      <c r="V1102" s="322"/>
      <c r="W1102" s="322"/>
      <c r="X1102" s="322"/>
      <c r="Y1102" s="438">
        <f>Y1101</f>
        <v>0</v>
      </c>
      <c r="Z1102" s="438">
        <f t="shared" ref="Z1102" si="3389">Z1101</f>
        <v>0</v>
      </c>
      <c r="AA1102" s="438">
        <f t="shared" ref="AA1102" si="3390">AA1101</f>
        <v>0</v>
      </c>
      <c r="AB1102" s="438">
        <f t="shared" ref="AB1102" si="3391">AB1101</f>
        <v>0</v>
      </c>
      <c r="AC1102" s="438">
        <f t="shared" ref="AC1102" si="3392">AC1101</f>
        <v>0</v>
      </c>
      <c r="AD1102" s="438">
        <f t="shared" ref="AD1102" si="3393">AD1101</f>
        <v>0</v>
      </c>
      <c r="AE1102" s="438">
        <f t="shared" ref="AE1102" si="3394">AE1101</f>
        <v>0</v>
      </c>
      <c r="AF1102" s="438">
        <f t="shared" ref="AF1102" si="3395">AF1101</f>
        <v>0</v>
      </c>
      <c r="AG1102" s="438">
        <f t="shared" ref="AG1102" si="3396">AG1101</f>
        <v>0</v>
      </c>
      <c r="AH1102" s="438">
        <f t="shared" ref="AH1102" si="3397">AH1101</f>
        <v>0</v>
      </c>
      <c r="AI1102" s="438">
        <f t="shared" ref="AI1102" si="3398">AI1101</f>
        <v>0</v>
      </c>
      <c r="AJ1102" s="438">
        <f t="shared" ref="AJ1102" si="3399">AJ1101</f>
        <v>0</v>
      </c>
      <c r="AK1102" s="438">
        <f t="shared" ref="AK1102" si="3400">AK1101</f>
        <v>0</v>
      </c>
      <c r="AL1102" s="438">
        <f t="shared" ref="AL1102" si="3401">AL1101</f>
        <v>0</v>
      </c>
      <c r="AM1102" s="333"/>
    </row>
    <row r="1103" spans="1:39" ht="15" hidden="1" customHeight="1" outlineLevel="1">
      <c r="A1103" s="568"/>
      <c r="B1103" s="455"/>
      <c r="C1103" s="318"/>
      <c r="D1103" s="318"/>
      <c r="E1103" s="318"/>
      <c r="F1103" s="318"/>
      <c r="G1103" s="318"/>
      <c r="H1103" s="318"/>
      <c r="I1103" s="318"/>
      <c r="J1103" s="318"/>
      <c r="K1103" s="318"/>
      <c r="L1103" s="318"/>
      <c r="M1103" s="318"/>
      <c r="N1103" s="318"/>
      <c r="O1103" s="318"/>
      <c r="P1103" s="318"/>
      <c r="Q1103" s="318"/>
      <c r="R1103" s="318"/>
      <c r="S1103" s="318"/>
      <c r="T1103" s="318"/>
      <c r="U1103" s="318"/>
      <c r="V1103" s="318"/>
      <c r="W1103" s="318"/>
      <c r="X1103" s="318"/>
      <c r="Y1103" s="439"/>
      <c r="Z1103" s="452"/>
      <c r="AA1103" s="452"/>
      <c r="AB1103" s="452"/>
      <c r="AC1103" s="452"/>
      <c r="AD1103" s="452"/>
      <c r="AE1103" s="452"/>
      <c r="AF1103" s="452"/>
      <c r="AG1103" s="452"/>
      <c r="AH1103" s="452"/>
      <c r="AI1103" s="452"/>
      <c r="AJ1103" s="452"/>
      <c r="AK1103" s="452"/>
      <c r="AL1103" s="452"/>
      <c r="AM1103" s="333"/>
    </row>
    <row r="1104" spans="1:39" ht="28.5" hidden="1" customHeight="1" outlineLevel="1">
      <c r="A1104" s="568">
        <v>48</v>
      </c>
      <c r="B1104" s="455" t="s">
        <v>141</v>
      </c>
      <c r="C1104" s="318" t="s">
        <v>25</v>
      </c>
      <c r="D1104" s="322"/>
      <c r="E1104" s="322"/>
      <c r="F1104" s="322"/>
      <c r="G1104" s="322"/>
      <c r="H1104" s="322"/>
      <c r="I1104" s="322"/>
      <c r="J1104" s="322"/>
      <c r="K1104" s="322"/>
      <c r="L1104" s="322"/>
      <c r="M1104" s="322"/>
      <c r="N1104" s="322">
        <v>0</v>
      </c>
      <c r="O1104" s="322"/>
      <c r="P1104" s="322"/>
      <c r="Q1104" s="322"/>
      <c r="R1104" s="322"/>
      <c r="S1104" s="322"/>
      <c r="T1104" s="322"/>
      <c r="U1104" s="322"/>
      <c r="V1104" s="322"/>
      <c r="W1104" s="322"/>
      <c r="X1104" s="322"/>
      <c r="Y1104" s="453"/>
      <c r="Z1104" s="442"/>
      <c r="AA1104" s="442"/>
      <c r="AB1104" s="442"/>
      <c r="AC1104" s="442"/>
      <c r="AD1104" s="442"/>
      <c r="AE1104" s="442"/>
      <c r="AF1104" s="442"/>
      <c r="AG1104" s="442"/>
      <c r="AH1104" s="442"/>
      <c r="AI1104" s="442"/>
      <c r="AJ1104" s="442"/>
      <c r="AK1104" s="442"/>
      <c r="AL1104" s="442"/>
      <c r="AM1104" s="323">
        <f>SUM(Y1104:AL1104)</f>
        <v>0</v>
      </c>
    </row>
    <row r="1105" spans="1:39" ht="15" hidden="1" customHeight="1" outlineLevel="1">
      <c r="A1105" s="568"/>
      <c r="B1105" s="321" t="s">
        <v>349</v>
      </c>
      <c r="C1105" s="318" t="s">
        <v>164</v>
      </c>
      <c r="D1105" s="322"/>
      <c r="E1105" s="322"/>
      <c r="F1105" s="322"/>
      <c r="G1105" s="322"/>
      <c r="H1105" s="322"/>
      <c r="I1105" s="322"/>
      <c r="J1105" s="322"/>
      <c r="K1105" s="322"/>
      <c r="L1105" s="322"/>
      <c r="M1105" s="322"/>
      <c r="N1105" s="322">
        <f>N1104</f>
        <v>0</v>
      </c>
      <c r="O1105" s="322"/>
      <c r="P1105" s="322"/>
      <c r="Q1105" s="322"/>
      <c r="R1105" s="322"/>
      <c r="S1105" s="322"/>
      <c r="T1105" s="322"/>
      <c r="U1105" s="322"/>
      <c r="V1105" s="322"/>
      <c r="W1105" s="322"/>
      <c r="X1105" s="322"/>
      <c r="Y1105" s="438">
        <f>Y1104</f>
        <v>0</v>
      </c>
      <c r="Z1105" s="438">
        <f t="shared" ref="Z1105" si="3402">Z1104</f>
        <v>0</v>
      </c>
      <c r="AA1105" s="438">
        <f t="shared" ref="AA1105" si="3403">AA1104</f>
        <v>0</v>
      </c>
      <c r="AB1105" s="438">
        <f t="shared" ref="AB1105" si="3404">AB1104</f>
        <v>0</v>
      </c>
      <c r="AC1105" s="438">
        <f t="shared" ref="AC1105" si="3405">AC1104</f>
        <v>0</v>
      </c>
      <c r="AD1105" s="438">
        <f t="shared" ref="AD1105" si="3406">AD1104</f>
        <v>0</v>
      </c>
      <c r="AE1105" s="438">
        <f t="shared" ref="AE1105" si="3407">AE1104</f>
        <v>0</v>
      </c>
      <c r="AF1105" s="438">
        <f t="shared" ref="AF1105" si="3408">AF1104</f>
        <v>0</v>
      </c>
      <c r="AG1105" s="438">
        <f t="shared" ref="AG1105" si="3409">AG1104</f>
        <v>0</v>
      </c>
      <c r="AH1105" s="438">
        <f t="shared" ref="AH1105" si="3410">AH1104</f>
        <v>0</v>
      </c>
      <c r="AI1105" s="438">
        <f t="shared" ref="AI1105" si="3411">AI1104</f>
        <v>0</v>
      </c>
      <c r="AJ1105" s="438">
        <f t="shared" ref="AJ1105" si="3412">AJ1104</f>
        <v>0</v>
      </c>
      <c r="AK1105" s="438">
        <f t="shared" ref="AK1105" si="3413">AK1104</f>
        <v>0</v>
      </c>
      <c r="AL1105" s="438">
        <f t="shared" ref="AL1105" si="3414">AL1104</f>
        <v>0</v>
      </c>
      <c r="AM1105" s="333"/>
    </row>
    <row r="1106" spans="1:39" ht="15" hidden="1" customHeight="1" outlineLevel="1">
      <c r="A1106" s="568"/>
      <c r="B1106" s="455"/>
      <c r="C1106" s="318"/>
      <c r="D1106" s="318"/>
      <c r="E1106" s="318"/>
      <c r="F1106" s="318"/>
      <c r="G1106" s="318"/>
      <c r="H1106" s="318"/>
      <c r="I1106" s="318"/>
      <c r="J1106" s="318"/>
      <c r="K1106" s="318"/>
      <c r="L1106" s="318"/>
      <c r="M1106" s="318"/>
      <c r="N1106" s="318"/>
      <c r="O1106" s="318"/>
      <c r="P1106" s="318"/>
      <c r="Q1106" s="318"/>
      <c r="R1106" s="318"/>
      <c r="S1106" s="318"/>
      <c r="T1106" s="318"/>
      <c r="U1106" s="318"/>
      <c r="V1106" s="318"/>
      <c r="W1106" s="318"/>
      <c r="X1106" s="318"/>
      <c r="Y1106" s="439"/>
      <c r="Z1106" s="452"/>
      <c r="AA1106" s="452"/>
      <c r="AB1106" s="452"/>
      <c r="AC1106" s="452"/>
      <c r="AD1106" s="452"/>
      <c r="AE1106" s="452"/>
      <c r="AF1106" s="452"/>
      <c r="AG1106" s="452"/>
      <c r="AH1106" s="452"/>
      <c r="AI1106" s="452"/>
      <c r="AJ1106" s="452"/>
      <c r="AK1106" s="452"/>
      <c r="AL1106" s="452"/>
      <c r="AM1106" s="333"/>
    </row>
    <row r="1107" spans="1:39" ht="15" hidden="1" customHeight="1" outlineLevel="1">
      <c r="A1107" s="568">
        <v>49</v>
      </c>
      <c r="B1107" s="455" t="s">
        <v>142</v>
      </c>
      <c r="C1107" s="318" t="s">
        <v>25</v>
      </c>
      <c r="D1107" s="322"/>
      <c r="E1107" s="322"/>
      <c r="F1107" s="322"/>
      <c r="G1107" s="322"/>
      <c r="H1107" s="322"/>
      <c r="I1107" s="322"/>
      <c r="J1107" s="322"/>
      <c r="K1107" s="322"/>
      <c r="L1107" s="322"/>
      <c r="M1107" s="322"/>
      <c r="N1107" s="322">
        <v>0</v>
      </c>
      <c r="O1107" s="322"/>
      <c r="P1107" s="322"/>
      <c r="Q1107" s="322"/>
      <c r="R1107" s="322"/>
      <c r="S1107" s="322"/>
      <c r="T1107" s="322"/>
      <c r="U1107" s="322"/>
      <c r="V1107" s="322"/>
      <c r="W1107" s="322"/>
      <c r="X1107" s="322"/>
      <c r="Y1107" s="453"/>
      <c r="Z1107" s="442"/>
      <c r="AA1107" s="442"/>
      <c r="AB1107" s="442"/>
      <c r="AC1107" s="442"/>
      <c r="AD1107" s="442"/>
      <c r="AE1107" s="442"/>
      <c r="AF1107" s="442"/>
      <c r="AG1107" s="442"/>
      <c r="AH1107" s="442"/>
      <c r="AI1107" s="442"/>
      <c r="AJ1107" s="442"/>
      <c r="AK1107" s="442"/>
      <c r="AL1107" s="442"/>
      <c r="AM1107" s="323">
        <f>SUM(Y1107:AL1107)</f>
        <v>0</v>
      </c>
    </row>
    <row r="1108" spans="1:39" ht="15" hidden="1" customHeight="1" outlineLevel="1">
      <c r="A1108" s="568"/>
      <c r="B1108" s="321" t="s">
        <v>349</v>
      </c>
      <c r="C1108" s="318" t="s">
        <v>164</v>
      </c>
      <c r="D1108" s="322"/>
      <c r="E1108" s="322"/>
      <c r="F1108" s="322"/>
      <c r="G1108" s="322"/>
      <c r="H1108" s="322"/>
      <c r="I1108" s="322"/>
      <c r="J1108" s="322"/>
      <c r="K1108" s="322"/>
      <c r="L1108" s="322"/>
      <c r="M1108" s="322"/>
      <c r="N1108" s="322">
        <f>N1107</f>
        <v>0</v>
      </c>
      <c r="O1108" s="322"/>
      <c r="P1108" s="322"/>
      <c r="Q1108" s="322"/>
      <c r="R1108" s="322"/>
      <c r="S1108" s="322"/>
      <c r="T1108" s="322"/>
      <c r="U1108" s="322"/>
      <c r="V1108" s="322"/>
      <c r="W1108" s="322"/>
      <c r="X1108" s="322"/>
      <c r="Y1108" s="438">
        <f>Y1107</f>
        <v>0</v>
      </c>
      <c r="Z1108" s="438">
        <f t="shared" ref="Z1108" si="3415">Z1107</f>
        <v>0</v>
      </c>
      <c r="AA1108" s="438">
        <f t="shared" ref="AA1108" si="3416">AA1107</f>
        <v>0</v>
      </c>
      <c r="AB1108" s="438">
        <f t="shared" ref="AB1108" si="3417">AB1107</f>
        <v>0</v>
      </c>
      <c r="AC1108" s="438">
        <f t="shared" ref="AC1108" si="3418">AC1107</f>
        <v>0</v>
      </c>
      <c r="AD1108" s="438">
        <f t="shared" ref="AD1108" si="3419">AD1107</f>
        <v>0</v>
      </c>
      <c r="AE1108" s="438">
        <f t="shared" ref="AE1108" si="3420">AE1107</f>
        <v>0</v>
      </c>
      <c r="AF1108" s="438">
        <f t="shared" ref="AF1108" si="3421">AF1107</f>
        <v>0</v>
      </c>
      <c r="AG1108" s="438">
        <f t="shared" ref="AG1108" si="3422">AG1107</f>
        <v>0</v>
      </c>
      <c r="AH1108" s="438">
        <f t="shared" ref="AH1108" si="3423">AH1107</f>
        <v>0</v>
      </c>
      <c r="AI1108" s="438">
        <f t="shared" ref="AI1108" si="3424">AI1107</f>
        <v>0</v>
      </c>
      <c r="AJ1108" s="438">
        <f t="shared" ref="AJ1108" si="3425">AJ1107</f>
        <v>0</v>
      </c>
      <c r="AK1108" s="438">
        <f t="shared" ref="AK1108" si="3426">AK1107</f>
        <v>0</v>
      </c>
      <c r="AL1108" s="438">
        <f t="shared" ref="AL1108" si="3427">AL1107</f>
        <v>0</v>
      </c>
      <c r="AM1108" s="333"/>
    </row>
    <row r="1109" spans="1:39" ht="15" hidden="1" customHeight="1" outlineLevel="1">
      <c r="A1109" s="568"/>
      <c r="B1109" s="321"/>
      <c r="C1109" s="332"/>
      <c r="D1109" s="318"/>
      <c r="E1109" s="318"/>
      <c r="F1109" s="318"/>
      <c r="G1109" s="318"/>
      <c r="H1109" s="318"/>
      <c r="I1109" s="318"/>
      <c r="J1109" s="318"/>
      <c r="K1109" s="318"/>
      <c r="L1109" s="318"/>
      <c r="M1109" s="318"/>
      <c r="N1109" s="318"/>
      <c r="O1109" s="318"/>
      <c r="P1109" s="318"/>
      <c r="Q1109" s="318"/>
      <c r="R1109" s="318"/>
      <c r="S1109" s="318"/>
      <c r="T1109" s="318"/>
      <c r="U1109" s="318"/>
      <c r="V1109" s="318"/>
      <c r="W1109" s="318"/>
      <c r="X1109" s="318"/>
      <c r="Y1109" s="328"/>
      <c r="Z1109" s="328"/>
      <c r="AA1109" s="328"/>
      <c r="AB1109" s="328"/>
      <c r="AC1109" s="328"/>
      <c r="AD1109" s="328"/>
      <c r="AE1109" s="328"/>
      <c r="AF1109" s="328"/>
      <c r="AG1109" s="328"/>
      <c r="AH1109" s="328"/>
      <c r="AI1109" s="328"/>
      <c r="AJ1109" s="328"/>
      <c r="AK1109" s="328"/>
      <c r="AL1109" s="328"/>
      <c r="AM1109" s="333"/>
    </row>
    <row r="1110" spans="1:39" ht="15.75" collapsed="1">
      <c r="B1110" s="354" t="s">
        <v>350</v>
      </c>
      <c r="C1110" s="356"/>
      <c r="D1110" s="356">
        <f>SUM(D953:D1108)</f>
        <v>0</v>
      </c>
      <c r="E1110" s="356"/>
      <c r="F1110" s="356"/>
      <c r="G1110" s="356"/>
      <c r="H1110" s="356"/>
      <c r="I1110" s="356"/>
      <c r="J1110" s="356"/>
      <c r="K1110" s="356"/>
      <c r="L1110" s="356"/>
      <c r="M1110" s="356"/>
      <c r="N1110" s="356"/>
      <c r="O1110" s="356">
        <f>SUM(O953:X1108)</f>
        <v>0</v>
      </c>
      <c r="P1110" s="356"/>
      <c r="Q1110" s="356"/>
      <c r="R1110" s="356"/>
      <c r="S1110" s="356"/>
      <c r="T1110" s="356"/>
      <c r="U1110" s="356"/>
      <c r="V1110" s="356"/>
      <c r="W1110" s="356"/>
      <c r="X1110" s="356"/>
      <c r="Y1110" s="356">
        <f>IF(Y951="kWh",SUMPRODUCT(D953:D1108,Y953:Y1108))</f>
        <v>0</v>
      </c>
      <c r="Z1110" s="356">
        <f>IF(Z951="kWh",SUMPRODUCT(D953:D1108,Z953:Z1108))</f>
        <v>0</v>
      </c>
      <c r="AA1110" s="356">
        <f>IF(AA951="kw",SUMPRODUCT(N953:N1108,O953:O1108,AA953:AA1108),SUMPRODUCT(D953:D1108,AA953:AA1108))</f>
        <v>0</v>
      </c>
      <c r="AB1110" s="356">
        <f>IF(AB951="kw",SUMPRODUCT(N953:N1108,O953:O1108,AB953:AB1108),SUMPRODUCT(D953:D1108,AB953:AB1108))</f>
        <v>0</v>
      </c>
      <c r="AC1110" s="356">
        <f>IF(AC951="kw",SUMPRODUCT(N953:N1108,O953:O1108,AC953:AC1108),SUMPRODUCT(D953:D1108,AC953:AC1108))</f>
        <v>0</v>
      </c>
      <c r="AD1110" s="356">
        <f>IF(AD951="kw",SUMPRODUCT(N953:N1108,O953:O1108,AD953:AD1108),SUMPRODUCT(D953:D1108,AD953:AD1108))</f>
        <v>0</v>
      </c>
      <c r="AE1110" s="356">
        <f>IF(AE951="kw",SUMPRODUCT(N953:N1108,O953:O1108,AE953:AE1108),SUMPRODUCT(D953:D1108,AE953:AE1108))</f>
        <v>0</v>
      </c>
      <c r="AF1110" s="356">
        <f>IF(AF951="kw",SUMPRODUCT(N953:N1108,O953:O1108,AF953:AF1108),SUMPRODUCT(D953:D1108,AF953:AF1108))</f>
        <v>0</v>
      </c>
      <c r="AG1110" s="356">
        <f>IF(AG951="kw",SUMPRODUCT(N953:N1108,O953:O1108,AG953:AG1108),SUMPRODUCT(D953:D1108,AG953:AG1108))</f>
        <v>0</v>
      </c>
      <c r="AH1110" s="356">
        <f>IF(AH951="kw",SUMPRODUCT(N953:N1108,O953:O1108,AH953:AH1108),SUMPRODUCT(D953:D1108,AH953:AH1108))</f>
        <v>0</v>
      </c>
      <c r="AI1110" s="356">
        <f>IF(AI951="kw",SUMPRODUCT(N953:N1108,O953:O1108,AI953:AI1108),SUMPRODUCT(D953:D1108,AI953:AI1108))</f>
        <v>0</v>
      </c>
      <c r="AJ1110" s="356">
        <f>IF(AJ951="kw",SUMPRODUCT(N953:N1108,O953:O1108,AJ953:AJ1108),SUMPRODUCT(D953:D1108,AJ953:AJ1108))</f>
        <v>0</v>
      </c>
      <c r="AK1110" s="356">
        <f>IF(AK951="kw",SUMPRODUCT(N953:N1108,O953:O1108,AK953:AK1108),SUMPRODUCT(D953:D1108,AK953:AK1108))</f>
        <v>0</v>
      </c>
      <c r="AL1110" s="356">
        <f>IF(AL951="kw",SUMPRODUCT(N953:N1108,O953:O1108,AL953:AL1108),SUMPRODUCT(D953:D1108,AL953:AL1108))</f>
        <v>0</v>
      </c>
      <c r="AM1110" s="357"/>
    </row>
    <row r="1111" spans="1:39" ht="15.75">
      <c r="B1111" s="418" t="s">
        <v>351</v>
      </c>
      <c r="C1111" s="419"/>
      <c r="D1111" s="419"/>
      <c r="E1111" s="419"/>
      <c r="F1111" s="419"/>
      <c r="G1111" s="419"/>
      <c r="H1111" s="419"/>
      <c r="I1111" s="419"/>
      <c r="J1111" s="419"/>
      <c r="K1111" s="419"/>
      <c r="L1111" s="419"/>
      <c r="M1111" s="419"/>
      <c r="N1111" s="419"/>
      <c r="O1111" s="419"/>
      <c r="P1111" s="419"/>
      <c r="Q1111" s="419"/>
      <c r="R1111" s="419"/>
      <c r="S1111" s="419"/>
      <c r="T1111" s="419"/>
      <c r="U1111" s="419"/>
      <c r="V1111" s="419"/>
      <c r="W1111" s="419"/>
      <c r="X1111" s="419"/>
      <c r="Y1111" s="419">
        <f>HLOOKUP(Y767,'2. LRAMVA Threshold'!$B$42:$Q$53,12,FALSE)</f>
        <v>0</v>
      </c>
      <c r="Z1111" s="419">
        <f>HLOOKUP(Z767,'2. LRAMVA Threshold'!$B$42:$Q$53,12,FALSE)</f>
        <v>0</v>
      </c>
      <c r="AA1111" s="419">
        <f>HLOOKUP(AA767,'2. LRAMVA Threshold'!$B$42:$Q$53,12,FALSE)</f>
        <v>0</v>
      </c>
      <c r="AB1111" s="419">
        <f>HLOOKUP(AB767,'2. LRAMVA Threshold'!$B$42:$Q$53,12,FALSE)</f>
        <v>0</v>
      </c>
      <c r="AC1111" s="419">
        <f>HLOOKUP(AC767,'2. LRAMVA Threshold'!$B$42:$Q$53,12,FALSE)</f>
        <v>0</v>
      </c>
      <c r="AD1111" s="419">
        <f>HLOOKUP(AD767,'2. LRAMVA Threshold'!$B$42:$Q$53,12,FALSE)</f>
        <v>0</v>
      </c>
      <c r="AE1111" s="419">
        <f>HLOOKUP(AE767,'2. LRAMVA Threshold'!$B$42:$Q$53,12,FALSE)</f>
        <v>0</v>
      </c>
      <c r="AF1111" s="419">
        <f>HLOOKUP(AF767,'2. LRAMVA Threshold'!$B$42:$Q$53,12,FALSE)</f>
        <v>0</v>
      </c>
      <c r="AG1111" s="419">
        <f>HLOOKUP(AG767,'2. LRAMVA Threshold'!$B$42:$Q$53,12,FALSE)</f>
        <v>0</v>
      </c>
      <c r="AH1111" s="419">
        <f>HLOOKUP(AH767,'2. LRAMVA Threshold'!$B$42:$Q$53,12,FALSE)</f>
        <v>0</v>
      </c>
      <c r="AI1111" s="419">
        <f>HLOOKUP(AI767,'2. LRAMVA Threshold'!$B$42:$Q$53,12,FALSE)</f>
        <v>0</v>
      </c>
      <c r="AJ1111" s="419">
        <f>HLOOKUP(AJ767,'2. LRAMVA Threshold'!$B$42:$Q$53,12,FALSE)</f>
        <v>0</v>
      </c>
      <c r="AK1111" s="419">
        <f>HLOOKUP(AK767,'2. LRAMVA Threshold'!$B$42:$Q$53,12,FALSE)</f>
        <v>0</v>
      </c>
      <c r="AL1111" s="419">
        <f>HLOOKUP(AL767,'2. LRAMVA Threshold'!$B$42:$Q$53,12,FALSE)</f>
        <v>0</v>
      </c>
      <c r="AM1111" s="469"/>
    </row>
    <row r="1112" spans="1:39">
      <c r="B1112" s="421"/>
      <c r="C1112" s="459"/>
      <c r="D1112" s="460"/>
      <c r="E1112" s="460"/>
      <c r="F1112" s="460"/>
      <c r="G1112" s="460"/>
      <c r="H1112" s="460"/>
      <c r="I1112" s="460"/>
      <c r="J1112" s="460"/>
      <c r="K1112" s="460"/>
      <c r="L1112" s="460"/>
      <c r="M1112" s="460"/>
      <c r="N1112" s="460"/>
      <c r="O1112" s="461"/>
      <c r="P1112" s="460"/>
      <c r="Q1112" s="460"/>
      <c r="R1112" s="460"/>
      <c r="S1112" s="462"/>
      <c r="T1112" s="462"/>
      <c r="U1112" s="462"/>
      <c r="V1112" s="462"/>
      <c r="W1112" s="460"/>
      <c r="X1112" s="460"/>
      <c r="Y1112" s="463"/>
      <c r="Z1112" s="463"/>
      <c r="AA1112" s="463"/>
      <c r="AB1112" s="463"/>
      <c r="AC1112" s="463"/>
      <c r="AD1112" s="463"/>
      <c r="AE1112" s="463"/>
      <c r="AF1112" s="426"/>
      <c r="AG1112" s="426"/>
      <c r="AH1112" s="426"/>
      <c r="AI1112" s="426"/>
      <c r="AJ1112" s="426"/>
      <c r="AK1112" s="426"/>
      <c r="AL1112" s="426"/>
      <c r="AM1112" s="427"/>
    </row>
    <row r="1113" spans="1:39">
      <c r="B1113" s="351" t="s">
        <v>352</v>
      </c>
      <c r="C1113" s="365"/>
      <c r="D1113" s="365"/>
      <c r="E1113" s="403"/>
      <c r="F1113" s="403"/>
      <c r="G1113" s="403"/>
      <c r="H1113" s="403"/>
      <c r="I1113" s="403"/>
      <c r="J1113" s="403"/>
      <c r="K1113" s="403"/>
      <c r="L1113" s="403"/>
      <c r="M1113" s="403"/>
      <c r="N1113" s="403"/>
      <c r="O1113" s="318"/>
      <c r="P1113" s="367"/>
      <c r="Q1113" s="367"/>
      <c r="R1113" s="367"/>
      <c r="S1113" s="366"/>
      <c r="T1113" s="366"/>
      <c r="U1113" s="366"/>
      <c r="V1113" s="366"/>
      <c r="W1113" s="367"/>
      <c r="X1113" s="367"/>
      <c r="Y1113" s="368">
        <f>HLOOKUP(Y$35,'3.  Distribution Rates'!$C$122:$P$133,12,FALSE)</f>
        <v>0</v>
      </c>
      <c r="Z1113" s="368">
        <f>HLOOKUP(Z$35,'3.  Distribution Rates'!$C$122:$P$133,12,FALSE)</f>
        <v>0</v>
      </c>
      <c r="AA1113" s="368">
        <f>HLOOKUP(AA$35,'3.  Distribution Rates'!$C$122:$P$133,12,FALSE)</f>
        <v>0</v>
      </c>
      <c r="AB1113" s="368">
        <f>HLOOKUP(AB$35,'3.  Distribution Rates'!$C$122:$P$133,12,FALSE)</f>
        <v>0</v>
      </c>
      <c r="AC1113" s="368">
        <f>HLOOKUP(AC$35,'3.  Distribution Rates'!$C$122:$P$133,12,FALSE)</f>
        <v>0</v>
      </c>
      <c r="AD1113" s="368">
        <f>HLOOKUP(AD$35,'3.  Distribution Rates'!$C$122:$P$133,12,FALSE)</f>
        <v>0</v>
      </c>
      <c r="AE1113" s="368">
        <f>HLOOKUP(AE$35,'3.  Distribution Rates'!$C$122:$P$133,12,FALSE)</f>
        <v>0</v>
      </c>
      <c r="AF1113" s="368">
        <f>HLOOKUP(AF$35,'3.  Distribution Rates'!$C$122:$P$133,12,FALSE)</f>
        <v>0</v>
      </c>
      <c r="AG1113" s="368">
        <f>HLOOKUP(AG$35,'3.  Distribution Rates'!$C$122:$P$133,12,FALSE)</f>
        <v>0</v>
      </c>
      <c r="AH1113" s="368">
        <f>HLOOKUP(AH$35,'3.  Distribution Rates'!$C$122:$P$133,12,FALSE)</f>
        <v>0</v>
      </c>
      <c r="AI1113" s="368">
        <f>HLOOKUP(AI$35,'3.  Distribution Rates'!$C$122:$P$133,12,FALSE)</f>
        <v>0</v>
      </c>
      <c r="AJ1113" s="368">
        <f>HLOOKUP(AJ$35,'3.  Distribution Rates'!$C$122:$P$133,12,FALSE)</f>
        <v>0</v>
      </c>
      <c r="AK1113" s="368">
        <f>HLOOKUP(AK$35,'3.  Distribution Rates'!$C$122:$P$133,12,FALSE)</f>
        <v>0</v>
      </c>
      <c r="AL1113" s="368">
        <f>HLOOKUP(AL$35,'3.  Distribution Rates'!$C$122:$P$133,12,FALSE)</f>
        <v>0</v>
      </c>
      <c r="AM1113" s="471"/>
    </row>
    <row r="1114" spans="1:39">
      <c r="B1114" s="351" t="s">
        <v>356</v>
      </c>
      <c r="C1114" s="372"/>
      <c r="D1114" s="336"/>
      <c r="E1114" s="306"/>
      <c r="F1114" s="306"/>
      <c r="G1114" s="306"/>
      <c r="H1114" s="306"/>
      <c r="I1114" s="306"/>
      <c r="J1114" s="306"/>
      <c r="K1114" s="306"/>
      <c r="L1114" s="306"/>
      <c r="M1114" s="306"/>
      <c r="N1114" s="306"/>
      <c r="O1114" s="318"/>
      <c r="P1114" s="306"/>
      <c r="Q1114" s="306"/>
      <c r="R1114" s="306"/>
      <c r="S1114" s="336"/>
      <c r="T1114" s="336"/>
      <c r="U1114" s="336"/>
      <c r="V1114" s="336"/>
      <c r="W1114" s="306"/>
      <c r="X1114" s="306"/>
      <c r="Y1114" s="405">
        <f>'4.  2011-2014 LRAM'!Y143*Y1113</f>
        <v>0</v>
      </c>
      <c r="Z1114" s="405">
        <f>'4.  2011-2014 LRAM'!Z143*Z1113</f>
        <v>0</v>
      </c>
      <c r="AA1114" s="405">
        <f>'4.  2011-2014 LRAM'!AA143*AA1113</f>
        <v>0</v>
      </c>
      <c r="AB1114" s="405">
        <f>'4.  2011-2014 LRAM'!AB143*AB1113</f>
        <v>0</v>
      </c>
      <c r="AC1114" s="405">
        <f>'4.  2011-2014 LRAM'!AC143*AC1113</f>
        <v>0</v>
      </c>
      <c r="AD1114" s="405">
        <f>'4.  2011-2014 LRAM'!AD143*AD1113</f>
        <v>0</v>
      </c>
      <c r="AE1114" s="405">
        <f>'4.  2011-2014 LRAM'!AE143*AE1113</f>
        <v>0</v>
      </c>
      <c r="AF1114" s="405">
        <f>'4.  2011-2014 LRAM'!AF143*AF1113</f>
        <v>0</v>
      </c>
      <c r="AG1114" s="405">
        <f>'4.  2011-2014 LRAM'!AG143*AG1113</f>
        <v>0</v>
      </c>
      <c r="AH1114" s="405">
        <f>'4.  2011-2014 LRAM'!AH143*AH1113</f>
        <v>0</v>
      </c>
      <c r="AI1114" s="405">
        <f>'4.  2011-2014 LRAM'!AI143*AI1113</f>
        <v>0</v>
      </c>
      <c r="AJ1114" s="405">
        <f>'4.  2011-2014 LRAM'!AJ143*AJ1113</f>
        <v>0</v>
      </c>
      <c r="AK1114" s="405">
        <f>'4.  2011-2014 LRAM'!AK143*AK1113</f>
        <v>0</v>
      </c>
      <c r="AL1114" s="405">
        <f>'4.  2011-2014 LRAM'!AL143*AL1113</f>
        <v>0</v>
      </c>
      <c r="AM1114" s="404">
        <f t="shared" ref="AM1114:AM1123" si="3428">SUM(Y1114:AL1114)</f>
        <v>0</v>
      </c>
    </row>
    <row r="1115" spans="1:39">
      <c r="B1115" s="351" t="s">
        <v>357</v>
      </c>
      <c r="C1115" s="372"/>
      <c r="D1115" s="336"/>
      <c r="E1115" s="306"/>
      <c r="F1115" s="306"/>
      <c r="G1115" s="306"/>
      <c r="H1115" s="306"/>
      <c r="I1115" s="306"/>
      <c r="J1115" s="306"/>
      <c r="K1115" s="306"/>
      <c r="L1115" s="306"/>
      <c r="M1115" s="306"/>
      <c r="N1115" s="306"/>
      <c r="O1115" s="318"/>
      <c r="P1115" s="306"/>
      <c r="Q1115" s="306"/>
      <c r="R1115" s="306"/>
      <c r="S1115" s="336"/>
      <c r="T1115" s="336"/>
      <c r="U1115" s="336"/>
      <c r="V1115" s="336"/>
      <c r="W1115" s="306"/>
      <c r="X1115" s="306"/>
      <c r="Y1115" s="405">
        <f>'4.  2011-2014 LRAM'!Y272*Y1113</f>
        <v>0</v>
      </c>
      <c r="Z1115" s="405">
        <f>'4.  2011-2014 LRAM'!Z272*Z1113</f>
        <v>0</v>
      </c>
      <c r="AA1115" s="405">
        <f>'4.  2011-2014 LRAM'!AA272*AA1113</f>
        <v>0</v>
      </c>
      <c r="AB1115" s="405">
        <f>'4.  2011-2014 LRAM'!AB272*AB1113</f>
        <v>0</v>
      </c>
      <c r="AC1115" s="405">
        <f>'4.  2011-2014 LRAM'!AC272*AC1113</f>
        <v>0</v>
      </c>
      <c r="AD1115" s="405">
        <f>'4.  2011-2014 LRAM'!AD272*AD1113</f>
        <v>0</v>
      </c>
      <c r="AE1115" s="405">
        <f>'4.  2011-2014 LRAM'!AE272*AE1113</f>
        <v>0</v>
      </c>
      <c r="AF1115" s="405">
        <f>'4.  2011-2014 LRAM'!AF272*AF1113</f>
        <v>0</v>
      </c>
      <c r="AG1115" s="405">
        <f>'4.  2011-2014 LRAM'!AG272*AG1113</f>
        <v>0</v>
      </c>
      <c r="AH1115" s="405">
        <f>'4.  2011-2014 LRAM'!AH272*AH1113</f>
        <v>0</v>
      </c>
      <c r="AI1115" s="405">
        <f>'4.  2011-2014 LRAM'!AI272*AI1113</f>
        <v>0</v>
      </c>
      <c r="AJ1115" s="405">
        <f>'4.  2011-2014 LRAM'!AJ272*AJ1113</f>
        <v>0</v>
      </c>
      <c r="AK1115" s="405">
        <f>'4.  2011-2014 LRAM'!AK272*AK1113</f>
        <v>0</v>
      </c>
      <c r="AL1115" s="405">
        <f>'4.  2011-2014 LRAM'!AL272*AL1113</f>
        <v>0</v>
      </c>
      <c r="AM1115" s="404">
        <f t="shared" si="3428"/>
        <v>0</v>
      </c>
    </row>
    <row r="1116" spans="1:39">
      <c r="B1116" s="351" t="s">
        <v>358</v>
      </c>
      <c r="C1116" s="372"/>
      <c r="D1116" s="336"/>
      <c r="E1116" s="306"/>
      <c r="F1116" s="306"/>
      <c r="G1116" s="306"/>
      <c r="H1116" s="306"/>
      <c r="I1116" s="306"/>
      <c r="J1116" s="306"/>
      <c r="K1116" s="306"/>
      <c r="L1116" s="306"/>
      <c r="M1116" s="306"/>
      <c r="N1116" s="306"/>
      <c r="O1116" s="318"/>
      <c r="P1116" s="306"/>
      <c r="Q1116" s="306"/>
      <c r="R1116" s="306"/>
      <c r="S1116" s="336"/>
      <c r="T1116" s="336"/>
      <c r="U1116" s="336"/>
      <c r="V1116" s="336"/>
      <c r="W1116" s="306"/>
      <c r="X1116" s="306"/>
      <c r="Y1116" s="405">
        <f>'4.  2011-2014 LRAM'!Y401*Y1113</f>
        <v>0</v>
      </c>
      <c r="Z1116" s="405">
        <f>'4.  2011-2014 LRAM'!Z401*Z1113</f>
        <v>0</v>
      </c>
      <c r="AA1116" s="405">
        <f>'4.  2011-2014 LRAM'!AA401*AA1113</f>
        <v>0</v>
      </c>
      <c r="AB1116" s="405">
        <f>'4.  2011-2014 LRAM'!AB401*AB1113</f>
        <v>0</v>
      </c>
      <c r="AC1116" s="405">
        <f>'4.  2011-2014 LRAM'!AC401*AC1113</f>
        <v>0</v>
      </c>
      <c r="AD1116" s="405">
        <f>'4.  2011-2014 LRAM'!AD401*AD1113</f>
        <v>0</v>
      </c>
      <c r="AE1116" s="405">
        <f>'4.  2011-2014 LRAM'!AE401*AE1113</f>
        <v>0</v>
      </c>
      <c r="AF1116" s="405">
        <f>'4.  2011-2014 LRAM'!AF401*AF1113</f>
        <v>0</v>
      </c>
      <c r="AG1116" s="405">
        <f>'4.  2011-2014 LRAM'!AG401*AG1113</f>
        <v>0</v>
      </c>
      <c r="AH1116" s="405">
        <f>'4.  2011-2014 LRAM'!AH401*AH1113</f>
        <v>0</v>
      </c>
      <c r="AI1116" s="405">
        <f>'4.  2011-2014 LRAM'!AI401*AI1113</f>
        <v>0</v>
      </c>
      <c r="AJ1116" s="405">
        <f>'4.  2011-2014 LRAM'!AJ401*AJ1113</f>
        <v>0</v>
      </c>
      <c r="AK1116" s="405">
        <f>'4.  2011-2014 LRAM'!AK401*AK1113</f>
        <v>0</v>
      </c>
      <c r="AL1116" s="405">
        <f>'4.  2011-2014 LRAM'!AL401*AL1113</f>
        <v>0</v>
      </c>
      <c r="AM1116" s="404">
        <f t="shared" si="3428"/>
        <v>0</v>
      </c>
    </row>
    <row r="1117" spans="1:39">
      <c r="B1117" s="351" t="s">
        <v>359</v>
      </c>
      <c r="C1117" s="372"/>
      <c r="D1117" s="336"/>
      <c r="E1117" s="306"/>
      <c r="F1117" s="306"/>
      <c r="G1117" s="306"/>
      <c r="H1117" s="306"/>
      <c r="I1117" s="306"/>
      <c r="J1117" s="306"/>
      <c r="K1117" s="306"/>
      <c r="L1117" s="306"/>
      <c r="M1117" s="306"/>
      <c r="N1117" s="306"/>
      <c r="O1117" s="318"/>
      <c r="P1117" s="306"/>
      <c r="Q1117" s="306"/>
      <c r="R1117" s="306"/>
      <c r="S1117" s="336"/>
      <c r="T1117" s="336"/>
      <c r="U1117" s="336"/>
      <c r="V1117" s="336"/>
      <c r="W1117" s="306"/>
      <c r="X1117" s="306"/>
      <c r="Y1117" s="405">
        <f>'4.  2011-2014 LRAM'!Y531*Y1113</f>
        <v>0</v>
      </c>
      <c r="Z1117" s="405">
        <f>'4.  2011-2014 LRAM'!Z531*Z1113</f>
        <v>0</v>
      </c>
      <c r="AA1117" s="405">
        <f>'4.  2011-2014 LRAM'!AA531*AA1113</f>
        <v>0</v>
      </c>
      <c r="AB1117" s="405">
        <f>'4.  2011-2014 LRAM'!AB531*AB1113</f>
        <v>0</v>
      </c>
      <c r="AC1117" s="405">
        <f>'4.  2011-2014 LRAM'!AC531*AC1113</f>
        <v>0</v>
      </c>
      <c r="AD1117" s="405">
        <f>'4.  2011-2014 LRAM'!AD531*AD1113</f>
        <v>0</v>
      </c>
      <c r="AE1117" s="405">
        <f>'4.  2011-2014 LRAM'!AE531*AE1113</f>
        <v>0</v>
      </c>
      <c r="AF1117" s="405">
        <f>'4.  2011-2014 LRAM'!AF531*AF1113</f>
        <v>0</v>
      </c>
      <c r="AG1117" s="405">
        <f>'4.  2011-2014 LRAM'!AG531*AG1113</f>
        <v>0</v>
      </c>
      <c r="AH1117" s="405">
        <f>'4.  2011-2014 LRAM'!AH531*AH1113</f>
        <v>0</v>
      </c>
      <c r="AI1117" s="405">
        <f>'4.  2011-2014 LRAM'!AI531*AI1113</f>
        <v>0</v>
      </c>
      <c r="AJ1117" s="405">
        <f>'4.  2011-2014 LRAM'!AJ531*AJ1113</f>
        <v>0</v>
      </c>
      <c r="AK1117" s="405">
        <f>'4.  2011-2014 LRAM'!AK531*AK1113</f>
        <v>0</v>
      </c>
      <c r="AL1117" s="405">
        <f>'4.  2011-2014 LRAM'!AL531*AL1113</f>
        <v>0</v>
      </c>
      <c r="AM1117" s="404">
        <f t="shared" si="3428"/>
        <v>0</v>
      </c>
    </row>
    <row r="1118" spans="1:39">
      <c r="B1118" s="351" t="s">
        <v>360</v>
      </c>
      <c r="C1118" s="372"/>
      <c r="D1118" s="336"/>
      <c r="E1118" s="306"/>
      <c r="F1118" s="306"/>
      <c r="G1118" s="306"/>
      <c r="H1118" s="306"/>
      <c r="I1118" s="306"/>
      <c r="J1118" s="306"/>
      <c r="K1118" s="306"/>
      <c r="L1118" s="306"/>
      <c r="M1118" s="306"/>
      <c r="N1118" s="306"/>
      <c r="O1118" s="318"/>
      <c r="P1118" s="306"/>
      <c r="Q1118" s="306"/>
      <c r="R1118" s="306"/>
      <c r="S1118" s="336"/>
      <c r="T1118" s="336"/>
      <c r="U1118" s="336"/>
      <c r="V1118" s="336"/>
      <c r="W1118" s="306"/>
      <c r="X1118" s="306"/>
      <c r="Y1118" s="405">
        <f t="shared" ref="Y1118:AL1118" si="3429">Y212*Y1113</f>
        <v>0</v>
      </c>
      <c r="Z1118" s="405">
        <f t="shared" si="3429"/>
        <v>0</v>
      </c>
      <c r="AA1118" s="405">
        <f t="shared" si="3429"/>
        <v>0</v>
      </c>
      <c r="AB1118" s="405">
        <f t="shared" si="3429"/>
        <v>0</v>
      </c>
      <c r="AC1118" s="405">
        <f t="shared" si="3429"/>
        <v>0</v>
      </c>
      <c r="AD1118" s="405">
        <f t="shared" si="3429"/>
        <v>0</v>
      </c>
      <c r="AE1118" s="405">
        <f t="shared" si="3429"/>
        <v>0</v>
      </c>
      <c r="AF1118" s="405">
        <f t="shared" si="3429"/>
        <v>0</v>
      </c>
      <c r="AG1118" s="405">
        <f t="shared" si="3429"/>
        <v>0</v>
      </c>
      <c r="AH1118" s="405">
        <f t="shared" si="3429"/>
        <v>0</v>
      </c>
      <c r="AI1118" s="405">
        <f t="shared" si="3429"/>
        <v>0</v>
      </c>
      <c r="AJ1118" s="405">
        <f t="shared" si="3429"/>
        <v>0</v>
      </c>
      <c r="AK1118" s="405">
        <f t="shared" si="3429"/>
        <v>0</v>
      </c>
      <c r="AL1118" s="405">
        <f t="shared" si="3429"/>
        <v>0</v>
      </c>
      <c r="AM1118" s="404">
        <f t="shared" si="3428"/>
        <v>0</v>
      </c>
    </row>
    <row r="1119" spans="1:39">
      <c r="B1119" s="351" t="s">
        <v>361</v>
      </c>
      <c r="C1119" s="372"/>
      <c r="D1119" s="336"/>
      <c r="E1119" s="306"/>
      <c r="F1119" s="306"/>
      <c r="G1119" s="306"/>
      <c r="H1119" s="306"/>
      <c r="I1119" s="306"/>
      <c r="J1119" s="306"/>
      <c r="K1119" s="306"/>
      <c r="L1119" s="306"/>
      <c r="M1119" s="306"/>
      <c r="N1119" s="306"/>
      <c r="O1119" s="318"/>
      <c r="P1119" s="306"/>
      <c r="Q1119" s="306"/>
      <c r="R1119" s="306"/>
      <c r="S1119" s="336"/>
      <c r="T1119" s="336"/>
      <c r="U1119" s="336"/>
      <c r="V1119" s="336"/>
      <c r="W1119" s="306"/>
      <c r="X1119" s="306"/>
      <c r="Y1119" s="405">
        <f t="shared" ref="Y1119:AL1119" si="3430">Y395*Y1113</f>
        <v>0</v>
      </c>
      <c r="Z1119" s="405">
        <f t="shared" si="3430"/>
        <v>0</v>
      </c>
      <c r="AA1119" s="405">
        <f t="shared" si="3430"/>
        <v>0</v>
      </c>
      <c r="AB1119" s="405">
        <f t="shared" si="3430"/>
        <v>0</v>
      </c>
      <c r="AC1119" s="405">
        <f t="shared" si="3430"/>
        <v>0</v>
      </c>
      <c r="AD1119" s="405">
        <f t="shared" si="3430"/>
        <v>0</v>
      </c>
      <c r="AE1119" s="405">
        <f t="shared" si="3430"/>
        <v>0</v>
      </c>
      <c r="AF1119" s="405">
        <f t="shared" si="3430"/>
        <v>0</v>
      </c>
      <c r="AG1119" s="405">
        <f t="shared" si="3430"/>
        <v>0</v>
      </c>
      <c r="AH1119" s="405">
        <f t="shared" si="3430"/>
        <v>0</v>
      </c>
      <c r="AI1119" s="405">
        <f t="shared" si="3430"/>
        <v>0</v>
      </c>
      <c r="AJ1119" s="405">
        <f t="shared" si="3430"/>
        <v>0</v>
      </c>
      <c r="AK1119" s="405">
        <f t="shared" si="3430"/>
        <v>0</v>
      </c>
      <c r="AL1119" s="405">
        <f t="shared" si="3430"/>
        <v>0</v>
      </c>
      <c r="AM1119" s="404">
        <f t="shared" si="3428"/>
        <v>0</v>
      </c>
    </row>
    <row r="1120" spans="1:39">
      <c r="B1120" s="351" t="s">
        <v>362</v>
      </c>
      <c r="C1120" s="372"/>
      <c r="D1120" s="336"/>
      <c r="E1120" s="306"/>
      <c r="F1120" s="306"/>
      <c r="G1120" s="306"/>
      <c r="H1120" s="306"/>
      <c r="I1120" s="306"/>
      <c r="J1120" s="306"/>
      <c r="K1120" s="306"/>
      <c r="L1120" s="306"/>
      <c r="M1120" s="306"/>
      <c r="N1120" s="306"/>
      <c r="O1120" s="318"/>
      <c r="P1120" s="306"/>
      <c r="Q1120" s="306"/>
      <c r="R1120" s="306"/>
      <c r="S1120" s="336"/>
      <c r="T1120" s="336"/>
      <c r="U1120" s="336"/>
      <c r="V1120" s="336"/>
      <c r="W1120" s="306"/>
      <c r="X1120" s="306"/>
      <c r="Y1120" s="405">
        <f t="shared" ref="Y1120:AL1120" si="3431">Y578*Y1113</f>
        <v>0</v>
      </c>
      <c r="Z1120" s="405">
        <f t="shared" si="3431"/>
        <v>0</v>
      </c>
      <c r="AA1120" s="405">
        <f t="shared" si="3431"/>
        <v>0</v>
      </c>
      <c r="AB1120" s="405">
        <f t="shared" si="3431"/>
        <v>0</v>
      </c>
      <c r="AC1120" s="405">
        <f t="shared" si="3431"/>
        <v>0</v>
      </c>
      <c r="AD1120" s="405">
        <f t="shared" si="3431"/>
        <v>0</v>
      </c>
      <c r="AE1120" s="405">
        <f t="shared" si="3431"/>
        <v>0</v>
      </c>
      <c r="AF1120" s="405">
        <f t="shared" si="3431"/>
        <v>0</v>
      </c>
      <c r="AG1120" s="405">
        <f t="shared" si="3431"/>
        <v>0</v>
      </c>
      <c r="AH1120" s="405">
        <f t="shared" si="3431"/>
        <v>0</v>
      </c>
      <c r="AI1120" s="405">
        <f t="shared" si="3431"/>
        <v>0</v>
      </c>
      <c r="AJ1120" s="405">
        <f t="shared" si="3431"/>
        <v>0</v>
      </c>
      <c r="AK1120" s="405">
        <f t="shared" si="3431"/>
        <v>0</v>
      </c>
      <c r="AL1120" s="405">
        <f t="shared" si="3431"/>
        <v>0</v>
      </c>
      <c r="AM1120" s="404">
        <f t="shared" si="3428"/>
        <v>0</v>
      </c>
    </row>
    <row r="1121" spans="2:39">
      <c r="B1121" s="351" t="s">
        <v>363</v>
      </c>
      <c r="C1121" s="372"/>
      <c r="D1121" s="336"/>
      <c r="E1121" s="306"/>
      <c r="F1121" s="306"/>
      <c r="G1121" s="306"/>
      <c r="H1121" s="306"/>
      <c r="I1121" s="306"/>
      <c r="J1121" s="306"/>
      <c r="K1121" s="306"/>
      <c r="L1121" s="306"/>
      <c r="M1121" s="306"/>
      <c r="N1121" s="306"/>
      <c r="O1121" s="318"/>
      <c r="P1121" s="306"/>
      <c r="Q1121" s="306"/>
      <c r="R1121" s="306"/>
      <c r="S1121" s="336"/>
      <c r="T1121" s="336"/>
      <c r="U1121" s="336"/>
      <c r="V1121" s="336"/>
      <c r="W1121" s="306"/>
      <c r="X1121" s="306"/>
      <c r="Y1121" s="405">
        <f t="shared" ref="Y1121:AL1121" si="3432">Y761*Y1113</f>
        <v>0</v>
      </c>
      <c r="Z1121" s="405">
        <f t="shared" si="3432"/>
        <v>0</v>
      </c>
      <c r="AA1121" s="405">
        <f t="shared" si="3432"/>
        <v>0</v>
      </c>
      <c r="AB1121" s="405">
        <f t="shared" si="3432"/>
        <v>0</v>
      </c>
      <c r="AC1121" s="405">
        <f t="shared" si="3432"/>
        <v>0</v>
      </c>
      <c r="AD1121" s="405">
        <f t="shared" si="3432"/>
        <v>0</v>
      </c>
      <c r="AE1121" s="405">
        <f t="shared" si="3432"/>
        <v>0</v>
      </c>
      <c r="AF1121" s="405">
        <f t="shared" si="3432"/>
        <v>0</v>
      </c>
      <c r="AG1121" s="405">
        <f t="shared" si="3432"/>
        <v>0</v>
      </c>
      <c r="AH1121" s="405">
        <f t="shared" si="3432"/>
        <v>0</v>
      </c>
      <c r="AI1121" s="405">
        <f t="shared" si="3432"/>
        <v>0</v>
      </c>
      <c r="AJ1121" s="405">
        <f t="shared" si="3432"/>
        <v>0</v>
      </c>
      <c r="AK1121" s="405">
        <f t="shared" si="3432"/>
        <v>0</v>
      </c>
      <c r="AL1121" s="405">
        <f t="shared" si="3432"/>
        <v>0</v>
      </c>
      <c r="AM1121" s="404">
        <f t="shared" si="3428"/>
        <v>0</v>
      </c>
    </row>
    <row r="1122" spans="2:39">
      <c r="B1122" s="351" t="s">
        <v>364</v>
      </c>
      <c r="C1122" s="372"/>
      <c r="D1122" s="336"/>
      <c r="E1122" s="306"/>
      <c r="F1122" s="306"/>
      <c r="G1122" s="306"/>
      <c r="H1122" s="306"/>
      <c r="I1122" s="306"/>
      <c r="J1122" s="306"/>
      <c r="K1122" s="306"/>
      <c r="L1122" s="306"/>
      <c r="M1122" s="306"/>
      <c r="N1122" s="306"/>
      <c r="O1122" s="318"/>
      <c r="P1122" s="306"/>
      <c r="Q1122" s="306"/>
      <c r="R1122" s="306"/>
      <c r="S1122" s="336"/>
      <c r="T1122" s="336"/>
      <c r="U1122" s="336"/>
      <c r="V1122" s="336"/>
      <c r="W1122" s="306"/>
      <c r="X1122" s="306"/>
      <c r="Y1122" s="405">
        <f t="shared" ref="Y1122:AL1122" si="3433">Y944*Y1113</f>
        <v>0</v>
      </c>
      <c r="Z1122" s="405">
        <f t="shared" si="3433"/>
        <v>0</v>
      </c>
      <c r="AA1122" s="405">
        <f t="shared" si="3433"/>
        <v>0</v>
      </c>
      <c r="AB1122" s="405">
        <f t="shared" si="3433"/>
        <v>0</v>
      </c>
      <c r="AC1122" s="405">
        <f t="shared" si="3433"/>
        <v>0</v>
      </c>
      <c r="AD1122" s="405">
        <f t="shared" si="3433"/>
        <v>0</v>
      </c>
      <c r="AE1122" s="405">
        <f t="shared" si="3433"/>
        <v>0</v>
      </c>
      <c r="AF1122" s="405">
        <f t="shared" si="3433"/>
        <v>0</v>
      </c>
      <c r="AG1122" s="405">
        <f t="shared" si="3433"/>
        <v>0</v>
      </c>
      <c r="AH1122" s="405">
        <f t="shared" si="3433"/>
        <v>0</v>
      </c>
      <c r="AI1122" s="405">
        <f t="shared" si="3433"/>
        <v>0</v>
      </c>
      <c r="AJ1122" s="405">
        <f t="shared" si="3433"/>
        <v>0</v>
      </c>
      <c r="AK1122" s="405">
        <f t="shared" si="3433"/>
        <v>0</v>
      </c>
      <c r="AL1122" s="405">
        <f t="shared" si="3433"/>
        <v>0</v>
      </c>
      <c r="AM1122" s="404">
        <f t="shared" si="3428"/>
        <v>0</v>
      </c>
    </row>
    <row r="1123" spans="2:39">
      <c r="B1123" s="351" t="s">
        <v>365</v>
      </c>
      <c r="C1123" s="372"/>
      <c r="D1123" s="336"/>
      <c r="E1123" s="306"/>
      <c r="F1123" s="306"/>
      <c r="G1123" s="306"/>
      <c r="H1123" s="306"/>
      <c r="I1123" s="306"/>
      <c r="J1123" s="306"/>
      <c r="K1123" s="306"/>
      <c r="L1123" s="306"/>
      <c r="M1123" s="306"/>
      <c r="N1123" s="306"/>
      <c r="O1123" s="318"/>
      <c r="P1123" s="306"/>
      <c r="Q1123" s="306"/>
      <c r="R1123" s="306"/>
      <c r="S1123" s="336"/>
      <c r="T1123" s="336"/>
      <c r="U1123" s="336"/>
      <c r="V1123" s="336"/>
      <c r="W1123" s="306"/>
      <c r="X1123" s="306"/>
      <c r="Y1123" s="405">
        <f>Y1110*Y1113</f>
        <v>0</v>
      </c>
      <c r="Z1123" s="405">
        <f t="shared" ref="Z1123:AL1123" si="3434">Z1110*Z1113</f>
        <v>0</v>
      </c>
      <c r="AA1123" s="405">
        <f t="shared" si="3434"/>
        <v>0</v>
      </c>
      <c r="AB1123" s="405">
        <f t="shared" si="3434"/>
        <v>0</v>
      </c>
      <c r="AC1123" s="405">
        <f t="shared" si="3434"/>
        <v>0</v>
      </c>
      <c r="AD1123" s="405">
        <f t="shared" si="3434"/>
        <v>0</v>
      </c>
      <c r="AE1123" s="405">
        <f t="shared" si="3434"/>
        <v>0</v>
      </c>
      <c r="AF1123" s="405">
        <f t="shared" si="3434"/>
        <v>0</v>
      </c>
      <c r="AG1123" s="405">
        <f t="shared" si="3434"/>
        <v>0</v>
      </c>
      <c r="AH1123" s="405">
        <f t="shared" si="3434"/>
        <v>0</v>
      </c>
      <c r="AI1123" s="405">
        <f t="shared" si="3434"/>
        <v>0</v>
      </c>
      <c r="AJ1123" s="405">
        <f t="shared" si="3434"/>
        <v>0</v>
      </c>
      <c r="AK1123" s="405">
        <f t="shared" si="3434"/>
        <v>0</v>
      </c>
      <c r="AL1123" s="405">
        <f t="shared" si="3434"/>
        <v>0</v>
      </c>
      <c r="AM1123" s="404">
        <f t="shared" si="3428"/>
        <v>0</v>
      </c>
    </row>
    <row r="1124" spans="2:39" ht="15.75">
      <c r="B1124" s="376" t="s">
        <v>355</v>
      </c>
      <c r="C1124" s="372"/>
      <c r="D1124" s="363"/>
      <c r="E1124" s="361"/>
      <c r="F1124" s="361"/>
      <c r="G1124" s="361"/>
      <c r="H1124" s="361"/>
      <c r="I1124" s="361"/>
      <c r="J1124" s="361"/>
      <c r="K1124" s="361"/>
      <c r="L1124" s="361"/>
      <c r="M1124" s="361"/>
      <c r="N1124" s="361"/>
      <c r="O1124" s="327"/>
      <c r="P1124" s="361"/>
      <c r="Q1124" s="361"/>
      <c r="R1124" s="361"/>
      <c r="S1124" s="363"/>
      <c r="T1124" s="363"/>
      <c r="U1124" s="363"/>
      <c r="V1124" s="363"/>
      <c r="W1124" s="361"/>
      <c r="X1124" s="361"/>
      <c r="Y1124" s="373">
        <f>SUM(Y1114:Y1123)</f>
        <v>0</v>
      </c>
      <c r="Z1124" s="373">
        <f t="shared" ref="Z1124:AE1124" si="3435">SUM(Z1114:Z1123)</f>
        <v>0</v>
      </c>
      <c r="AA1124" s="373">
        <f t="shared" si="3435"/>
        <v>0</v>
      </c>
      <c r="AB1124" s="373">
        <f t="shared" si="3435"/>
        <v>0</v>
      </c>
      <c r="AC1124" s="373">
        <f t="shared" si="3435"/>
        <v>0</v>
      </c>
      <c r="AD1124" s="373">
        <f t="shared" si="3435"/>
        <v>0</v>
      </c>
      <c r="AE1124" s="373">
        <f t="shared" si="3435"/>
        <v>0</v>
      </c>
      <c r="AF1124" s="373">
        <f>SUM(AF1114:AF1123)</f>
        <v>0</v>
      </c>
      <c r="AG1124" s="373">
        <f t="shared" ref="AG1124:AL1124" si="3436">SUM(AG1114:AG1123)</f>
        <v>0</v>
      </c>
      <c r="AH1124" s="373">
        <f t="shared" si="3436"/>
        <v>0</v>
      </c>
      <c r="AI1124" s="373">
        <f t="shared" si="3436"/>
        <v>0</v>
      </c>
      <c r="AJ1124" s="373">
        <f t="shared" si="3436"/>
        <v>0</v>
      </c>
      <c r="AK1124" s="373">
        <f t="shared" si="3436"/>
        <v>0</v>
      </c>
      <c r="AL1124" s="373">
        <f t="shared" si="3436"/>
        <v>0</v>
      </c>
      <c r="AM1124" s="375">
        <f>SUM(AM1114:AM1123)</f>
        <v>0</v>
      </c>
    </row>
    <row r="1125" spans="2:39" ht="15.75">
      <c r="B1125" s="376" t="s">
        <v>354</v>
      </c>
      <c r="C1125" s="372"/>
      <c r="D1125" s="377"/>
      <c r="E1125" s="361"/>
      <c r="F1125" s="361"/>
      <c r="G1125" s="361"/>
      <c r="H1125" s="361"/>
      <c r="I1125" s="361"/>
      <c r="J1125" s="361"/>
      <c r="K1125" s="361"/>
      <c r="L1125" s="361"/>
      <c r="M1125" s="361"/>
      <c r="N1125" s="361"/>
      <c r="O1125" s="327"/>
      <c r="P1125" s="361"/>
      <c r="Q1125" s="361"/>
      <c r="R1125" s="361"/>
      <c r="S1125" s="363"/>
      <c r="T1125" s="363"/>
      <c r="U1125" s="363"/>
      <c r="V1125" s="363"/>
      <c r="W1125" s="361"/>
      <c r="X1125" s="361"/>
      <c r="Y1125" s="374">
        <f>Y1111*Y1113</f>
        <v>0</v>
      </c>
      <c r="Z1125" s="374">
        <f t="shared" ref="Z1125:AE1125" si="3437">Z1111*Z1113</f>
        <v>0</v>
      </c>
      <c r="AA1125" s="374">
        <f>AA1111*AA1113</f>
        <v>0</v>
      </c>
      <c r="AB1125" s="374">
        <f t="shared" si="3437"/>
        <v>0</v>
      </c>
      <c r="AC1125" s="374">
        <f t="shared" si="3437"/>
        <v>0</v>
      </c>
      <c r="AD1125" s="374">
        <f t="shared" si="3437"/>
        <v>0</v>
      </c>
      <c r="AE1125" s="374">
        <f t="shared" si="3437"/>
        <v>0</v>
      </c>
      <c r="AF1125" s="374">
        <f t="shared" ref="AF1125:AL1125" si="3438">AF1111*AF1113</f>
        <v>0</v>
      </c>
      <c r="AG1125" s="374">
        <f t="shared" si="3438"/>
        <v>0</v>
      </c>
      <c r="AH1125" s="374">
        <f t="shared" si="3438"/>
        <v>0</v>
      </c>
      <c r="AI1125" s="374">
        <f t="shared" si="3438"/>
        <v>0</v>
      </c>
      <c r="AJ1125" s="374">
        <f t="shared" si="3438"/>
        <v>0</v>
      </c>
      <c r="AK1125" s="374">
        <f t="shared" si="3438"/>
        <v>0</v>
      </c>
      <c r="AL1125" s="374">
        <f t="shared" si="3438"/>
        <v>0</v>
      </c>
      <c r="AM1125" s="375">
        <f>SUM(Y1125:AL1125)</f>
        <v>0</v>
      </c>
    </row>
    <row r="1126" spans="2:39" ht="15.75">
      <c r="B1126" s="376" t="s">
        <v>353</v>
      </c>
      <c r="C1126" s="372"/>
      <c r="D1126" s="377"/>
      <c r="E1126" s="361"/>
      <c r="F1126" s="361"/>
      <c r="G1126" s="361"/>
      <c r="H1126" s="361"/>
      <c r="I1126" s="361"/>
      <c r="J1126" s="361"/>
      <c r="K1126" s="361"/>
      <c r="L1126" s="361"/>
      <c r="M1126" s="361"/>
      <c r="N1126" s="361"/>
      <c r="O1126" s="327"/>
      <c r="P1126" s="361"/>
      <c r="Q1126" s="361"/>
      <c r="R1126" s="361"/>
      <c r="S1126" s="377"/>
      <c r="T1126" s="377"/>
      <c r="U1126" s="377"/>
      <c r="V1126" s="377"/>
      <c r="W1126" s="361"/>
      <c r="X1126" s="361"/>
      <c r="Y1126" s="378"/>
      <c r="Z1126" s="378"/>
      <c r="AA1126" s="378"/>
      <c r="AB1126" s="378"/>
      <c r="AC1126" s="378"/>
      <c r="AD1126" s="378"/>
      <c r="AE1126" s="378"/>
      <c r="AF1126" s="378"/>
      <c r="AG1126" s="378"/>
      <c r="AH1126" s="378"/>
      <c r="AI1126" s="378"/>
      <c r="AJ1126" s="378"/>
      <c r="AK1126" s="378"/>
      <c r="AL1126" s="378"/>
      <c r="AM1126" s="375">
        <f>AM1124-AM1125</f>
        <v>0</v>
      </c>
    </row>
    <row r="1127" spans="2:39">
      <c r="B1127" s="408"/>
      <c r="C1127" s="472"/>
      <c r="D1127" s="472"/>
      <c r="E1127" s="473"/>
      <c r="F1127" s="473"/>
      <c r="G1127" s="473"/>
      <c r="H1127" s="473"/>
      <c r="I1127" s="473"/>
      <c r="J1127" s="473"/>
      <c r="K1127" s="473"/>
      <c r="L1127" s="473"/>
      <c r="M1127" s="473"/>
      <c r="N1127" s="473"/>
      <c r="O1127" s="474"/>
      <c r="P1127" s="473"/>
      <c r="Q1127" s="473"/>
      <c r="R1127" s="473"/>
      <c r="S1127" s="472"/>
      <c r="T1127" s="475"/>
      <c r="U1127" s="472"/>
      <c r="V1127" s="472"/>
      <c r="W1127" s="473"/>
      <c r="X1127" s="473"/>
      <c r="Y1127" s="476"/>
      <c r="Z1127" s="476"/>
      <c r="AA1127" s="476"/>
      <c r="AB1127" s="476"/>
      <c r="AC1127" s="476"/>
      <c r="AD1127" s="476"/>
      <c r="AE1127" s="476"/>
      <c r="AF1127" s="476"/>
      <c r="AG1127" s="476"/>
      <c r="AH1127" s="476"/>
      <c r="AI1127" s="476"/>
      <c r="AJ1127" s="476"/>
      <c r="AK1127" s="476"/>
      <c r="AL1127" s="476"/>
      <c r="AM1127" s="413"/>
    </row>
    <row r="1128" spans="2:39" ht="19.5" customHeight="1">
      <c r="B1128" s="395" t="s">
        <v>226</v>
      </c>
      <c r="C1128" s="414"/>
      <c r="D1128" s="415"/>
      <c r="E1128" s="415"/>
      <c r="F1128" s="415"/>
      <c r="G1128" s="415"/>
      <c r="H1128" s="415"/>
      <c r="I1128" s="415"/>
      <c r="J1128" s="415"/>
      <c r="K1128" s="415"/>
      <c r="L1128" s="415"/>
      <c r="M1128" s="415"/>
      <c r="N1128" s="415"/>
      <c r="O1128" s="415"/>
      <c r="P1128" s="415"/>
      <c r="Q1128" s="415"/>
      <c r="R1128" s="415"/>
      <c r="S1128" s="398"/>
      <c r="T1128" s="399"/>
      <c r="U1128" s="415"/>
      <c r="V1128" s="415"/>
      <c r="W1128" s="415"/>
      <c r="X1128" s="415"/>
      <c r="Y1128" s="436"/>
      <c r="Z1128" s="436"/>
      <c r="AA1128" s="436"/>
      <c r="AB1128" s="436"/>
      <c r="AC1128" s="436"/>
      <c r="AD1128" s="436"/>
      <c r="AE1128" s="436"/>
      <c r="AF1128" s="436"/>
      <c r="AG1128" s="436"/>
      <c r="AH1128" s="436"/>
      <c r="AI1128" s="436"/>
      <c r="AJ1128" s="436"/>
      <c r="AK1128" s="436"/>
      <c r="AL1128" s="436"/>
      <c r="AM1128" s="416"/>
    </row>
    <row r="1130" spans="2:39">
      <c r="B1130" s="627"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3" fitToHeight="0" orientation="landscape" r:id="rId1"/>
  <headerFoot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3DAE7B-B752-4918-BAC3-C17E06C67595}"/>
</file>

<file path=customXml/itemProps2.xml><?xml version="1.0" encoding="utf-8"?>
<ds:datastoreItem xmlns:ds="http://schemas.openxmlformats.org/officeDocument/2006/customXml" ds:itemID="{869A407C-2B7F-48AD-B7A7-DBFA7039BEE8}"/>
</file>

<file path=customXml/itemProps3.xml><?xml version="1.0" encoding="utf-8"?>
<ds:datastoreItem xmlns:ds="http://schemas.openxmlformats.org/officeDocument/2006/customXml" ds:itemID="{F733FA96-0167-4FC4-8139-DF04C3421F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24</vt:i4>
      </vt:variant>
    </vt:vector>
  </HeadingPairs>
  <TitlesOfParts>
    <vt:vector size="47"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LDC Savings Persistence</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'Contents Navigator'!Print_Area</vt:lpstr>
      <vt:lpstr>'LDC Savings Persistence'!Print_Area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Enersource</cp:lastModifiedBy>
  <cp:lastPrinted>2017-09-20T13:15:29Z</cp:lastPrinted>
  <dcterms:created xsi:type="dcterms:W3CDTF">2012-03-05T18:56:04Z</dcterms:created>
  <dcterms:modified xsi:type="dcterms:W3CDTF">2017-10-05T12:17:34Z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