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480" yWindow="345" windowWidth="19410" windowHeight="11520" activeTab="1"/>
  </bookViews>
  <sheets>
    <sheet name="Instructions" sheetId="2" r:id="rId1"/>
    <sheet name="GA Analysis " sheetId="4" r:id="rId2"/>
  </sheets>
  <externalReferences>
    <externalReference r:id="rId3"/>
  </externalReferences>
  <definedNames>
    <definedName name="GARate" localSheetId="1">#REF!</definedName>
    <definedName name="GARate">#REF!</definedName>
    <definedName name="listdata">'[1]4. Billing Det. for Def-Var'!#REF!</definedName>
    <definedName name="_xlnm.Print_Area" localSheetId="1">'GA Analysis '!$A$12:$K$107</definedName>
    <definedName name="_xlnm.Print_Area" localSheetId="0">Instructions!$A$11:$C$83</definedName>
  </definedNames>
  <calcPr calcId="145621"/>
</workbook>
</file>

<file path=xl/calcChain.xml><?xml version="1.0" encoding="utf-8"?>
<calcChain xmlns="http://schemas.openxmlformats.org/spreadsheetml/2006/main">
  <c r="I48" i="4" l="1"/>
  <c r="I49" i="4"/>
  <c r="I50" i="4"/>
  <c r="I51" i="4"/>
  <c r="I52" i="4"/>
  <c r="I53" i="4"/>
  <c r="I54" i="4"/>
  <c r="I55" i="4"/>
  <c r="I56" i="4"/>
  <c r="I57" i="4"/>
  <c r="I58" i="4"/>
  <c r="I47" i="4"/>
  <c r="G48" i="4"/>
  <c r="G49" i="4"/>
  <c r="G50" i="4"/>
  <c r="G51" i="4"/>
  <c r="G52" i="4"/>
  <c r="G53" i="4"/>
  <c r="G54" i="4"/>
  <c r="G55" i="4"/>
  <c r="G56" i="4"/>
  <c r="G57" i="4"/>
  <c r="G58" i="4"/>
  <c r="G47" i="4"/>
  <c r="F47" i="4"/>
  <c r="D23" i="4" l="1"/>
  <c r="D24" i="4" l="1"/>
  <c r="D21" i="4" l="1"/>
  <c r="C44" i="4"/>
  <c r="G90" i="4" l="1"/>
  <c r="G88" i="4"/>
  <c r="I88" i="4" s="1"/>
  <c r="F88" i="4"/>
  <c r="F89" i="4"/>
  <c r="G89" i="4" s="1"/>
  <c r="F90" i="4"/>
  <c r="F91" i="4"/>
  <c r="G91" i="4" s="1"/>
  <c r="G92" i="4" l="1"/>
  <c r="D79" i="4" l="1"/>
  <c r="F51" i="4" l="1"/>
  <c r="F52" i="4"/>
  <c r="J52" i="4" s="1"/>
  <c r="F54" i="4"/>
  <c r="H54" i="4" s="1"/>
  <c r="F58" i="4"/>
  <c r="F56" i="4"/>
  <c r="J56" i="4" s="1"/>
  <c r="F57" i="4"/>
  <c r="I91" i="4"/>
  <c r="I90" i="4"/>
  <c r="I89" i="4"/>
  <c r="D92" i="4"/>
  <c r="F92" i="4"/>
  <c r="J51" i="4" l="1"/>
  <c r="F55" i="4"/>
  <c r="J55" i="4" s="1"/>
  <c r="H58" i="4"/>
  <c r="F50" i="4"/>
  <c r="H50" i="4" s="1"/>
  <c r="F49" i="4"/>
  <c r="H49" i="4" s="1"/>
  <c r="F48" i="4"/>
  <c r="J54" i="4"/>
  <c r="K54" i="4" s="1"/>
  <c r="H57" i="4"/>
  <c r="J57" i="4"/>
  <c r="J58" i="4"/>
  <c r="H52" i="4"/>
  <c r="K52" i="4" s="1"/>
  <c r="H56" i="4"/>
  <c r="K56" i="4" s="1"/>
  <c r="H51" i="4"/>
  <c r="K51" i="4" s="1"/>
  <c r="J48" i="4" l="1"/>
  <c r="H55" i="4"/>
  <c r="K55" i="4" s="1"/>
  <c r="J50" i="4"/>
  <c r="K50" i="4" s="1"/>
  <c r="K58" i="4"/>
  <c r="J49" i="4"/>
  <c r="K49" i="4" s="1"/>
  <c r="H48" i="4"/>
  <c r="K57" i="4"/>
  <c r="K48" i="4" l="1"/>
  <c r="C92" i="4"/>
  <c r="H92" i="4" l="1"/>
  <c r="E92" i="4" l="1"/>
  <c r="E59" i="4" l="1"/>
  <c r="D59" i="4"/>
  <c r="F53" i="4" l="1"/>
  <c r="F59" i="4" l="1"/>
  <c r="C59" i="4"/>
  <c r="H53" i="4"/>
  <c r="J53" i="4"/>
  <c r="J47" i="4" l="1"/>
  <c r="J59" i="4" s="1"/>
  <c r="H47" i="4"/>
  <c r="H59" i="4" s="1"/>
  <c r="K53" i="4"/>
  <c r="K47" i="4" l="1"/>
  <c r="K59" i="4" s="1"/>
  <c r="D80" i="4" l="1"/>
  <c r="D81" i="4" s="1"/>
  <c r="D82" i="4" s="1"/>
  <c r="E82" i="4" s="1"/>
  <c r="D22" i="4"/>
  <c r="F25" i="4" l="1"/>
  <c r="F26" i="4"/>
  <c r="F24" i="4"/>
  <c r="F23" i="4"/>
</calcChain>
</file>

<file path=xl/sharedStrings.xml><?xml version="1.0" encoding="utf-8"?>
<sst xmlns="http://schemas.openxmlformats.org/spreadsheetml/2006/main" count="201" uniqueCount="172">
  <si>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</si>
  <si>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</si>
  <si>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</si>
  <si>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</si>
  <si>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</si>
  <si>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</si>
  <si>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</si>
  <si>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</si>
  <si>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</si>
  <si>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</si>
  <si>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</si>
  <si>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</si>
  <si>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</si>
  <si>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</si>
  <si>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</si>
  <si>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</si>
  <si>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</si>
  <si>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</si>
  <si>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</si>
  <si>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</si>
  <si>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</si>
  <si>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</si>
  <si>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</si>
  <si>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</si>
  <si>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</si>
  <si>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</si>
  <si>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</si>
  <si>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</si>
  <si>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</si>
  <si>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</si>
  <si>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</si>
  <si>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</si>
  <si>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</si>
  <si>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</si>
  <si>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</si>
  <si>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</si>
  <si>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</si>
  <si>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</si>
  <si>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</si>
  <si>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</si>
  <si>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</si>
  <si>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</si>
  <si>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</si>
  <si>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</si>
  <si>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</si>
  <si>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</si>
  <si>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</si>
  <si>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</si>
  <si>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</si>
  <si>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</si>
  <si>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</si>
  <si>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</si>
  <si>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</si>
  <si>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</si>
  <si>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</si>
  <si>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</si>
  <si>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</si>
  <si>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</si>
  <si>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</si>
  <si>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</si>
  <si>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</si>
  <si>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</si>
  <si>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</si>
  <si>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</si>
  <si>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</si>
  <si>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</si>
  <si>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</si>
  <si>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</si>
  <si>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</si>
  <si>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</si>
  <si>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</si>
  <si>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</si>
  <si>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</si>
  <si>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</si>
  <si>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</si>
  <si>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</si>
  <si>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</si>
  <si>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</si>
  <si>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</si>
  <si>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</si>
  <si>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</si>
  <si>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</si>
  <si>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</si>
  <si>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</si>
  <si>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</si>
  <si>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</si>
  <si>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</si>
  <si>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</si>
  <si>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</si>
  <si>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</si>
  <si>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</si>
  <si>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</si>
  <si>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</si>
  <si>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</si>
  <si>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</si>
  <si>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</si>
  <si>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</si>
  <si>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</si>
  <si>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</si>
  <si>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</si>
  <si>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</si>
  <si>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</si>
  <si>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</si>
  <si>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</si>
  <si>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</si>
  <si>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</si>
  <si>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</si>
  <si>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</si>
  <si>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</si>
  <si>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</si>
  <si>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</si>
  <si>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</si>
  <si>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</si>
  <si>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</si>
  <si>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</si>
  <si>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</si>
  <si>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</si>
  <si>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</si>
  <si>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</si>
  <si>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</si>
  <si>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</si>
  <si>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</si>
  <si>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</si>
  <si>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</si>
  <si>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</si>
  <si>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</si>
  <si>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</si>
  <si>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</si>
  <si>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</si>
  <si>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</si>
  <si>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</si>
  <si>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</si>
  <si>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</si>
  <si>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</si>
  <si>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</si>
  <si>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</si>
  <si>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</si>
  <si>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</si>
  <si>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</si>
  <si>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</si>
  <si>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</si>
  <si>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</si>
  <si>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</si>
  <si>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</si>
  <si>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</si>
  <si>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</si>
  <si>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</si>
  <si>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</si>
  <si>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</si>
  <si>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</si>
  <si>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</si>
  <si>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</si>
  <si>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</si>
  <si>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</si>
  <si>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</si>
  <si>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</si>
  <si>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</si>
  <si>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</si>
  <si>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</si>
  <si>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</si>
  <si>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</si>
  <si>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</si>
  <si>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1st Estimate</t>
  </si>
  <si>
    <t>CR $842k related to prior year but  included in the GL in the current year, therefore, should record  DR in current year</t>
  </si>
  <si>
    <t>CR $1,619k  relates to current year but recorded in the GL in the following year, therefore, should record the CR in current year</t>
  </si>
  <si>
    <t>No prior year end unbilled to actual revenue differences booked in current year</t>
  </si>
  <si>
    <t>No current year end unbilled to actual revenue differences booked in the following year</t>
  </si>
  <si>
    <t>No difference between prior year accrual to forecast from long term load transfers</t>
  </si>
  <si>
    <t>No difference between current year accrual to forecast from long term load transfers</t>
  </si>
  <si>
    <t xml:space="preserve">Insignificant amount relating to Class A customers </t>
  </si>
  <si>
    <t>Not a reconciling item</t>
  </si>
  <si>
    <t>No significant prior period billing adjustments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</si>
</sst>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0.0%"/>
    <numFmt numFmtId="165" formatCode="_-&quot;$&quot;* #,##0_-;\-&quot;$&quot;* #,##0_-;_-&quot;$&quot;* &quot;-&quot;??_-;_-@_-"/>
    <numFmt numFmtId="166" formatCode="0.00000"/>
    <numFmt numFmtId="167" formatCode="_-* #,##0_-;\-* #,##0_-;_-* &quot;-&quot;??_-;_-@_-"/>
    <numFmt numFmtId="168" formatCode="_(* #,##0.00_);_(* \(#,##0.00\);_(* &quot;-&quot;??_);_(@_)"/>
  </numFmts>
  <fonts count="16"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7">
    <xf numFmtId="0" fontId="0" fillId="0" borderId="0"/>
    <xf numFmtId="4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cellStyleXfs>
  <cellXfs count="163">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4"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6" fillId="0" borderId="0" xfId="0" applyFont="1" applyFill="1" applyBorder="1" applyAlignment="1">
      <alignment horizontal="left" vertical="center"/>
    </xf>
    <xf numFmtId="165" fontId="2" fillId="0" borderId="2" xfId="1" applyNumberFormat="1" applyFont="1" applyFill="1" applyBorder="1"/>
    <xf numFmtId="165" fontId="2" fillId="0" borderId="8" xfId="1" applyNumberFormat="1" applyFont="1" applyBorder="1"/>
    <xf numFmtId="165" fontId="2" fillId="0" borderId="2" xfId="1" applyNumberFormat="1" applyFont="1" applyBorder="1"/>
    <xf numFmtId="0" fontId="3" fillId="0" borderId="2" xfId="0" applyFont="1" applyBorder="1" applyAlignment="1">
      <alignment wrapText="1"/>
    </xf>
    <xf numFmtId="166" fontId="2" fillId="0" borderId="2" xfId="0" applyNumberFormat="1" applyFont="1" applyBorder="1" applyAlignment="1">
      <alignment wrapText="1"/>
    </xf>
    <xf numFmtId="166"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44" fontId="2" fillId="0" borderId="0" xfId="1" applyFont="1"/>
    <xf numFmtId="0" fontId="3" fillId="0" borderId="12" xfId="0" applyFont="1" applyBorder="1" applyAlignment="1">
      <alignment horizontal="center" wrapText="1"/>
    </xf>
    <xf numFmtId="0" fontId="2" fillId="0" borderId="3" xfId="0" applyFont="1" applyBorder="1"/>
    <xf numFmtId="166" fontId="2" fillId="0" borderId="3" xfId="0" applyNumberFormat="1" applyFont="1" applyBorder="1"/>
    <xf numFmtId="0" fontId="2" fillId="0" borderId="0" xfId="0" applyFont="1" applyBorder="1"/>
    <xf numFmtId="166" fontId="2" fillId="0" borderId="0" xfId="0" applyNumberFormat="1" applyFont="1" applyBorder="1"/>
    <xf numFmtId="0" fontId="2" fillId="0" borderId="10" xfId="0" applyFont="1" applyBorder="1"/>
    <xf numFmtId="166"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0" borderId="15" xfId="0" applyFont="1" applyBorder="1"/>
    <xf numFmtId="165" fontId="3" fillId="0" borderId="15" xfId="1" applyNumberFormat="1" applyFont="1" applyBorder="1"/>
    <xf numFmtId="165" fontId="3" fillId="0" borderId="16"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6" fillId="0" borderId="2" xfId="0" applyFont="1" applyBorder="1" applyAlignment="1">
      <alignment horizontal="center" wrapText="1"/>
    </xf>
    <xf numFmtId="0" fontId="7" fillId="0" borderId="2" xfId="0" applyFont="1" applyFill="1" applyBorder="1" applyAlignment="1">
      <alignment wrapText="1"/>
    </xf>
    <xf numFmtId="0" fontId="3" fillId="0" borderId="17" xfId="0" applyFont="1" applyBorder="1" applyAlignment="1">
      <alignment wrapText="1"/>
    </xf>
    <xf numFmtId="167"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44" fontId="2" fillId="0" borderId="0" xfId="1" applyFont="1" applyBorder="1"/>
    <xf numFmtId="0" fontId="13" fillId="0" borderId="0" xfId="0" applyFont="1" applyBorder="1"/>
    <xf numFmtId="44" fontId="12" fillId="0" borderId="0" xfId="1" applyFont="1" applyBorder="1"/>
    <xf numFmtId="9" fontId="12" fillId="0" borderId="0" xfId="4" applyFont="1" applyBorder="1"/>
    <xf numFmtId="164" fontId="2" fillId="0" borderId="23" xfId="4" applyNumberFormat="1" applyFont="1" applyBorder="1"/>
    <xf numFmtId="0" fontId="6" fillId="0" borderId="11" xfId="0" applyFont="1" applyBorder="1" applyAlignment="1">
      <alignment horizontal="center" wrapText="1"/>
    </xf>
    <xf numFmtId="0" fontId="6" fillId="0" borderId="20"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7" fillId="0" borderId="0" xfId="0" applyFont="1" applyAlignment="1">
      <alignment horizontal="right"/>
    </xf>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44" fontId="6" fillId="0" borderId="12" xfId="1" applyFont="1" applyBorder="1"/>
    <xf numFmtId="44" fontId="6" fillId="0" borderId="12" xfId="1" applyFont="1" applyBorder="1" applyAlignment="1">
      <alignment horizontal="center"/>
    </xf>
    <xf numFmtId="0" fontId="7" fillId="0" borderId="0" xfId="0" applyFont="1" applyFill="1"/>
    <xf numFmtId="0" fontId="7" fillId="0" borderId="21" xfId="0" applyFont="1" applyFill="1" applyBorder="1" applyAlignment="1"/>
    <xf numFmtId="0" fontId="6" fillId="0" borderId="19" xfId="0" applyFont="1" applyFill="1" applyBorder="1" applyAlignment="1">
      <alignment horizontal="center" wrapText="1"/>
    </xf>
    <xf numFmtId="0" fontId="6" fillId="0" borderId="18"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5" fillId="0" borderId="0" xfId="0" applyFont="1" applyAlignment="1">
      <alignment horizontal="left"/>
    </xf>
    <xf numFmtId="0" fontId="10" fillId="0" borderId="0" xfId="0" applyFont="1" applyAlignment="1">
      <alignment horizontal="right"/>
    </xf>
    <xf numFmtId="0" fontId="15" fillId="0" borderId="0" xfId="0" applyFont="1" applyAlignment="1"/>
    <xf numFmtId="0" fontId="14" fillId="0" borderId="0" xfId="0" applyFont="1" applyAlignment="1">
      <alignment horizontal="left"/>
    </xf>
    <xf numFmtId="0" fontId="15" fillId="0" borderId="0" xfId="0" applyFont="1" applyAlignment="1">
      <alignment vertical="top" wrapText="1"/>
    </xf>
    <xf numFmtId="0" fontId="15"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7" fontId="2" fillId="2" borderId="1" xfId="5" applyNumberFormat="1" applyFont="1" applyFill="1" applyBorder="1"/>
    <xf numFmtId="0" fontId="3" fillId="2" borderId="3" xfId="0" applyFont="1" applyFill="1" applyBorder="1" applyAlignment="1">
      <alignment horizontal="center"/>
    </xf>
    <xf numFmtId="167" fontId="3" fillId="0" borderId="15" xfId="5" applyNumberFormat="1" applyFont="1" applyBorder="1"/>
    <xf numFmtId="165" fontId="2" fillId="2" borderId="2" xfId="1" applyNumberFormat="1" applyFont="1" applyFill="1" applyBorder="1"/>
    <xf numFmtId="165" fontId="2" fillId="0" borderId="0" xfId="1" applyNumberFormat="1" applyFont="1"/>
    <xf numFmtId="165" fontId="2" fillId="0" borderId="10" xfId="1" applyNumberFormat="1" applyFont="1" applyBorder="1"/>
    <xf numFmtId="0" fontId="3" fillId="0" borderId="2" xfId="0" applyFont="1" applyFill="1" applyBorder="1" applyAlignment="1">
      <alignment horizontal="center" wrapText="1"/>
    </xf>
    <xf numFmtId="0" fontId="3" fillId="0" borderId="2" xfId="0" applyFont="1" applyBorder="1" applyAlignment="1">
      <alignment horizontal="center"/>
    </xf>
    <xf numFmtId="0" fontId="6" fillId="0" borderId="2" xfId="0" applyFont="1" applyBorder="1" applyAlignment="1">
      <alignment horizontal="center"/>
    </xf>
    <xf numFmtId="0" fontId="12" fillId="0" borderId="0" xfId="0" applyFont="1"/>
    <xf numFmtId="164" fontId="7" fillId="0" borderId="2" xfId="4" applyNumberFormat="1" applyFont="1" applyFill="1" applyBorder="1"/>
    <xf numFmtId="164" fontId="7" fillId="0" borderId="15" xfId="4" applyNumberFormat="1" applyFont="1" applyFill="1" applyBorder="1"/>
    <xf numFmtId="165" fontId="7" fillId="2" borderId="2" xfId="1" applyNumberFormat="1" applyFont="1" applyFill="1" applyBorder="1" applyAlignment="1">
      <alignment wrapText="1"/>
    </xf>
    <xf numFmtId="165" fontId="7" fillId="2" borderId="2" xfId="1" applyNumberFormat="1" applyFont="1" applyFill="1" applyBorder="1"/>
    <xf numFmtId="165" fontId="7" fillId="0" borderId="2" xfId="1" applyNumberFormat="1" applyFont="1" applyFill="1" applyBorder="1"/>
    <xf numFmtId="165" fontId="7" fillId="2" borderId="15" xfId="1" applyNumberFormat="1" applyFont="1" applyFill="1" applyBorder="1"/>
    <xf numFmtId="166" fontId="2" fillId="2" borderId="2" xfId="0" applyNumberFormat="1" applyFont="1" applyFill="1" applyBorder="1"/>
    <xf numFmtId="0" fontId="2" fillId="2" borderId="2" xfId="0" applyFont="1" applyFill="1" applyBorder="1" applyAlignment="1">
      <alignment horizontal="center"/>
    </xf>
    <xf numFmtId="0" fontId="2" fillId="2" borderId="9" xfId="0" applyFont="1" applyFill="1" applyBorder="1" applyAlignment="1">
      <alignment horizontal="center"/>
    </xf>
    <xf numFmtId="165" fontId="2" fillId="2" borderId="2" xfId="1" applyNumberFormat="1" applyFont="1" applyFill="1" applyBorder="1" applyAlignment="1">
      <alignment horizontal="center"/>
    </xf>
    <xf numFmtId="43" fontId="2" fillId="0" borderId="0" xfId="5" applyFont="1"/>
    <xf numFmtId="0" fontId="7" fillId="2" borderId="2" xfId="0" applyFont="1" applyFill="1" applyBorder="1" applyAlignment="1">
      <alignment horizontal="left"/>
    </xf>
    <xf numFmtId="167" fontId="7" fillId="0" borderId="15" xfId="5" applyNumberFormat="1" applyFont="1" applyFill="1" applyBorder="1" applyAlignment="1">
      <alignment vertical="center"/>
    </xf>
    <xf numFmtId="167" fontId="7" fillId="2" borderId="24" xfId="5" applyNumberFormat="1" applyFont="1" applyFill="1" applyBorder="1" applyAlignment="1">
      <alignment vertical="center"/>
    </xf>
    <xf numFmtId="167" fontId="2" fillId="0" borderId="0" xfId="0" applyNumberFormat="1" applyFont="1" applyFill="1"/>
    <xf numFmtId="165" fontId="2" fillId="0" borderId="0" xfId="0" applyNumberFormat="1" applyFont="1"/>
    <xf numFmtId="165" fontId="7" fillId="0" borderId="0" xfId="0" applyNumberFormat="1" applyFont="1" applyFill="1"/>
    <xf numFmtId="44" fontId="2" fillId="0" borderId="0" xfId="0" applyNumberFormat="1" applyFont="1"/>
    <xf numFmtId="0" fontId="6" fillId="0" borderId="0" xfId="0" applyFont="1" applyBorder="1"/>
    <xf numFmtId="165" fontId="7" fillId="0" borderId="0" xfId="0" applyNumberFormat="1" applyFont="1" applyFill="1" applyBorder="1"/>
    <xf numFmtId="165" fontId="2" fillId="0" borderId="0" xfId="1" applyNumberFormat="1" applyFont="1" applyFill="1"/>
    <xf numFmtId="165" fontId="3" fillId="2" borderId="2" xfId="1" applyNumberFormat="1" applyFont="1" applyFill="1" applyBorder="1"/>
    <xf numFmtId="0" fontId="6" fillId="0" borderId="14" xfId="0" applyFont="1" applyBorder="1" applyAlignment="1">
      <alignment wrapText="1"/>
    </xf>
    <xf numFmtId="0" fontId="7" fillId="4" borderId="2" xfId="0" applyFont="1" applyFill="1" applyBorder="1" applyAlignment="1">
      <alignment wrapText="1"/>
    </xf>
    <xf numFmtId="165" fontId="6" fillId="0" borderId="12" xfId="1" applyNumberFormat="1" applyFont="1" applyBorder="1"/>
    <xf numFmtId="165" fontId="7" fillId="4" borderId="2" xfId="1" applyNumberFormat="1" applyFont="1" applyFill="1" applyBorder="1"/>
    <xf numFmtId="165" fontId="6" fillId="4" borderId="12" xfId="1" applyNumberFormat="1" applyFont="1" applyFill="1" applyBorder="1"/>
    <xf numFmtId="0" fontId="10" fillId="0" borderId="0" xfId="0" applyFont="1" applyAlignment="1">
      <alignment horizontal="left" wrapText="1"/>
    </xf>
    <xf numFmtId="0" fontId="10" fillId="0" borderId="0" xfId="0" applyFont="1" applyAlignment="1">
      <alignment horizontal="left"/>
    </xf>
    <xf numFmtId="0" fontId="6" fillId="0" borderId="0" xfId="0" applyFont="1" applyAlignment="1"/>
    <xf numFmtId="0" fontId="10" fillId="0" borderId="0" xfId="0" applyFont="1" applyAlignment="1">
      <alignment horizontal="left" vertical="center"/>
    </xf>
    <xf numFmtId="0" fontId="14" fillId="0" borderId="0" xfId="0" applyFont="1" applyAlignment="1">
      <alignment horizontal="left" vertical="top"/>
    </xf>
    <xf numFmtId="0" fontId="11" fillId="0" borderId="0" xfId="0" applyFont="1" applyAlignment="1">
      <alignment horizontal="right"/>
    </xf>
    <xf numFmtId="166" fontId="2" fillId="0" borderId="0" xfId="0" applyNumberFormat="1" applyFont="1"/>
    <xf numFmtId="10" fontId="2" fillId="0" borderId="0" xfId="4" applyNumberFormat="1" applyFont="1"/>
    <xf numFmtId="44" fontId="2" fillId="2" borderId="2" xfId="1" applyFont="1" applyFill="1" applyBorder="1"/>
    <xf numFmtId="167" fontId="7" fillId="2" borderId="24" xfId="5" applyNumberFormat="1" applyFont="1" applyFill="1" applyBorder="1" applyAlignment="1">
      <alignment horizontal="center" vertical="center"/>
    </xf>
    <xf numFmtId="167" fontId="2" fillId="0" borderId="0" xfId="5" applyNumberFormat="1" applyFont="1"/>
    <xf numFmtId="167" fontId="2" fillId="0" borderId="0" xfId="0" applyNumberFormat="1" applyFont="1"/>
    <xf numFmtId="0" fontId="10" fillId="0" borderId="0" xfId="0" applyFont="1" applyAlignment="1">
      <alignment horizontal="left" wrapText="1"/>
    </xf>
    <xf numFmtId="0" fontId="10" fillId="0" borderId="0" xfId="0" applyFont="1" applyAlignment="1">
      <alignment horizontal="left" vertical="top" wrapText="1"/>
    </xf>
    <xf numFmtId="0" fontId="14" fillId="0" borderId="0" xfId="0" applyFont="1" applyAlignment="1">
      <alignment horizontal="left" wrapText="1"/>
    </xf>
    <xf numFmtId="0" fontId="10" fillId="0" borderId="0" xfId="0" applyFont="1" applyAlignment="1">
      <alignment horizontal="left"/>
    </xf>
    <xf numFmtId="0" fontId="2" fillId="2" borderId="9" xfId="0" applyFont="1" applyFill="1" applyBorder="1" applyAlignment="1">
      <alignment horizontal="left" wrapText="1"/>
    </xf>
    <xf numFmtId="0" fontId="2" fillId="2" borderId="22"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3" fillId="0" borderId="2" xfId="0" applyFont="1" applyBorder="1" applyAlignment="1">
      <alignment horizontal="center"/>
    </xf>
    <xf numFmtId="0" fontId="6" fillId="0" borderId="9" xfId="0" applyFont="1" applyBorder="1" applyAlignment="1">
      <alignment horizontal="center"/>
    </xf>
    <xf numFmtId="0" fontId="6" fillId="0" borderId="22"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6" fillId="0" borderId="2" xfId="0" applyFont="1" applyBorder="1" applyAlignment="1">
      <alignment horizontal="center"/>
    </xf>
    <xf numFmtId="0" fontId="3" fillId="0" borderId="9" xfId="0" applyFont="1" applyBorder="1" applyAlignment="1">
      <alignment horizontal="left" wrapText="1"/>
    </xf>
    <xf numFmtId="0" fontId="3" fillId="0" borderId="22" xfId="0" applyFont="1" applyBorder="1" applyAlignment="1">
      <alignment horizontal="left" wrapText="1"/>
    </xf>
    <xf numFmtId="0" fontId="3" fillId="0" borderId="1" xfId="0" applyFont="1" applyBorder="1" applyAlignment="1">
      <alignment horizontal="left" wrapText="1"/>
    </xf>
  </cellXfs>
  <cellStyles count="7">
    <cellStyle name="Comma" xfId="5" builtinId="3"/>
    <cellStyle name="Comma 2 2" xfId="6"/>
    <cellStyle name="Currency" xfId="1" builtinId="4"/>
    <cellStyle name="Normal" xfId="0" builtinId="0"/>
    <cellStyle name="Normal 2"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All</a:t>
          </a:r>
          <a:r>
            <a:rPr lang="en-CA" sz="1100" baseline="0">
              <a:solidFill>
                <a:schemeClr val="dk1"/>
              </a:solidFill>
              <a:effectLst/>
              <a:latin typeface="+mn-lt"/>
              <a:ea typeface="+mn-ea"/>
              <a:cs typeface="+mn-cs"/>
            </a:rPr>
            <a:t> non-RPP Class B customers are billed on the first GA estimate.  </a:t>
          </a:r>
          <a:r>
            <a:rPr lang="en-CA" sz="1100" b="0" i="0" baseline="0">
              <a:solidFill>
                <a:schemeClr val="dk1"/>
              </a:solidFill>
              <a:effectLst/>
              <a:latin typeface="+mn-lt"/>
              <a:ea typeface="+mn-ea"/>
              <a:cs typeface="+mn-cs"/>
            </a:rPr>
            <a:t>The billing cycle is not on a calendar month basis for all customers, so Brampton RZ weights on days from one month to the next approciately.</a:t>
          </a:r>
          <a:endParaRPr lang="en-CA">
            <a:effectLst/>
          </a:endParaRPr>
        </a:p>
        <a:p>
          <a:r>
            <a:rPr lang="en-CA" sz="1100" baseline="0">
              <a:solidFill>
                <a:schemeClr val="dk1"/>
              </a:solidFill>
              <a:effectLst/>
              <a:latin typeface="+mn-lt"/>
              <a:ea typeface="+mn-ea"/>
              <a:cs typeface="+mn-cs"/>
            </a:rPr>
            <a:t>Brampton RZ confirms that the GA rate used is applied consistently for all billing and unbilled revenue transactions for non-RPP Class B customers in each customer class.</a:t>
          </a:r>
          <a:endParaRPr lang="en-CA">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CA" sz="1100">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EB%20Filings\2018\2018%20IRM\2018%20IRM%20Rate%20Generator%20Model%20-%20V1.0%20-%20HOBNI%20Jul%2024,%2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sheetData sheetId="6">
        <row r="28">
          <cell r="C28">
            <v>4030218510</v>
          </cell>
        </row>
      </sheetData>
      <sheetData sheetId="7"/>
      <sheetData sheetId="8"/>
      <sheetData sheetId="9"/>
      <sheetData sheetId="10">
        <row r="28">
          <cell r="C28">
            <v>2303723297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Z83"/>
  <sheetViews>
    <sheetView zoomScaleNormal="100" zoomScaleSheetLayoutView="85" workbookViewId="0"/>
  </sheetViews>
  <sheetFormatPr defaultColWidth="9.140625" defaultRowHeight="15" x14ac:dyDescent="0.2"/>
  <cols>
    <col min="1" max="1" width="5.5703125" style="42" customWidth="1"/>
    <col min="2" max="2" width="16.140625" style="82" customWidth="1"/>
    <col min="3" max="3" width="164.5703125" style="40" customWidth="1"/>
    <col min="4" max="16384" width="9.140625" style="40"/>
  </cols>
  <sheetData>
    <row r="10" spans="1:3" ht="15.6" x14ac:dyDescent="0.3">
      <c r="C10" s="135" t="s">
        <v>161</v>
      </c>
    </row>
    <row r="11" spans="1:3" ht="15.6" x14ac:dyDescent="0.25">
      <c r="A11" s="43" t="s">
        <v>122</v>
      </c>
    </row>
    <row r="13" spans="1:3" ht="15.6" x14ac:dyDescent="0.25">
      <c r="A13" s="44" t="s">
        <v>31</v>
      </c>
    </row>
    <row r="14" spans="1:3" ht="34.5" customHeight="1" x14ac:dyDescent="0.25">
      <c r="A14" s="142" t="s">
        <v>154</v>
      </c>
      <c r="B14" s="142"/>
      <c r="C14" s="142"/>
    </row>
    <row r="16" spans="1:3" ht="15.6" x14ac:dyDescent="0.25">
      <c r="A16" s="44" t="s">
        <v>46</v>
      </c>
    </row>
    <row r="17" spans="1:26" x14ac:dyDescent="0.25">
      <c r="A17" s="42" t="s">
        <v>47</v>
      </c>
    </row>
    <row r="18" spans="1:26" ht="33" customHeight="1" x14ac:dyDescent="0.25">
      <c r="A18" s="143" t="s">
        <v>85</v>
      </c>
      <c r="B18" s="143"/>
      <c r="C18" s="143"/>
    </row>
    <row r="20" spans="1:26" x14ac:dyDescent="0.25">
      <c r="A20" s="42">
        <v>1</v>
      </c>
      <c r="B20" s="145" t="s">
        <v>140</v>
      </c>
      <c r="C20" s="145"/>
    </row>
    <row r="21" spans="1:26" x14ac:dyDescent="0.25">
      <c r="B21" s="131"/>
      <c r="C21" s="131"/>
    </row>
    <row r="23" spans="1:26" ht="31.5" customHeight="1" x14ac:dyDescent="0.25">
      <c r="A23" s="42">
        <v>2</v>
      </c>
      <c r="B23" s="142" t="s">
        <v>86</v>
      </c>
      <c r="C23" s="142"/>
    </row>
    <row r="24" spans="1:26" x14ac:dyDescent="0.25">
      <c r="B24" s="130"/>
      <c r="C24" s="130"/>
    </row>
    <row r="26" spans="1:26" x14ac:dyDescent="0.25">
      <c r="A26" s="42">
        <v>3</v>
      </c>
      <c r="B26" s="144" t="s">
        <v>109</v>
      </c>
      <c r="C26" s="144"/>
    </row>
    <row r="27" spans="1:26" ht="32.25" customHeight="1" x14ac:dyDescent="0.2">
      <c r="B27" s="142" t="s">
        <v>117</v>
      </c>
      <c r="C27" s="142"/>
    </row>
    <row r="28" spans="1:26" ht="63" customHeight="1" x14ac:dyDescent="0.2">
      <c r="B28" s="142" t="s">
        <v>129</v>
      </c>
      <c r="C28" s="142"/>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42" t="s">
        <v>118</v>
      </c>
      <c r="C29" s="142"/>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5" t="s">
        <v>43</v>
      </c>
    </row>
    <row r="31" spans="1:26" x14ac:dyDescent="0.2">
      <c r="B31" s="85"/>
    </row>
    <row r="32" spans="1:26" x14ac:dyDescent="0.2">
      <c r="B32" s="85"/>
    </row>
    <row r="33" spans="1:3" ht="35.25" customHeight="1" x14ac:dyDescent="0.2">
      <c r="A33" s="142" t="s">
        <v>155</v>
      </c>
      <c r="B33" s="142"/>
      <c r="C33" s="142"/>
    </row>
    <row r="34" spans="1:3" x14ac:dyDescent="0.2">
      <c r="B34" s="130"/>
      <c r="C34" s="130"/>
    </row>
    <row r="35" spans="1:3" x14ac:dyDescent="0.2">
      <c r="B35" s="84"/>
    </row>
    <row r="36" spans="1:3" x14ac:dyDescent="0.2">
      <c r="A36" s="42">
        <v>4</v>
      </c>
      <c r="B36" s="144" t="s">
        <v>141</v>
      </c>
      <c r="C36" s="144"/>
    </row>
    <row r="37" spans="1:3" ht="78.75" customHeight="1" x14ac:dyDescent="0.2">
      <c r="B37" s="142" t="s">
        <v>142</v>
      </c>
      <c r="C37" s="142"/>
    </row>
    <row r="38" spans="1:3" ht="65.25" customHeight="1" x14ac:dyDescent="0.2">
      <c r="B38" s="142" t="s">
        <v>124</v>
      </c>
      <c r="C38" s="142"/>
    </row>
    <row r="39" spans="1:3" ht="31.5" customHeight="1" x14ac:dyDescent="0.2">
      <c r="B39" s="142" t="s">
        <v>123</v>
      </c>
      <c r="C39" s="142"/>
    </row>
    <row r="40" spans="1:3" ht="30" customHeight="1" x14ac:dyDescent="0.2">
      <c r="B40" s="142" t="s">
        <v>125</v>
      </c>
      <c r="C40" s="142"/>
    </row>
    <row r="41" spans="1:3" x14ac:dyDescent="0.2">
      <c r="B41" s="130"/>
      <c r="C41" s="130"/>
    </row>
    <row r="42" spans="1:3" ht="47.25" customHeight="1" x14ac:dyDescent="0.2">
      <c r="B42" s="89" t="s">
        <v>110</v>
      </c>
      <c r="C42" s="41" t="s">
        <v>87</v>
      </c>
    </row>
    <row r="43" spans="1:3" ht="33.75" customHeight="1" x14ac:dyDescent="0.2">
      <c r="B43" s="89" t="s">
        <v>112</v>
      </c>
      <c r="C43" s="41" t="s">
        <v>111</v>
      </c>
    </row>
    <row r="44" spans="1:3" x14ac:dyDescent="0.2">
      <c r="B44" s="89" t="s">
        <v>115</v>
      </c>
      <c r="C44" s="41" t="s">
        <v>113</v>
      </c>
    </row>
    <row r="45" spans="1:3" x14ac:dyDescent="0.2">
      <c r="B45" s="90" t="s">
        <v>116</v>
      </c>
      <c r="C45" s="83" t="s">
        <v>114</v>
      </c>
    </row>
    <row r="46" spans="1:3" x14ac:dyDescent="0.2">
      <c r="B46" s="87"/>
      <c r="C46" s="83"/>
    </row>
    <row r="48" spans="1:3" x14ac:dyDescent="0.2">
      <c r="A48" s="42">
        <v>5</v>
      </c>
      <c r="B48" s="88" t="s">
        <v>119</v>
      </c>
    </row>
    <row r="49" spans="2:3" ht="29.25" customHeight="1" x14ac:dyDescent="0.2">
      <c r="B49" s="142" t="s">
        <v>135</v>
      </c>
      <c r="C49" s="142"/>
    </row>
    <row r="51" spans="2:3" ht="30" customHeight="1" x14ac:dyDescent="0.2">
      <c r="B51" s="142" t="s">
        <v>120</v>
      </c>
      <c r="C51" s="142"/>
    </row>
    <row r="52" spans="2:3" ht="30" customHeight="1" x14ac:dyDescent="0.2">
      <c r="B52" s="142" t="s">
        <v>88</v>
      </c>
      <c r="C52" s="142"/>
    </row>
    <row r="53" spans="2:3" x14ac:dyDescent="0.2">
      <c r="B53" s="130"/>
      <c r="C53" s="130"/>
    </row>
    <row r="54" spans="2:3" x14ac:dyDescent="0.2">
      <c r="B54" s="133" t="s">
        <v>89</v>
      </c>
    </row>
    <row r="55" spans="2:3" x14ac:dyDescent="0.2">
      <c r="B55" s="91" t="s">
        <v>90</v>
      </c>
      <c r="C55" s="41" t="s">
        <v>91</v>
      </c>
    </row>
    <row r="56" spans="2:3" ht="45" x14ac:dyDescent="0.2">
      <c r="B56" s="91"/>
      <c r="C56" s="41" t="s">
        <v>156</v>
      </c>
    </row>
    <row r="57" spans="2:3" x14ac:dyDescent="0.2">
      <c r="B57" s="91"/>
      <c r="C57" s="40" t="s">
        <v>92</v>
      </c>
    </row>
    <row r="58" spans="2:3" x14ac:dyDescent="0.2">
      <c r="B58" s="91"/>
      <c r="C58" s="40" t="s">
        <v>93</v>
      </c>
    </row>
    <row r="59" spans="2:3" ht="21" customHeight="1" x14ac:dyDescent="0.2">
      <c r="B59" s="92" t="s">
        <v>96</v>
      </c>
      <c r="C59" s="40" t="s">
        <v>95</v>
      </c>
    </row>
    <row r="60" spans="2:3" ht="18.75" customHeight="1" x14ac:dyDescent="0.2">
      <c r="B60" s="92"/>
      <c r="C60" s="41" t="s">
        <v>94</v>
      </c>
    </row>
    <row r="61" spans="2:3" x14ac:dyDescent="0.2">
      <c r="B61" s="92"/>
      <c r="C61" s="40" t="s">
        <v>97</v>
      </c>
    </row>
    <row r="62" spans="2:3" x14ac:dyDescent="0.2">
      <c r="B62" s="92"/>
      <c r="C62" s="40" t="s">
        <v>98</v>
      </c>
    </row>
    <row r="63" spans="2:3" x14ac:dyDescent="0.2">
      <c r="B63" s="92" t="s">
        <v>100</v>
      </c>
      <c r="C63" s="40" t="s">
        <v>99</v>
      </c>
    </row>
    <row r="64" spans="2:3" ht="45" x14ac:dyDescent="0.2">
      <c r="B64" s="92"/>
      <c r="C64" s="130" t="s">
        <v>101</v>
      </c>
    </row>
    <row r="65" spans="1:3" x14ac:dyDescent="0.2">
      <c r="B65" s="92"/>
      <c r="C65" s="40" t="s">
        <v>102</v>
      </c>
    </row>
    <row r="66" spans="1:3" x14ac:dyDescent="0.2">
      <c r="B66" s="92"/>
      <c r="C66" s="40" t="s">
        <v>126</v>
      </c>
    </row>
    <row r="67" spans="1:3" x14ac:dyDescent="0.2">
      <c r="B67" s="92" t="s">
        <v>104</v>
      </c>
      <c r="C67" s="40" t="s">
        <v>103</v>
      </c>
    </row>
    <row r="68" spans="1:3" ht="45" x14ac:dyDescent="0.2">
      <c r="B68" s="92"/>
      <c r="C68" s="130" t="s">
        <v>144</v>
      </c>
    </row>
    <row r="69" spans="1:3" ht="30" x14ac:dyDescent="0.2">
      <c r="B69" s="92"/>
      <c r="C69" s="130" t="s">
        <v>145</v>
      </c>
    </row>
    <row r="70" spans="1:3" x14ac:dyDescent="0.2">
      <c r="B70" s="92" t="s">
        <v>106</v>
      </c>
      <c r="C70" s="40" t="s">
        <v>105</v>
      </c>
    </row>
    <row r="71" spans="1:3" ht="30" x14ac:dyDescent="0.2">
      <c r="B71" s="92"/>
      <c r="C71" s="130" t="s">
        <v>107</v>
      </c>
    </row>
    <row r="72" spans="1:3" x14ac:dyDescent="0.2">
      <c r="B72" s="92" t="s">
        <v>146</v>
      </c>
      <c r="C72" s="130" t="s">
        <v>137</v>
      </c>
    </row>
    <row r="73" spans="1:3" ht="45" x14ac:dyDescent="0.2">
      <c r="B73" s="92"/>
      <c r="C73" s="130" t="s">
        <v>148</v>
      </c>
    </row>
    <row r="74" spans="1:3" x14ac:dyDescent="0.2">
      <c r="B74" s="92" t="s">
        <v>147</v>
      </c>
      <c r="C74" s="130" t="s">
        <v>149</v>
      </c>
    </row>
    <row r="75" spans="1:3" ht="30" x14ac:dyDescent="0.2">
      <c r="B75" s="92"/>
      <c r="C75" s="130" t="s">
        <v>127</v>
      </c>
    </row>
    <row r="76" spans="1:3" x14ac:dyDescent="0.2">
      <c r="B76" s="92"/>
      <c r="C76" s="130"/>
    </row>
    <row r="77" spans="1:3" x14ac:dyDescent="0.2">
      <c r="A77" s="42">
        <v>6</v>
      </c>
      <c r="B77" s="134" t="s">
        <v>151</v>
      </c>
      <c r="C77" s="130"/>
    </row>
    <row r="78" spans="1:3" ht="59.25" customHeight="1" x14ac:dyDescent="0.2">
      <c r="B78" s="143" t="s">
        <v>152</v>
      </c>
      <c r="C78" s="143"/>
    </row>
    <row r="79" spans="1:3" x14ac:dyDescent="0.2">
      <c r="B79" s="86"/>
      <c r="C79" s="130"/>
    </row>
    <row r="81" spans="1:3" ht="30.75" customHeight="1" x14ac:dyDescent="0.2">
      <c r="A81" s="42">
        <v>7</v>
      </c>
      <c r="B81" s="142" t="s">
        <v>153</v>
      </c>
      <c r="C81" s="142"/>
    </row>
    <row r="82" spans="1:3" x14ac:dyDescent="0.2">
      <c r="B82" s="130"/>
      <c r="C82" s="130"/>
    </row>
    <row r="83" spans="1:3" ht="15.75" customHeight="1" x14ac:dyDescent="0.2">
      <c r="B83" s="145" t="s">
        <v>108</v>
      </c>
      <c r="C83" s="145"/>
    </row>
  </sheetData>
  <mergeCells count="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 ref="A14:C14"/>
    <mergeCell ref="A18:C18"/>
    <mergeCell ref="B23:C23"/>
    <mergeCell ref="B26:C26"/>
    <mergeCell ref="B20:C20"/>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03"/>
  <sheetViews>
    <sheetView tabSelected="1" topLeftCell="A43" zoomScale="90" zoomScaleNormal="90" zoomScaleSheetLayoutView="100" workbookViewId="0">
      <selection activeCell="E49" sqref="E49"/>
    </sheetView>
  </sheetViews>
  <sheetFormatPr defaultColWidth="9.140625" defaultRowHeight="14.25" x14ac:dyDescent="0.2"/>
  <cols>
    <col min="1" max="1" width="7" style="1" customWidth="1"/>
    <col min="2" max="2" width="48.570312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6.42578125" style="1" customWidth="1"/>
    <col min="10" max="10" width="17.28515625" style="1" customWidth="1"/>
    <col min="11" max="11" width="18.140625" style="1" customWidth="1"/>
    <col min="12" max="13" width="7.57031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3.9" x14ac:dyDescent="0.25">
      <c r="A12" s="47" t="s">
        <v>48</v>
      </c>
      <c r="B12" s="4"/>
      <c r="C12" s="47"/>
    </row>
    <row r="13" spans="1:24" ht="13.9" x14ac:dyDescent="0.25">
      <c r="A13" s="4"/>
      <c r="B13" s="4"/>
      <c r="C13" s="4"/>
    </row>
    <row r="14" spans="1:24" ht="13.9" x14ac:dyDescent="0.25">
      <c r="A14" s="4"/>
      <c r="B14" s="4" t="s">
        <v>32</v>
      </c>
      <c r="C14" s="23"/>
      <c r="D14" s="4"/>
      <c r="E14" s="4"/>
      <c r="F14" s="4"/>
      <c r="X14" s="1">
        <v>2014</v>
      </c>
    </row>
    <row r="15" spans="1:24" ht="13.9" x14ac:dyDescent="0.25">
      <c r="A15" s="4"/>
      <c r="B15" s="4" t="s">
        <v>60</v>
      </c>
      <c r="C15" s="55"/>
      <c r="D15" s="4"/>
      <c r="E15" s="4"/>
      <c r="F15" s="4"/>
    </row>
    <row r="16" spans="1:24" ht="13.9" x14ac:dyDescent="0.25">
      <c r="A16" s="4"/>
      <c r="B16" s="14"/>
      <c r="C16" s="14"/>
      <c r="D16" s="4"/>
      <c r="E16" s="4"/>
      <c r="F16" s="4"/>
      <c r="X16" s="1">
        <v>2015</v>
      </c>
    </row>
    <row r="17" spans="1:24" ht="13.9" x14ac:dyDescent="0.25">
      <c r="A17" s="4" t="s">
        <v>33</v>
      </c>
      <c r="B17" s="14" t="s">
        <v>130</v>
      </c>
      <c r="C17" s="24">
        <v>2016</v>
      </c>
      <c r="D17" s="4"/>
      <c r="E17" s="4"/>
      <c r="F17" s="4"/>
      <c r="X17" s="1">
        <v>2016</v>
      </c>
    </row>
    <row r="18" spans="1:24" ht="13.9" x14ac:dyDescent="0.25">
      <c r="A18" s="4"/>
      <c r="B18" s="14"/>
      <c r="C18" s="14"/>
      <c r="D18" s="4"/>
      <c r="E18" s="4"/>
      <c r="F18" s="4"/>
    </row>
    <row r="19" spans="1:24" ht="13.9" x14ac:dyDescent="0.25">
      <c r="A19" s="4"/>
      <c r="B19" s="14"/>
      <c r="C19" s="14"/>
      <c r="D19" s="4"/>
      <c r="E19" s="4"/>
      <c r="F19" s="4"/>
    </row>
    <row r="20" spans="1:24" ht="13.9" x14ac:dyDescent="0.25">
      <c r="A20" s="4" t="s">
        <v>34</v>
      </c>
      <c r="B20" s="22" t="s">
        <v>82</v>
      </c>
      <c r="C20" s="21"/>
      <c r="D20" s="21"/>
      <c r="E20" s="21"/>
      <c r="F20" s="21"/>
      <c r="I20" s="78"/>
      <c r="J20" s="78"/>
      <c r="K20" s="78"/>
      <c r="L20" s="78"/>
      <c r="M20" s="78"/>
      <c r="N20" s="78"/>
      <c r="O20" s="78"/>
      <c r="P20" s="78"/>
      <c r="Q20" s="78"/>
      <c r="R20" s="78"/>
      <c r="S20" s="78"/>
    </row>
    <row r="21" spans="1:24" ht="13.9" x14ac:dyDescent="0.25">
      <c r="A21" s="4"/>
      <c r="B21" s="154" t="s">
        <v>25</v>
      </c>
      <c r="C21" s="154"/>
      <c r="D21" s="24">
        <f>+C17</f>
        <v>2016</v>
      </c>
      <c r="E21" s="155"/>
      <c r="F21" s="156"/>
      <c r="G21" s="78"/>
      <c r="H21" s="78"/>
      <c r="I21" s="78"/>
      <c r="J21" s="78"/>
      <c r="K21" s="78"/>
      <c r="L21" s="78"/>
      <c r="M21" s="78"/>
      <c r="N21" s="78"/>
      <c r="O21" s="78"/>
      <c r="P21" s="78"/>
      <c r="Q21" s="78"/>
    </row>
    <row r="22" spans="1:24" ht="14.45" thickBot="1" x14ac:dyDescent="0.3">
      <c r="A22" s="4"/>
      <c r="B22" s="5" t="s">
        <v>3</v>
      </c>
      <c r="C22" s="5" t="s">
        <v>2</v>
      </c>
      <c r="D22" s="115">
        <f>D23+D24</f>
        <v>3963648319</v>
      </c>
      <c r="E22" s="6" t="s">
        <v>0</v>
      </c>
      <c r="F22" s="7">
        <v>1</v>
      </c>
      <c r="G22" s="78"/>
      <c r="H22" s="78"/>
      <c r="I22" s="78"/>
      <c r="J22" s="78"/>
      <c r="K22" s="78"/>
      <c r="L22" s="78"/>
      <c r="M22" s="78"/>
      <c r="N22" s="78"/>
      <c r="O22" s="78"/>
      <c r="P22" s="78"/>
      <c r="Q22" s="78"/>
    </row>
    <row r="23" spans="1:24" ht="13.9" x14ac:dyDescent="0.25">
      <c r="B23" s="5" t="s">
        <v>7</v>
      </c>
      <c r="C23" s="5" t="s">
        <v>1</v>
      </c>
      <c r="D23" s="116">
        <f>1730670026.05-66570191</f>
        <v>1664099835.05</v>
      </c>
      <c r="E23" s="6" t="s">
        <v>0</v>
      </c>
      <c r="F23" s="8">
        <f>IFERROR(D23/$D$22,0)</f>
        <v>0.41984043515491315</v>
      </c>
    </row>
    <row r="24" spans="1:24" ht="14.45" thickBot="1" x14ac:dyDescent="0.3">
      <c r="B24" s="5" t="s">
        <v>8</v>
      </c>
      <c r="C24" s="5" t="s">
        <v>6</v>
      </c>
      <c r="D24" s="115">
        <f>D25+D26</f>
        <v>2299548483.9499998</v>
      </c>
      <c r="E24" s="6" t="s">
        <v>0</v>
      </c>
      <c r="F24" s="8">
        <f>IFERROR(D24/$D$22,0)</f>
        <v>0.58015956484508679</v>
      </c>
    </row>
    <row r="25" spans="1:24" ht="13.9" x14ac:dyDescent="0.25">
      <c r="B25" s="5" t="s">
        <v>9</v>
      </c>
      <c r="C25" s="5" t="s">
        <v>4</v>
      </c>
      <c r="D25" s="139">
        <v>484926013.02999997</v>
      </c>
      <c r="E25" s="6" t="s">
        <v>0</v>
      </c>
      <c r="F25" s="8">
        <f>IFERROR(D25/$D$22,0)</f>
        <v>0.12234334986418353</v>
      </c>
    </row>
    <row r="26" spans="1:24" ht="13.9" x14ac:dyDescent="0.25">
      <c r="B26" s="5" t="s">
        <v>61</v>
      </c>
      <c r="C26" s="5" t="s">
        <v>5</v>
      </c>
      <c r="D26" s="139">
        <v>1814622470.9199998</v>
      </c>
      <c r="E26" s="6" t="s">
        <v>0</v>
      </c>
      <c r="F26" s="8">
        <f>IFERROR(D26/$D$22,0)</f>
        <v>0.45781621498090325</v>
      </c>
      <c r="G26" s="29"/>
      <c r="H26" s="29"/>
    </row>
    <row r="27" spans="1:24" ht="34.5" customHeight="1" x14ac:dyDescent="0.25">
      <c r="B27" s="157" t="s">
        <v>77</v>
      </c>
      <c r="C27" s="157"/>
      <c r="D27" s="157"/>
      <c r="E27" s="157"/>
      <c r="F27" s="157"/>
      <c r="G27" s="158"/>
      <c r="H27" s="158"/>
    </row>
    <row r="28" spans="1:24" ht="13.9" x14ac:dyDescent="0.25">
      <c r="D28" s="117"/>
      <c r="E28" s="35"/>
      <c r="F28" s="35"/>
      <c r="G28" s="35"/>
    </row>
    <row r="29" spans="1:24" ht="13.9" x14ac:dyDescent="0.25">
      <c r="A29" s="1" t="s">
        <v>35</v>
      </c>
      <c r="B29" s="3" t="s">
        <v>41</v>
      </c>
      <c r="D29" s="140"/>
    </row>
    <row r="30" spans="1:24" ht="13.9" x14ac:dyDescent="0.25">
      <c r="B30" s="3"/>
      <c r="D30" s="141"/>
    </row>
    <row r="31" spans="1:24" ht="13.9" x14ac:dyDescent="0.25">
      <c r="B31" s="2" t="s">
        <v>22</v>
      </c>
      <c r="C31" s="52" t="s">
        <v>162</v>
      </c>
      <c r="E31" s="78"/>
      <c r="F31" s="35"/>
      <c r="G31" s="35"/>
      <c r="H31" s="35"/>
      <c r="I31" s="35"/>
      <c r="J31" s="35"/>
      <c r="K31" s="35"/>
    </row>
    <row r="32" spans="1:24" ht="13.9" x14ac:dyDescent="0.25">
      <c r="E32" s="78"/>
      <c r="F32" s="35"/>
      <c r="G32" s="35"/>
      <c r="H32" s="35"/>
      <c r="I32" s="35"/>
      <c r="J32" s="35"/>
      <c r="K32" s="35"/>
    </row>
    <row r="33" spans="1:23" ht="13.9"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4">
        <f>+C17</f>
        <v>2016</v>
      </c>
      <c r="D44" s="78"/>
      <c r="E44" s="78"/>
      <c r="F44" s="79"/>
      <c r="G44" s="33"/>
      <c r="H44" s="33"/>
      <c r="I44" s="33"/>
      <c r="J44" s="33"/>
      <c r="K44" s="33"/>
      <c r="N44" s="3" t="s">
        <v>29</v>
      </c>
    </row>
    <row r="45" spans="1:23" s="9" customFormat="1" ht="80.25" customHeight="1" thickBot="1" x14ac:dyDescent="0.3">
      <c r="B45" s="50" t="s">
        <v>39</v>
      </c>
      <c r="C45" s="61" t="s">
        <v>139</v>
      </c>
      <c r="D45" s="80" t="s">
        <v>83</v>
      </c>
      <c r="E45" s="81" t="s">
        <v>84</v>
      </c>
      <c r="F45" s="66" t="s">
        <v>128</v>
      </c>
      <c r="G45" s="26" t="s">
        <v>49</v>
      </c>
      <c r="H45" s="26" t="s">
        <v>23</v>
      </c>
      <c r="I45" s="26" t="s">
        <v>50</v>
      </c>
      <c r="J45" s="26" t="s">
        <v>76</v>
      </c>
      <c r="K45" s="67" t="s">
        <v>78</v>
      </c>
      <c r="N45" s="11"/>
      <c r="O45" s="150">
        <v>2016</v>
      </c>
      <c r="P45" s="150"/>
      <c r="Q45" s="150"/>
      <c r="R45" s="150">
        <v>2015</v>
      </c>
      <c r="S45" s="150"/>
      <c r="T45" s="150"/>
      <c r="U45" s="150">
        <v>2014</v>
      </c>
      <c r="V45" s="150"/>
      <c r="W45" s="150"/>
    </row>
    <row r="46" spans="1:23" s="9" customFormat="1" ht="30" x14ac:dyDescent="0.25">
      <c r="B46" s="12"/>
      <c r="C46" s="62" t="s">
        <v>40</v>
      </c>
      <c r="D46" s="62" t="s">
        <v>38</v>
      </c>
      <c r="E46" s="63" t="s">
        <v>53</v>
      </c>
      <c r="F46" s="63" t="s">
        <v>54</v>
      </c>
      <c r="G46" s="63" t="s">
        <v>55</v>
      </c>
      <c r="H46" s="64" t="s">
        <v>56</v>
      </c>
      <c r="I46" s="63" t="s">
        <v>57</v>
      </c>
      <c r="J46" s="64" t="s">
        <v>58</v>
      </c>
      <c r="K46" s="65" t="s">
        <v>59</v>
      </c>
      <c r="N46" s="18" t="s">
        <v>30</v>
      </c>
      <c r="O46" s="99" t="s">
        <v>26</v>
      </c>
      <c r="P46" s="99" t="s">
        <v>27</v>
      </c>
      <c r="Q46" s="99" t="s">
        <v>28</v>
      </c>
      <c r="R46" s="99" t="s">
        <v>26</v>
      </c>
      <c r="S46" s="99" t="s">
        <v>27</v>
      </c>
      <c r="T46" s="99" t="s">
        <v>28</v>
      </c>
      <c r="U46" s="99" t="s">
        <v>26</v>
      </c>
      <c r="V46" s="99" t="s">
        <v>27</v>
      </c>
      <c r="W46" s="99" t="s">
        <v>28</v>
      </c>
    </row>
    <row r="47" spans="1:23" x14ac:dyDescent="0.2">
      <c r="B47" s="13" t="s">
        <v>10</v>
      </c>
      <c r="C47" s="93">
        <v>157033138</v>
      </c>
      <c r="D47" s="93">
        <v>189047794</v>
      </c>
      <c r="E47" s="93">
        <v>194538373</v>
      </c>
      <c r="F47" s="51">
        <f>C47-D47+E47</f>
        <v>162523717</v>
      </c>
      <c r="G47" s="109">
        <f>O47</f>
        <v>8.4229999999999999E-2</v>
      </c>
      <c r="H47" s="15">
        <f>F47*G47</f>
        <v>13689372.682909999</v>
      </c>
      <c r="I47" s="109">
        <f>Q47</f>
        <v>9.1789999999999997E-2</v>
      </c>
      <c r="J47" s="17">
        <f>F47*I47</f>
        <v>14918051.98343</v>
      </c>
      <c r="K47" s="16">
        <f>J47-H47</f>
        <v>1228679.300520001</v>
      </c>
      <c r="L47" s="136"/>
      <c r="M47" s="137"/>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3">
        <v>157147674</v>
      </c>
      <c r="D48" s="93">
        <v>194538373</v>
      </c>
      <c r="E48" s="93">
        <v>185525466</v>
      </c>
      <c r="F48" s="51">
        <f t="shared" ref="F48:F58" si="0">C48-D48+E48</f>
        <v>148134767</v>
      </c>
      <c r="G48" s="109">
        <f t="shared" ref="G48:G58" si="1">O48</f>
        <v>0.10384</v>
      </c>
      <c r="H48" s="15">
        <f t="shared" ref="H48:H58" si="2">F48*G48</f>
        <v>15382314.20528</v>
      </c>
      <c r="I48" s="109">
        <f t="shared" ref="I48:I58" si="3">Q48</f>
        <v>9.851E-2</v>
      </c>
      <c r="J48" s="17">
        <f t="shared" ref="J48:J58" si="4">F48*I48</f>
        <v>14592755.89717</v>
      </c>
      <c r="K48" s="16">
        <f t="shared" ref="K48:K58" si="5">J48-H48</f>
        <v>-789558.30811000057</v>
      </c>
      <c r="L48" s="136"/>
      <c r="M48" s="137"/>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3">
        <v>152375832</v>
      </c>
      <c r="D49" s="93">
        <v>185525466</v>
      </c>
      <c r="E49" s="93">
        <v>191820188</v>
      </c>
      <c r="F49" s="51">
        <f t="shared" si="0"/>
        <v>158670554</v>
      </c>
      <c r="G49" s="109">
        <f t="shared" si="1"/>
        <v>9.0219999999999995E-2</v>
      </c>
      <c r="H49" s="15">
        <f t="shared" si="2"/>
        <v>14315257.381879998</v>
      </c>
      <c r="I49" s="109">
        <f t="shared" si="3"/>
        <v>0.1061</v>
      </c>
      <c r="J49" s="17">
        <f t="shared" si="4"/>
        <v>16834945.779399998</v>
      </c>
      <c r="K49" s="16">
        <f t="shared" si="5"/>
        <v>2519688.3975200001</v>
      </c>
      <c r="L49" s="136"/>
      <c r="M49" s="137"/>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3">
        <v>150293011</v>
      </c>
      <c r="D50" s="93">
        <v>191820188</v>
      </c>
      <c r="E50" s="93">
        <v>190376886</v>
      </c>
      <c r="F50" s="51">
        <f t="shared" si="0"/>
        <v>148849709</v>
      </c>
      <c r="G50" s="109">
        <f t="shared" si="1"/>
        <v>0.12114999999999999</v>
      </c>
      <c r="H50" s="15">
        <f t="shared" si="2"/>
        <v>18033142.24535</v>
      </c>
      <c r="I50" s="109">
        <f t="shared" si="3"/>
        <v>0.11132</v>
      </c>
      <c r="J50" s="17">
        <f t="shared" si="4"/>
        <v>16569949.60588</v>
      </c>
      <c r="K50" s="16">
        <f t="shared" si="5"/>
        <v>-1463192.6394699998</v>
      </c>
      <c r="L50" s="136"/>
      <c r="M50" s="137"/>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3">
        <v>155556584</v>
      </c>
      <c r="D51" s="93">
        <v>190376886</v>
      </c>
      <c r="E51" s="93">
        <v>191607544</v>
      </c>
      <c r="F51" s="51">
        <f t="shared" si="0"/>
        <v>156787242</v>
      </c>
      <c r="G51" s="109">
        <f t="shared" si="1"/>
        <v>0.10405</v>
      </c>
      <c r="H51" s="15">
        <f t="shared" si="2"/>
        <v>16313712.530100001</v>
      </c>
      <c r="I51" s="109">
        <f t="shared" si="3"/>
        <v>0.10749</v>
      </c>
      <c r="J51" s="17">
        <f t="shared" si="4"/>
        <v>16853060.642579999</v>
      </c>
      <c r="K51" s="16">
        <f t="shared" si="5"/>
        <v>539348.1124799978</v>
      </c>
      <c r="L51" s="136"/>
      <c r="M51" s="137"/>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3">
        <v>155652643</v>
      </c>
      <c r="D52" s="93">
        <v>191607544</v>
      </c>
      <c r="E52" s="93">
        <v>200391900</v>
      </c>
      <c r="F52" s="51">
        <f t="shared" si="0"/>
        <v>164436999</v>
      </c>
      <c r="G52" s="109">
        <f t="shared" si="1"/>
        <v>0.11650000000000001</v>
      </c>
      <c r="H52" s="15">
        <f t="shared" si="2"/>
        <v>19156910.383500002</v>
      </c>
      <c r="I52" s="109">
        <f t="shared" si="3"/>
        <v>9.5449999999999993E-2</v>
      </c>
      <c r="J52" s="17">
        <f t="shared" si="4"/>
        <v>15695511.55455</v>
      </c>
      <c r="K52" s="16">
        <f t="shared" si="5"/>
        <v>-3461398.8289500028</v>
      </c>
      <c r="L52" s="136"/>
      <c r="M52" s="137"/>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93">
        <v>161940896</v>
      </c>
      <c r="D53" s="93">
        <v>200391900</v>
      </c>
      <c r="E53" s="93">
        <v>199824590</v>
      </c>
      <c r="F53" s="51">
        <f t="shared" si="0"/>
        <v>161373586</v>
      </c>
      <c r="G53" s="109">
        <f t="shared" si="1"/>
        <v>7.6670000000000002E-2</v>
      </c>
      <c r="H53" s="15">
        <f t="shared" si="2"/>
        <v>12372512.83862</v>
      </c>
      <c r="I53" s="109">
        <f t="shared" si="3"/>
        <v>8.3059999999999995E-2</v>
      </c>
      <c r="J53" s="17">
        <f t="shared" si="4"/>
        <v>13403690.053159999</v>
      </c>
      <c r="K53" s="16">
        <f t="shared" si="5"/>
        <v>1031177.2145399991</v>
      </c>
      <c r="L53" s="136"/>
      <c r="M53" s="137"/>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93">
        <v>164068486</v>
      </c>
      <c r="D54" s="93">
        <v>199824590</v>
      </c>
      <c r="E54" s="93">
        <v>215562210</v>
      </c>
      <c r="F54" s="51">
        <f t="shared" si="0"/>
        <v>179806106</v>
      </c>
      <c r="G54" s="109">
        <f t="shared" si="1"/>
        <v>8.5690000000000002E-2</v>
      </c>
      <c r="H54" s="15">
        <f t="shared" si="2"/>
        <v>15407585.223140001</v>
      </c>
      <c r="I54" s="109">
        <f t="shared" si="3"/>
        <v>7.1029999999999996E-2</v>
      </c>
      <c r="J54" s="17">
        <f t="shared" si="4"/>
        <v>12771627.709179999</v>
      </c>
      <c r="K54" s="16">
        <f t="shared" si="5"/>
        <v>-2635957.513960002</v>
      </c>
      <c r="L54" s="136"/>
      <c r="M54" s="137"/>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93">
        <v>171751721</v>
      </c>
      <c r="D55" s="93">
        <v>215562210</v>
      </c>
      <c r="E55" s="93">
        <v>198067446</v>
      </c>
      <c r="F55" s="51">
        <f t="shared" si="0"/>
        <v>154256957</v>
      </c>
      <c r="G55" s="109">
        <f t="shared" si="1"/>
        <v>7.0599999999999996E-2</v>
      </c>
      <c r="H55" s="15">
        <f t="shared" si="2"/>
        <v>10890541.164199999</v>
      </c>
      <c r="I55" s="109">
        <f t="shared" si="3"/>
        <v>9.5310000000000006E-2</v>
      </c>
      <c r="J55" s="17">
        <f t="shared" si="4"/>
        <v>14702230.571670001</v>
      </c>
      <c r="K55" s="16">
        <f t="shared" si="5"/>
        <v>3811689.4074700028</v>
      </c>
      <c r="L55" s="136"/>
      <c r="M55" s="137"/>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93">
        <v>156441270</v>
      </c>
      <c r="D56" s="93">
        <v>198067446</v>
      </c>
      <c r="E56" s="93">
        <v>187460152</v>
      </c>
      <c r="F56" s="51">
        <f t="shared" si="0"/>
        <v>145833976</v>
      </c>
      <c r="G56" s="109">
        <f t="shared" si="1"/>
        <v>9.7199999999999995E-2</v>
      </c>
      <c r="H56" s="15">
        <f t="shared" si="2"/>
        <v>14175062.4672</v>
      </c>
      <c r="I56" s="109">
        <f t="shared" si="3"/>
        <v>0.11226</v>
      </c>
      <c r="J56" s="17">
        <f t="shared" si="4"/>
        <v>16371322.14576</v>
      </c>
      <c r="K56" s="16">
        <f t="shared" si="5"/>
        <v>2196259.6785599999</v>
      </c>
      <c r="L56" s="136"/>
      <c r="M56" s="137"/>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93">
        <v>149957930</v>
      </c>
      <c r="D57" s="93">
        <v>187460152</v>
      </c>
      <c r="E57" s="93">
        <v>189291056</v>
      </c>
      <c r="F57" s="51">
        <f t="shared" si="0"/>
        <v>151788834</v>
      </c>
      <c r="G57" s="109">
        <f t="shared" si="1"/>
        <v>0.12271</v>
      </c>
      <c r="H57" s="15">
        <f t="shared" si="2"/>
        <v>18626007.82014</v>
      </c>
      <c r="I57" s="109">
        <f t="shared" si="3"/>
        <v>0.11108999999999999</v>
      </c>
      <c r="J57" s="17">
        <f t="shared" si="4"/>
        <v>16862221.569059998</v>
      </c>
      <c r="K57" s="16">
        <f t="shared" si="5"/>
        <v>-1763786.2510800026</v>
      </c>
      <c r="L57" s="136"/>
      <c r="M57" s="137"/>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3">
        <v>144826880</v>
      </c>
      <c r="D58" s="93">
        <v>189291056</v>
      </c>
      <c r="E58" s="93">
        <v>194045121</v>
      </c>
      <c r="F58" s="51">
        <f t="shared" si="0"/>
        <v>149580945</v>
      </c>
      <c r="G58" s="109">
        <f t="shared" si="1"/>
        <v>0.10594000000000001</v>
      </c>
      <c r="H58" s="15">
        <f t="shared" si="2"/>
        <v>15846605.313300001</v>
      </c>
      <c r="I58" s="109">
        <f t="shared" si="3"/>
        <v>8.7080000000000005E-2</v>
      </c>
      <c r="J58" s="17">
        <f t="shared" si="4"/>
        <v>13025508.6906</v>
      </c>
      <c r="K58" s="16">
        <f t="shared" si="5"/>
        <v>-2821096.6227000002</v>
      </c>
      <c r="L58" s="136"/>
      <c r="M58" s="137"/>
      <c r="N58" s="27" t="s">
        <v>21</v>
      </c>
      <c r="O58" s="28">
        <v>0.10594000000000001</v>
      </c>
      <c r="P58" s="28">
        <v>7.8719999999999998E-2</v>
      </c>
      <c r="Q58" s="28">
        <v>8.7080000000000005E-2</v>
      </c>
      <c r="R58" s="28">
        <v>0.11462</v>
      </c>
      <c r="S58" s="28">
        <v>8.8090000000000002E-2</v>
      </c>
      <c r="T58" s="28">
        <v>9.4710000000000003E-2</v>
      </c>
      <c r="U58" s="28">
        <v>7.3180000000000009E-2</v>
      </c>
      <c r="V58" s="28">
        <v>5.7889999999999997E-2</v>
      </c>
      <c r="W58" s="28">
        <v>7.4439999999999992E-2</v>
      </c>
    </row>
    <row r="59" spans="1:24" ht="30.75" thickBot="1" x14ac:dyDescent="0.3">
      <c r="B59" s="125" t="s">
        <v>133</v>
      </c>
      <c r="C59" s="95">
        <f>SUM(C47:C58)</f>
        <v>1877046065</v>
      </c>
      <c r="D59" s="95">
        <f>SUM(D47:D58)</f>
        <v>2333513605</v>
      </c>
      <c r="E59" s="95">
        <f>SUM(E47:E58)</f>
        <v>2338510932</v>
      </c>
      <c r="F59" s="95">
        <f>SUM(F47:F58)</f>
        <v>1882043392</v>
      </c>
      <c r="G59" s="37"/>
      <c r="H59" s="38">
        <f>SUM(H47:H58)</f>
        <v>184209024.25562006</v>
      </c>
      <c r="I59" s="37"/>
      <c r="J59" s="38">
        <f>SUM(J47:J58)</f>
        <v>182600876.20243999</v>
      </c>
      <c r="K59" s="39">
        <f>SUM(K47:K58)</f>
        <v>-1608148.0531800073</v>
      </c>
      <c r="N59" s="31"/>
      <c r="O59" s="32"/>
      <c r="P59" s="32"/>
      <c r="Q59" s="32"/>
      <c r="R59" s="32"/>
      <c r="S59" s="32"/>
      <c r="T59" s="32"/>
      <c r="U59" s="32"/>
      <c r="V59" s="32"/>
      <c r="W59" s="32"/>
    </row>
    <row r="60" spans="1:24" x14ac:dyDescent="0.2">
      <c r="G60" s="4"/>
      <c r="H60" s="4"/>
      <c r="I60" s="4"/>
      <c r="J60" s="68"/>
      <c r="K60" s="123"/>
      <c r="N60" s="29"/>
      <c r="O60" s="30"/>
      <c r="P60" s="30"/>
      <c r="Q60" s="30"/>
      <c r="R60" s="30"/>
      <c r="S60" s="30"/>
      <c r="T60" s="30"/>
      <c r="U60" s="30"/>
      <c r="V60" s="30"/>
      <c r="W60" s="30"/>
    </row>
    <row r="61" spans="1:24" x14ac:dyDescent="0.2">
      <c r="K61" s="118"/>
      <c r="N61" s="29"/>
      <c r="O61" s="30"/>
      <c r="P61" s="30"/>
      <c r="Q61" s="30"/>
      <c r="R61" s="30"/>
      <c r="S61" s="30"/>
      <c r="T61" s="30"/>
      <c r="U61" s="30"/>
      <c r="V61" s="30"/>
      <c r="W61" s="30"/>
    </row>
    <row r="62" spans="1:24" ht="15" x14ac:dyDescent="0.25">
      <c r="A62" s="1" t="s">
        <v>143</v>
      </c>
      <c r="B62" s="47" t="s">
        <v>136</v>
      </c>
      <c r="C62" s="2"/>
      <c r="K62" s="113"/>
      <c r="N62" s="29"/>
      <c r="O62" s="30"/>
      <c r="P62" s="30"/>
      <c r="Q62" s="30"/>
      <c r="R62" s="30"/>
      <c r="S62" s="30"/>
      <c r="T62" s="30"/>
      <c r="U62" s="30"/>
      <c r="V62" s="30"/>
      <c r="W62" s="30"/>
    </row>
    <row r="63" spans="1:24" ht="15" x14ac:dyDescent="0.25">
      <c r="B63" s="3"/>
      <c r="C63" s="2"/>
      <c r="K63" s="120"/>
      <c r="N63" s="29"/>
      <c r="O63" s="29"/>
      <c r="P63" s="29"/>
      <c r="Q63" s="29"/>
      <c r="R63" s="29"/>
      <c r="S63" s="29"/>
      <c r="T63" s="29"/>
      <c r="U63" s="29"/>
      <c r="V63" s="29"/>
      <c r="W63" s="29"/>
    </row>
    <row r="64" spans="1:24" ht="45" x14ac:dyDescent="0.25">
      <c r="A64" s="11"/>
      <c r="B64" s="100" t="s">
        <v>45</v>
      </c>
      <c r="C64" s="48" t="s">
        <v>67</v>
      </c>
      <c r="D64" s="48" t="s">
        <v>121</v>
      </c>
      <c r="E64" s="159" t="s">
        <v>44</v>
      </c>
      <c r="F64" s="159"/>
      <c r="G64" s="159"/>
      <c r="H64" s="159"/>
      <c r="I64" s="159"/>
      <c r="K64" s="118"/>
      <c r="O64" s="29"/>
      <c r="P64" s="29"/>
      <c r="Q64" s="29"/>
      <c r="R64" s="29"/>
      <c r="S64" s="29"/>
      <c r="T64" s="29"/>
      <c r="U64" s="29"/>
      <c r="V64" s="29"/>
      <c r="W64" s="29"/>
      <c r="X64" s="29"/>
    </row>
    <row r="65" spans="1:24" ht="30.75" customHeight="1" x14ac:dyDescent="0.25">
      <c r="A65" s="160" t="s">
        <v>134</v>
      </c>
      <c r="B65" s="161"/>
      <c r="C65" s="162"/>
      <c r="D65" s="124">
        <v>8213.26</v>
      </c>
      <c r="E65" s="151"/>
      <c r="F65" s="152"/>
      <c r="G65" s="152"/>
      <c r="H65" s="152"/>
      <c r="I65" s="153"/>
      <c r="K65" s="118"/>
      <c r="O65" s="29"/>
      <c r="P65" s="29"/>
      <c r="Q65" s="29"/>
      <c r="R65" s="29"/>
      <c r="S65" s="29"/>
      <c r="T65" s="29"/>
      <c r="U65" s="29"/>
      <c r="V65" s="29"/>
      <c r="W65" s="29"/>
      <c r="X65" s="29"/>
    </row>
    <row r="66" spans="1:24" ht="27.6" customHeight="1" x14ac:dyDescent="0.2">
      <c r="A66" s="69" t="s">
        <v>51</v>
      </c>
      <c r="B66" s="49" t="s">
        <v>62</v>
      </c>
      <c r="C66" s="110"/>
      <c r="D66" s="138">
        <v>842000</v>
      </c>
      <c r="E66" s="149" t="s">
        <v>163</v>
      </c>
      <c r="F66" s="149"/>
      <c r="G66" s="149"/>
      <c r="H66" s="149"/>
      <c r="I66" s="149"/>
      <c r="K66" s="118"/>
      <c r="O66" s="29"/>
      <c r="P66" s="29"/>
      <c r="Q66" s="29"/>
      <c r="R66" s="29"/>
      <c r="S66" s="29"/>
      <c r="T66" s="29"/>
      <c r="U66" s="29"/>
      <c r="V66" s="29"/>
      <c r="W66" s="29"/>
      <c r="X66" s="29"/>
    </row>
    <row r="67" spans="1:24" ht="27.6" customHeight="1" x14ac:dyDescent="0.2">
      <c r="A67" s="69" t="s">
        <v>52</v>
      </c>
      <c r="B67" s="49" t="s">
        <v>79</v>
      </c>
      <c r="C67" s="111"/>
      <c r="D67" s="138">
        <v>-1619000</v>
      </c>
      <c r="E67" s="146" t="s">
        <v>164</v>
      </c>
      <c r="F67" s="147"/>
      <c r="G67" s="147"/>
      <c r="H67" s="147"/>
      <c r="I67" s="148"/>
      <c r="J67" s="78"/>
      <c r="K67" s="119"/>
      <c r="L67" s="78"/>
      <c r="M67" s="78"/>
      <c r="N67" s="78"/>
      <c r="O67" s="78"/>
      <c r="P67" s="78"/>
      <c r="Q67" s="78"/>
    </row>
    <row r="68" spans="1:24" ht="28.5" x14ac:dyDescent="0.2">
      <c r="A68" s="69" t="s">
        <v>65</v>
      </c>
      <c r="B68" s="49" t="s">
        <v>64</v>
      </c>
      <c r="C68" s="110"/>
      <c r="D68" s="112"/>
      <c r="E68" s="149" t="s">
        <v>165</v>
      </c>
      <c r="F68" s="149"/>
      <c r="G68" s="149"/>
      <c r="H68" s="149"/>
      <c r="I68" s="149"/>
      <c r="J68" s="78"/>
      <c r="K68" s="119"/>
      <c r="L68" s="78"/>
      <c r="M68" s="78"/>
      <c r="N68" s="78"/>
      <c r="O68" s="78"/>
      <c r="P68" s="78"/>
      <c r="Q68" s="78"/>
    </row>
    <row r="69" spans="1:24" ht="28.5" x14ac:dyDescent="0.2">
      <c r="A69" s="69" t="s">
        <v>66</v>
      </c>
      <c r="B69" s="49" t="s">
        <v>63</v>
      </c>
      <c r="C69" s="111"/>
      <c r="D69" s="112"/>
      <c r="E69" s="146" t="s">
        <v>166</v>
      </c>
      <c r="F69" s="147"/>
      <c r="G69" s="147"/>
      <c r="H69" s="147"/>
      <c r="I69" s="148"/>
      <c r="J69" s="78"/>
      <c r="K69" s="122"/>
      <c r="L69" s="78"/>
      <c r="M69" s="78"/>
      <c r="N69" s="78"/>
      <c r="O69" s="78"/>
      <c r="P69" s="78"/>
      <c r="Q69" s="78"/>
    </row>
    <row r="70" spans="1:24" ht="27.6" customHeight="1" x14ac:dyDescent="0.2">
      <c r="A70" s="69" t="s">
        <v>69</v>
      </c>
      <c r="B70" s="49" t="s">
        <v>71</v>
      </c>
      <c r="C70" s="110"/>
      <c r="D70" s="96"/>
      <c r="E70" s="146" t="s">
        <v>167</v>
      </c>
      <c r="F70" s="147"/>
      <c r="G70" s="147"/>
      <c r="H70" s="147"/>
      <c r="I70" s="148"/>
      <c r="J70" s="78"/>
      <c r="K70" s="122"/>
      <c r="L70" s="78"/>
      <c r="M70" s="78"/>
      <c r="N70" s="78"/>
      <c r="O70" s="78"/>
      <c r="P70" s="78"/>
      <c r="Q70" s="78"/>
    </row>
    <row r="71" spans="1:24" ht="27.6" customHeight="1" x14ac:dyDescent="0.2">
      <c r="A71" s="69" t="s">
        <v>70</v>
      </c>
      <c r="B71" s="49" t="s">
        <v>72</v>
      </c>
      <c r="C71" s="110"/>
      <c r="D71" s="96"/>
      <c r="E71" s="146" t="s">
        <v>168</v>
      </c>
      <c r="F71" s="147"/>
      <c r="G71" s="147"/>
      <c r="H71" s="147"/>
      <c r="I71" s="148"/>
      <c r="J71" s="78"/>
      <c r="K71" s="122"/>
      <c r="L71" s="78"/>
      <c r="M71" s="78"/>
      <c r="N71" s="78"/>
      <c r="O71" s="78"/>
      <c r="P71" s="78"/>
      <c r="Q71" s="78"/>
    </row>
    <row r="72" spans="1:24" ht="33.75" customHeight="1" x14ac:dyDescent="0.2">
      <c r="A72" s="69">
        <v>4</v>
      </c>
      <c r="B72" s="49" t="s">
        <v>68</v>
      </c>
      <c r="C72" s="110"/>
      <c r="D72" s="96"/>
      <c r="E72" s="149" t="s">
        <v>169</v>
      </c>
      <c r="F72" s="149"/>
      <c r="G72" s="149"/>
      <c r="H72" s="149"/>
      <c r="I72" s="149"/>
      <c r="J72" s="78"/>
      <c r="K72" s="122"/>
      <c r="L72" s="78"/>
      <c r="M72" s="78"/>
      <c r="N72" s="78"/>
      <c r="O72" s="78"/>
      <c r="P72" s="78"/>
      <c r="Q72" s="78"/>
    </row>
    <row r="73" spans="1:24" ht="41.45" customHeight="1" x14ac:dyDescent="0.2">
      <c r="A73" s="69">
        <v>5</v>
      </c>
      <c r="B73" s="49" t="s">
        <v>81</v>
      </c>
      <c r="C73" s="110"/>
      <c r="D73" s="96"/>
      <c r="E73" s="149" t="s">
        <v>171</v>
      </c>
      <c r="F73" s="149"/>
      <c r="G73" s="149"/>
      <c r="H73" s="149"/>
      <c r="I73" s="149"/>
      <c r="J73" s="78"/>
      <c r="K73" s="122"/>
      <c r="L73" s="78"/>
      <c r="M73" s="78"/>
      <c r="N73" s="78"/>
      <c r="O73" s="78"/>
      <c r="P73" s="78"/>
      <c r="Q73" s="78"/>
    </row>
    <row r="74" spans="1:24" ht="28.5" x14ac:dyDescent="0.2">
      <c r="A74" s="54">
        <v>6</v>
      </c>
      <c r="B74" s="126" t="s">
        <v>137</v>
      </c>
      <c r="C74" s="110"/>
      <c r="D74" s="96"/>
      <c r="E74" s="149" t="s">
        <v>170</v>
      </c>
      <c r="F74" s="149"/>
      <c r="G74" s="149"/>
      <c r="H74" s="149"/>
      <c r="I74" s="149"/>
      <c r="K74" s="29"/>
    </row>
    <row r="75" spans="1:24" x14ac:dyDescent="0.2">
      <c r="A75" s="54">
        <v>7</v>
      </c>
      <c r="B75" s="46"/>
      <c r="C75" s="10"/>
      <c r="D75" s="96"/>
      <c r="E75" s="149"/>
      <c r="F75" s="149"/>
      <c r="G75" s="149"/>
      <c r="H75" s="149"/>
      <c r="I75" s="149"/>
    </row>
    <row r="76" spans="1:24" x14ac:dyDescent="0.2">
      <c r="A76" s="54">
        <v>8</v>
      </c>
      <c r="B76" s="46"/>
      <c r="C76" s="10"/>
      <c r="D76" s="96"/>
      <c r="E76" s="149"/>
      <c r="F76" s="149"/>
      <c r="G76" s="149"/>
      <c r="H76" s="149"/>
      <c r="I76" s="149"/>
    </row>
    <row r="77" spans="1:24" x14ac:dyDescent="0.2">
      <c r="A77" s="54">
        <v>9</v>
      </c>
      <c r="B77" s="46"/>
      <c r="C77" s="10"/>
      <c r="D77" s="96"/>
      <c r="E77" s="146"/>
      <c r="F77" s="147"/>
      <c r="G77" s="147"/>
      <c r="H77" s="147"/>
      <c r="I77" s="148"/>
    </row>
    <row r="78" spans="1:24" x14ac:dyDescent="0.2">
      <c r="A78" s="54">
        <v>10</v>
      </c>
      <c r="B78" s="46"/>
      <c r="C78" s="10"/>
      <c r="D78" s="96"/>
      <c r="E78" s="149"/>
      <c r="F78" s="149"/>
      <c r="G78" s="149"/>
      <c r="H78" s="149"/>
      <c r="I78" s="149"/>
    </row>
    <row r="79" spans="1:24" ht="15" x14ac:dyDescent="0.25">
      <c r="A79" s="1" t="s">
        <v>150</v>
      </c>
      <c r="B79" s="2" t="s">
        <v>131</v>
      </c>
      <c r="C79" s="2"/>
      <c r="D79" s="97">
        <f>SUM(D65:D78)</f>
        <v>-768786.74</v>
      </c>
      <c r="E79" s="25"/>
      <c r="F79" s="25"/>
      <c r="G79" s="25"/>
      <c r="H79" s="25"/>
    </row>
    <row r="80" spans="1:24" ht="15" x14ac:dyDescent="0.25">
      <c r="B80" s="121" t="s">
        <v>132</v>
      </c>
      <c r="C80" s="70"/>
      <c r="D80" s="97">
        <f>K59</f>
        <v>-1608148.0531800073</v>
      </c>
      <c r="E80" s="25"/>
      <c r="F80" s="25"/>
      <c r="G80" s="25"/>
      <c r="H80" s="25"/>
    </row>
    <row r="81" spans="1:19" ht="15" x14ac:dyDescent="0.25">
      <c r="B81" s="70" t="s">
        <v>24</v>
      </c>
      <c r="C81" s="70"/>
      <c r="D81" s="98">
        <f>D79-D80</f>
        <v>839361.31318000727</v>
      </c>
    </row>
    <row r="82" spans="1:19" ht="15.75" thickBot="1" x14ac:dyDescent="0.3">
      <c r="B82" s="132" t="s">
        <v>73</v>
      </c>
      <c r="C82" s="71"/>
      <c r="D82" s="60">
        <f>IF(ISERROR(D81/J59),0,D81/J59)</f>
        <v>4.5966992636412738E-3</v>
      </c>
      <c r="E82" s="102" t="str">
        <f>IF(AND(D82&lt;0.01,D82&gt;-0.01),"","Unresolved differences of greater than + or - 1% should be explained")</f>
        <v/>
      </c>
      <c r="G82" s="78"/>
      <c r="H82" s="35"/>
      <c r="I82" s="35"/>
      <c r="J82" s="35"/>
      <c r="K82" s="35"/>
      <c r="L82" s="35"/>
    </row>
    <row r="83" spans="1:19" ht="15.75" thickTop="1" x14ac:dyDescent="0.25">
      <c r="B83" s="2"/>
      <c r="C83" s="56"/>
      <c r="D83" s="59"/>
      <c r="G83" s="78"/>
    </row>
    <row r="84" spans="1:19" ht="15" x14ac:dyDescent="0.25">
      <c r="B84" s="2"/>
      <c r="C84" s="56"/>
      <c r="D84" s="34"/>
    </row>
    <row r="85" spans="1:19" ht="15" x14ac:dyDescent="0.25">
      <c r="A85" s="1" t="s">
        <v>75</v>
      </c>
      <c r="B85" s="72" t="s">
        <v>138</v>
      </c>
      <c r="C85" s="58"/>
      <c r="D85" s="59"/>
    </row>
    <row r="86" spans="1:19" ht="15" x14ac:dyDescent="0.25">
      <c r="B86" s="57"/>
      <c r="C86" s="58"/>
      <c r="D86" s="59"/>
    </row>
    <row r="87" spans="1:19" ht="75" x14ac:dyDescent="0.25">
      <c r="B87" s="101" t="s">
        <v>25</v>
      </c>
      <c r="C87" s="48" t="s">
        <v>157</v>
      </c>
      <c r="D87" s="48" t="s">
        <v>158</v>
      </c>
      <c r="E87" s="48" t="s">
        <v>159</v>
      </c>
      <c r="F87" s="73" t="s">
        <v>131</v>
      </c>
      <c r="G87" s="48" t="s">
        <v>24</v>
      </c>
      <c r="H87" s="75" t="s">
        <v>160</v>
      </c>
      <c r="I87" s="48" t="s">
        <v>73</v>
      </c>
      <c r="J87" s="78"/>
      <c r="K87" s="78"/>
      <c r="L87" s="35"/>
      <c r="M87" s="35"/>
      <c r="N87" s="35"/>
      <c r="O87" s="35"/>
      <c r="P87" s="35"/>
      <c r="Q87" s="35"/>
      <c r="R87" s="35"/>
      <c r="S87" s="35"/>
    </row>
    <row r="88" spans="1:19" x14ac:dyDescent="0.2">
      <c r="B88" s="114"/>
      <c r="C88" s="105"/>
      <c r="D88" s="105"/>
      <c r="E88" s="106"/>
      <c r="F88" s="128">
        <f>SUM(D88:E88)</f>
        <v>0</v>
      </c>
      <c r="G88" s="107">
        <f>F88-C88</f>
        <v>0</v>
      </c>
      <c r="H88" s="106"/>
      <c r="I88" s="103">
        <f>IF(ISERROR(G88/H88),0,G88/H88)</f>
        <v>0</v>
      </c>
      <c r="J88" s="78"/>
      <c r="K88" s="78"/>
      <c r="L88" s="35"/>
      <c r="M88" s="35"/>
      <c r="N88" s="35"/>
      <c r="O88" s="35"/>
      <c r="P88" s="35"/>
      <c r="Q88" s="35"/>
      <c r="R88" s="35"/>
      <c r="S88" s="35"/>
    </row>
    <row r="89" spans="1:19" x14ac:dyDescent="0.2">
      <c r="B89" s="114"/>
      <c r="C89" s="105"/>
      <c r="D89" s="105"/>
      <c r="E89" s="106"/>
      <c r="F89" s="128">
        <f t="shared" ref="F89:F91" si="6">SUM(D89:E89)</f>
        <v>0</v>
      </c>
      <c r="G89" s="107">
        <f>F89-C89</f>
        <v>0</v>
      </c>
      <c r="H89" s="106"/>
      <c r="I89" s="103">
        <f>IF(ISERROR(G89/H89),0,G89/H89)</f>
        <v>0</v>
      </c>
      <c r="J89" s="78"/>
      <c r="K89" s="78"/>
      <c r="L89" s="35"/>
      <c r="M89" s="35"/>
      <c r="N89" s="35"/>
      <c r="O89" s="35"/>
      <c r="P89" s="35"/>
      <c r="Q89" s="35"/>
      <c r="R89" s="35"/>
      <c r="S89" s="35"/>
    </row>
    <row r="90" spans="1:19" x14ac:dyDescent="0.2">
      <c r="B90" s="114"/>
      <c r="C90" s="105"/>
      <c r="D90" s="105"/>
      <c r="E90" s="106"/>
      <c r="F90" s="128">
        <f t="shared" si="6"/>
        <v>0</v>
      </c>
      <c r="G90" s="107">
        <f>F90-C90</f>
        <v>0</v>
      </c>
      <c r="H90" s="106"/>
      <c r="I90" s="103">
        <f>IF(ISERROR(G90/H90),0,G90/H90)</f>
        <v>0</v>
      </c>
      <c r="J90" s="78"/>
      <c r="K90" s="78"/>
      <c r="L90" s="35"/>
      <c r="M90" s="35"/>
      <c r="N90" s="35"/>
      <c r="O90" s="35"/>
      <c r="P90" s="35"/>
      <c r="Q90" s="35"/>
      <c r="R90" s="35"/>
      <c r="S90" s="35"/>
    </row>
    <row r="91" spans="1:19" ht="15" thickBot="1" x14ac:dyDescent="0.25">
      <c r="B91" s="114"/>
      <c r="C91" s="108"/>
      <c r="D91" s="108"/>
      <c r="E91" s="108"/>
      <c r="F91" s="128">
        <f t="shared" si="6"/>
        <v>0</v>
      </c>
      <c r="G91" s="107">
        <f>F91-C91</f>
        <v>0</v>
      </c>
      <c r="H91" s="108"/>
      <c r="I91" s="104">
        <f>IF(ISERROR(G91/H91),0,G91/H91)</f>
        <v>0</v>
      </c>
      <c r="J91" s="78"/>
      <c r="K91" s="78"/>
      <c r="L91" s="35"/>
      <c r="M91" s="35"/>
      <c r="N91" s="35"/>
      <c r="O91" s="35"/>
      <c r="P91" s="35"/>
      <c r="Q91" s="35"/>
      <c r="R91" s="35"/>
      <c r="S91" s="35"/>
    </row>
    <row r="92" spans="1:19" ht="15.75" thickBot="1" x14ac:dyDescent="0.3">
      <c r="B92" s="74" t="s">
        <v>74</v>
      </c>
      <c r="C92" s="127">
        <f t="shared" ref="C92:H92" si="7">SUM(C88:C91)</f>
        <v>0</v>
      </c>
      <c r="D92" s="127">
        <f t="shared" si="7"/>
        <v>0</v>
      </c>
      <c r="E92" s="127">
        <f t="shared" si="7"/>
        <v>0</v>
      </c>
      <c r="F92" s="129">
        <f t="shared" si="7"/>
        <v>0</v>
      </c>
      <c r="G92" s="127">
        <f>SUM(G88:G91)</f>
        <v>0</v>
      </c>
      <c r="H92" s="76">
        <f t="shared" si="7"/>
        <v>0</v>
      </c>
      <c r="I92" s="77" t="s">
        <v>80</v>
      </c>
      <c r="J92" s="78"/>
      <c r="K92" s="78"/>
      <c r="L92" s="35"/>
      <c r="M92" s="35"/>
      <c r="N92" s="35"/>
      <c r="O92" s="35"/>
      <c r="P92" s="35"/>
      <c r="Q92" s="35"/>
      <c r="R92" s="35"/>
      <c r="S92" s="35"/>
    </row>
    <row r="93" spans="1:19" x14ac:dyDescent="0.2">
      <c r="B93" s="4"/>
      <c r="C93" s="4"/>
      <c r="D93" s="4"/>
      <c r="E93" s="4"/>
      <c r="F93" s="4"/>
      <c r="G93" s="4"/>
      <c r="J93" s="78"/>
      <c r="K93" s="78"/>
      <c r="L93" s="35"/>
      <c r="M93" s="35"/>
      <c r="N93" s="35"/>
      <c r="O93" s="35"/>
      <c r="P93" s="35"/>
      <c r="Q93" s="35"/>
      <c r="R93" s="35"/>
      <c r="S93" s="35"/>
    </row>
    <row r="94" spans="1:19" x14ac:dyDescent="0.2">
      <c r="J94" s="78"/>
      <c r="K94" s="78"/>
      <c r="L94" s="35"/>
      <c r="M94" s="35"/>
      <c r="N94" s="35"/>
      <c r="O94" s="35"/>
      <c r="P94" s="35"/>
      <c r="Q94" s="35"/>
      <c r="R94" s="35"/>
      <c r="S94" s="35"/>
    </row>
    <row r="95" spans="1:19" ht="15" x14ac:dyDescent="0.25">
      <c r="B95" s="3" t="s">
        <v>37</v>
      </c>
      <c r="J95" s="78"/>
      <c r="K95" s="78"/>
    </row>
    <row r="96" spans="1:19" x14ac:dyDescent="0.2">
      <c r="B96" s="53"/>
      <c r="C96" s="53"/>
      <c r="D96" s="53"/>
      <c r="E96" s="53"/>
      <c r="F96" s="53"/>
      <c r="G96" s="53"/>
      <c r="H96" s="53"/>
      <c r="J96" s="78"/>
      <c r="K96" s="78"/>
    </row>
    <row r="97" spans="2:11" x14ac:dyDescent="0.2">
      <c r="B97" s="53"/>
      <c r="C97" s="53"/>
      <c r="D97" s="53"/>
      <c r="E97" s="53"/>
      <c r="F97" s="53"/>
      <c r="G97" s="53"/>
      <c r="H97" s="53"/>
      <c r="J97" s="78"/>
      <c r="K97" s="78"/>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5:I65"/>
    <mergeCell ref="E70:I70"/>
    <mergeCell ref="B21:C21"/>
    <mergeCell ref="E21:F21"/>
    <mergeCell ref="B27:H27"/>
    <mergeCell ref="O45:Q45"/>
    <mergeCell ref="E64:I64"/>
    <mergeCell ref="E66:I66"/>
    <mergeCell ref="E67:I67"/>
    <mergeCell ref="E68:I68"/>
    <mergeCell ref="E69:I69"/>
    <mergeCell ref="A65:C65"/>
    <mergeCell ref="E77:I77"/>
    <mergeCell ref="E78:I78"/>
    <mergeCell ref="E71:I71"/>
    <mergeCell ref="E72:I72"/>
    <mergeCell ref="E73:I73"/>
    <mergeCell ref="E74:I74"/>
    <mergeCell ref="E75:I75"/>
    <mergeCell ref="E76:I76"/>
  </mergeCells>
  <dataValidations disablePrompts="1"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11BA13-0384-4D12-BA9D-2D121E62F366}"/>
</file>

<file path=customXml/itemProps2.xml><?xml version="1.0" encoding="utf-8"?>
<ds:datastoreItem xmlns:ds="http://schemas.openxmlformats.org/officeDocument/2006/customXml" ds:itemID="{D9C55B63-2138-434A-B8D2-A5271FA1DBF5}"/>
</file>

<file path=customXml/itemProps3.xml><?xml version="1.0" encoding="utf-8"?>
<ds:datastoreItem xmlns:ds="http://schemas.openxmlformats.org/officeDocument/2006/customXml" ds:itemID="{61AD1BEC-E0C5-4621-B3D6-1014412EC3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GA Analysis </vt:lpstr>
      <vt:lpstr>'GA Analysis '!Print_Area</vt:lpstr>
      <vt:lpstr>Instructions!Print_Area</vt:lpstr>
    </vt:vector>
  </TitlesOfParts>
  <Company>OEB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Belinda Dhaliwal</cp:lastModifiedBy>
  <cp:lastPrinted>2017-07-19T17:11:44Z</cp:lastPrinted>
  <dcterms:created xsi:type="dcterms:W3CDTF">2017-05-01T19:29:01Z</dcterms:created>
  <dcterms:modified xsi:type="dcterms:W3CDTF">2017-10-02T17:21:46Z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