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b\Documents\Documents from Current Laptop\Documents\2018 Rate Application\Application Defense\IR drafts IJBD\"/>
    </mc:Choice>
  </mc:AlternateContent>
  <bookViews>
    <workbookView xWindow="0" yWindow="0" windowWidth="20490" windowHeight="7635"/>
  </bookViews>
  <sheets>
    <sheet name="Material Capital Projects" sheetId="1" r:id="rId1"/>
  </sheets>
  <definedNames>
    <definedName name="_xlnm._FilterDatabase" localSheetId="0" hidden="1">'Material Capital Projects'!$A$12:$L$190</definedName>
    <definedName name="AS2DocOpenMode" hidden="1">"AS2DocumentEdit"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INDUSTRY_REC" hidden="1">"c4455"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EST_REUT" hidden="1">"c5453"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UM_EST" hidden="1">"c402"</definedName>
    <definedName name="IQ_EPS_NUM_EST_REUT" hidden="1">"c5451"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EPS_GROWTH_1YR" hidden="1">"c1636"</definedName>
    <definedName name="IQ_EST_EPS_GROWTH_1YR_REUT" hidden="1">"c3646"</definedName>
    <definedName name="IQ_EST_EPS_GROWTH_5YR" hidden="1">"c1655"</definedName>
    <definedName name="IQ_EST_EPS_GROWTH_5YR_REUT" hidden="1">"c3633"</definedName>
    <definedName name="IQ_EST_EPS_GROWTH_Q_1YR" hidden="1">"c1641"</definedName>
    <definedName name="IQ_EST_EPS_GROWTH_Q_1YR_REUT" hidden="1">"c5410"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DJ_ACT_OR_EST" hidden="1">"c4435"</definedName>
    <definedName name="IQ_FFO_PAYOUT_RATIO" hidden="1">"c3492"</definedName>
    <definedName name="IQ_FFO_SHARE_ACT_OR_EST" hidden="1">"c4446"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_TARGET_PRICE_REUT" hidden="1">"c5317"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GW_ACT_OR_EST" hidden="1">"c4478"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39545.3291782407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_xlnm.Print_Area" localSheetId="0">'Material Capital Projects'!$A$7:$L$190</definedName>
    <definedName name="_xlnm.Print_Titles" localSheetId="0">'Material Capital Projects'!$7:$12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7" i="1" l="1"/>
  <c r="E37" i="1"/>
  <c r="F37" i="1"/>
  <c r="G37" i="1"/>
  <c r="H37" i="1"/>
  <c r="I37" i="1"/>
  <c r="J37" i="1"/>
  <c r="K153" i="1"/>
  <c r="K148" i="1"/>
  <c r="K149" i="1"/>
  <c r="K150" i="1"/>
  <c r="K145" i="1"/>
  <c r="K146" i="1"/>
  <c r="K147" i="1"/>
  <c r="I77" i="1" l="1"/>
  <c r="K13" i="1" l="1"/>
  <c r="K14" i="1"/>
  <c r="K15" i="1"/>
  <c r="K16" i="1"/>
  <c r="K17" i="1"/>
  <c r="K18" i="1"/>
  <c r="K19" i="1"/>
  <c r="K20" i="1"/>
  <c r="K21" i="1"/>
  <c r="K22" i="1"/>
  <c r="K23" i="1"/>
  <c r="K24" i="1"/>
  <c r="E25" i="1"/>
  <c r="F25" i="1"/>
  <c r="G25" i="1"/>
  <c r="H25" i="1"/>
  <c r="I25" i="1"/>
  <c r="J25" i="1"/>
  <c r="J26" i="1"/>
  <c r="J27" i="1"/>
  <c r="K27" i="1" s="1"/>
  <c r="E28" i="1"/>
  <c r="G28" i="1"/>
  <c r="H28" i="1"/>
  <c r="I28" i="1"/>
  <c r="K29" i="1"/>
  <c r="K30" i="1" s="1"/>
  <c r="E30" i="1"/>
  <c r="F30" i="1"/>
  <c r="G30" i="1"/>
  <c r="H30" i="1"/>
  <c r="I30" i="1"/>
  <c r="J30" i="1"/>
  <c r="K31" i="1"/>
  <c r="K32" i="1" s="1"/>
  <c r="E32" i="1"/>
  <c r="F32" i="1"/>
  <c r="G32" i="1"/>
  <c r="H32" i="1"/>
  <c r="I32" i="1"/>
  <c r="J32" i="1"/>
  <c r="K33" i="1"/>
  <c r="K34" i="1" s="1"/>
  <c r="E34" i="1"/>
  <c r="F34" i="1"/>
  <c r="G34" i="1"/>
  <c r="H34" i="1"/>
  <c r="I34" i="1"/>
  <c r="J34" i="1"/>
  <c r="K38" i="1"/>
  <c r="K39" i="1"/>
  <c r="E40" i="1"/>
  <c r="F40" i="1"/>
  <c r="G40" i="1"/>
  <c r="H40" i="1"/>
  <c r="I40" i="1"/>
  <c r="J40" i="1"/>
  <c r="K41" i="1"/>
  <c r="K42" i="1"/>
  <c r="E43" i="1"/>
  <c r="F43" i="1"/>
  <c r="G43" i="1"/>
  <c r="H43" i="1"/>
  <c r="I43" i="1"/>
  <c r="J43" i="1"/>
  <c r="K44" i="1"/>
  <c r="K45" i="1"/>
  <c r="E46" i="1"/>
  <c r="F46" i="1"/>
  <c r="G46" i="1"/>
  <c r="H46" i="1"/>
  <c r="I46" i="1"/>
  <c r="J46" i="1"/>
  <c r="K47" i="1"/>
  <c r="K48" i="1" s="1"/>
  <c r="E48" i="1"/>
  <c r="F48" i="1"/>
  <c r="G48" i="1"/>
  <c r="H48" i="1"/>
  <c r="I48" i="1"/>
  <c r="J48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E77" i="1"/>
  <c r="F77" i="1"/>
  <c r="G77" i="1"/>
  <c r="H77" i="1"/>
  <c r="J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E100" i="1"/>
  <c r="H100" i="1"/>
  <c r="I100" i="1"/>
  <c r="J100" i="1"/>
  <c r="K101" i="1"/>
  <c r="K102" i="1"/>
  <c r="K103" i="1"/>
  <c r="K104" i="1"/>
  <c r="K105" i="1"/>
  <c r="K106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E120" i="1"/>
  <c r="G120" i="1"/>
  <c r="H120" i="1"/>
  <c r="I120" i="1"/>
  <c r="J120" i="1"/>
  <c r="K121" i="1"/>
  <c r="K122" i="1"/>
  <c r="E123" i="1"/>
  <c r="F123" i="1"/>
  <c r="G123" i="1"/>
  <c r="H123" i="1"/>
  <c r="I123" i="1"/>
  <c r="J123" i="1"/>
  <c r="K124" i="1"/>
  <c r="K125" i="1"/>
  <c r="E126" i="1"/>
  <c r="F126" i="1"/>
  <c r="G126" i="1"/>
  <c r="H126" i="1"/>
  <c r="I126" i="1"/>
  <c r="J126" i="1"/>
  <c r="K127" i="1"/>
  <c r="K128" i="1"/>
  <c r="K129" i="1"/>
  <c r="E130" i="1"/>
  <c r="F130" i="1"/>
  <c r="G130" i="1"/>
  <c r="H130" i="1"/>
  <c r="I130" i="1"/>
  <c r="J130" i="1"/>
  <c r="K131" i="1"/>
  <c r="K132" i="1" s="1"/>
  <c r="E132" i="1"/>
  <c r="F132" i="1"/>
  <c r="G132" i="1"/>
  <c r="H132" i="1"/>
  <c r="I132" i="1"/>
  <c r="J132" i="1"/>
  <c r="G140" i="1"/>
  <c r="K134" i="1"/>
  <c r="K135" i="1"/>
  <c r="K136" i="1"/>
  <c r="K137" i="1"/>
  <c r="K138" i="1"/>
  <c r="K139" i="1"/>
  <c r="K141" i="1"/>
  <c r="K142" i="1"/>
  <c r="K143" i="1"/>
  <c r="K144" i="1"/>
  <c r="F151" i="1"/>
  <c r="G151" i="1"/>
  <c r="H151" i="1"/>
  <c r="I151" i="1"/>
  <c r="J151" i="1"/>
  <c r="K152" i="1"/>
  <c r="E157" i="1"/>
  <c r="G157" i="1"/>
  <c r="H157" i="1"/>
  <c r="I157" i="1"/>
  <c r="J157" i="1"/>
  <c r="K154" i="1"/>
  <c r="K155" i="1"/>
  <c r="K156" i="1"/>
  <c r="K159" i="1"/>
  <c r="K161" i="1"/>
  <c r="K162" i="1"/>
  <c r="K163" i="1"/>
  <c r="E164" i="1"/>
  <c r="F164" i="1"/>
  <c r="G164" i="1"/>
  <c r="H164" i="1"/>
  <c r="I164" i="1"/>
  <c r="J164" i="1"/>
  <c r="K165" i="1"/>
  <c r="K167" i="1"/>
  <c r="G168" i="1"/>
  <c r="H168" i="1"/>
  <c r="I168" i="1"/>
  <c r="K169" i="1"/>
  <c r="K171" i="1"/>
  <c r="K172" i="1"/>
  <c r="K173" i="1"/>
  <c r="K174" i="1"/>
  <c r="K175" i="1"/>
  <c r="K176" i="1"/>
  <c r="F178" i="1"/>
  <c r="E178" i="1"/>
  <c r="G178" i="1"/>
  <c r="H178" i="1"/>
  <c r="I178" i="1"/>
  <c r="J178" i="1"/>
  <c r="K179" i="1"/>
  <c r="K180" i="1" s="1"/>
  <c r="E180" i="1"/>
  <c r="F180" i="1"/>
  <c r="G180" i="1"/>
  <c r="H180" i="1"/>
  <c r="I180" i="1"/>
  <c r="J180" i="1"/>
  <c r="F184" i="1"/>
  <c r="J184" i="1"/>
  <c r="K188" i="1"/>
  <c r="E151" i="1" l="1"/>
  <c r="J140" i="1"/>
  <c r="J158" i="1" s="1"/>
  <c r="I140" i="1"/>
  <c r="I158" i="1" s="1"/>
  <c r="K184" i="1"/>
  <c r="K123" i="1"/>
  <c r="F168" i="1"/>
  <c r="J160" i="1"/>
  <c r="F160" i="1"/>
  <c r="F100" i="1"/>
  <c r="K126" i="1"/>
  <c r="K46" i="1"/>
  <c r="K183" i="1"/>
  <c r="E49" i="1"/>
  <c r="E160" i="1"/>
  <c r="G170" i="1"/>
  <c r="H170" i="1"/>
  <c r="I166" i="1"/>
  <c r="K40" i="1"/>
  <c r="I49" i="1"/>
  <c r="G166" i="1"/>
  <c r="E166" i="1"/>
  <c r="H140" i="1"/>
  <c r="H158" i="1" s="1"/>
  <c r="K25" i="1"/>
  <c r="K151" i="1"/>
  <c r="F28" i="1"/>
  <c r="I189" i="1"/>
  <c r="F140" i="1"/>
  <c r="K130" i="1"/>
  <c r="I133" i="1"/>
  <c r="E133" i="1"/>
  <c r="H49" i="1"/>
  <c r="J28" i="1"/>
  <c r="J49" i="1" s="1"/>
  <c r="J189" i="1"/>
  <c r="J166" i="1"/>
  <c r="G160" i="1"/>
  <c r="G158" i="1"/>
  <c r="K187" i="1"/>
  <c r="G189" i="1"/>
  <c r="F189" i="1"/>
  <c r="K186" i="1"/>
  <c r="J170" i="1"/>
  <c r="F170" i="1"/>
  <c r="E168" i="1"/>
  <c r="F166" i="1"/>
  <c r="E140" i="1"/>
  <c r="I170" i="1"/>
  <c r="E170" i="1"/>
  <c r="K164" i="1"/>
  <c r="H160" i="1"/>
  <c r="J133" i="1"/>
  <c r="F120" i="1"/>
  <c r="K107" i="1"/>
  <c r="K120" i="1" s="1"/>
  <c r="H189" i="1"/>
  <c r="K177" i="1"/>
  <c r="K178" i="1" s="1"/>
  <c r="K26" i="1"/>
  <c r="K28" i="1" s="1"/>
  <c r="I160" i="1"/>
  <c r="G100" i="1"/>
  <c r="G133" i="1" s="1"/>
  <c r="K100" i="1"/>
  <c r="K185" i="1"/>
  <c r="J168" i="1"/>
  <c r="H166" i="1"/>
  <c r="F157" i="1"/>
  <c r="K157" i="1"/>
  <c r="H133" i="1"/>
  <c r="K77" i="1"/>
  <c r="K43" i="1"/>
  <c r="G49" i="1"/>
  <c r="K170" i="1" l="1"/>
  <c r="E158" i="1"/>
  <c r="E189" i="1"/>
  <c r="K168" i="1"/>
  <c r="F133" i="1"/>
  <c r="H181" i="1"/>
  <c r="H182" i="1" s="1"/>
  <c r="H190" i="1" s="1"/>
  <c r="E181" i="1"/>
  <c r="G181" i="1"/>
  <c r="F49" i="1"/>
  <c r="K49" i="1"/>
  <c r="K140" i="1"/>
  <c r="K158" i="1" s="1"/>
  <c r="F158" i="1"/>
  <c r="J181" i="1"/>
  <c r="J182" i="1" s="1"/>
  <c r="J190" i="1" s="1"/>
  <c r="K189" i="1"/>
  <c r="K166" i="1"/>
  <c r="F181" i="1"/>
  <c r="K133" i="1"/>
  <c r="I181" i="1"/>
  <c r="K160" i="1"/>
  <c r="G182" i="1" l="1"/>
  <c r="G190" i="1" s="1"/>
  <c r="E182" i="1"/>
  <c r="E190" i="1" s="1"/>
  <c r="K181" i="1"/>
  <c r="K182" i="1" s="1"/>
  <c r="K190" i="1" s="1"/>
  <c r="F182" i="1"/>
  <c r="F190" i="1" s="1"/>
  <c r="I182" i="1"/>
  <c r="I190" i="1" s="1"/>
</calcChain>
</file>

<file path=xl/sharedStrings.xml><?xml version="1.0" encoding="utf-8"?>
<sst xmlns="http://schemas.openxmlformats.org/spreadsheetml/2006/main" count="318" uniqueCount="179">
  <si>
    <t>Business Unit</t>
  </si>
  <si>
    <t>Description</t>
  </si>
  <si>
    <t>TOTAL</t>
  </si>
  <si>
    <t>C0531 - Roads</t>
  </si>
  <si>
    <t>Other Non-Material Road Projects</t>
  </si>
  <si>
    <t>C0532 - LRT</t>
  </si>
  <si>
    <t>C0541 - New Subdivisions(OfferConnect)</t>
  </si>
  <si>
    <t>New Subdivisions</t>
  </si>
  <si>
    <t>C0542 - Ind/Comm Services</t>
  </si>
  <si>
    <t>Industrial/Commercial Services</t>
  </si>
  <si>
    <t>C0544 - Residential Service Upgrades</t>
  </si>
  <si>
    <t>Residential Service Upgrades</t>
  </si>
  <si>
    <t>C0597 - Grid Supply Point Metering</t>
  </si>
  <si>
    <t>Tomken Upgrade</t>
  </si>
  <si>
    <t>C0598 - Metering</t>
  </si>
  <si>
    <t>Program - Metering Renewal</t>
  </si>
  <si>
    <t>Program - New Metering Installations</t>
  </si>
  <si>
    <t>C0899 - Smart Meters - New Condos</t>
  </si>
  <si>
    <t>Program - New IMS</t>
  </si>
  <si>
    <t>Program - Retrofit IMS</t>
  </si>
  <si>
    <t>C0900 - Green Energy - FIT/MicroFIT</t>
  </si>
  <si>
    <t>FIT &amp; MicroFIT Projects</t>
  </si>
  <si>
    <t>SYSTEM ACCESS</t>
  </si>
  <si>
    <t>C0505 - Subdivision Rebuild</t>
  </si>
  <si>
    <t>C0561 - Overhead Rebuilds</t>
  </si>
  <si>
    <t>C0562 - Subtransmission Renewal</t>
  </si>
  <si>
    <t>C0563 - U/G TX/Replace/Overhaul</t>
  </si>
  <si>
    <t>PCB &amp; Leaking Transformer Replacement Project - Underground</t>
  </si>
  <si>
    <t>C0564 - O/H TX/Replace/Overhaul</t>
  </si>
  <si>
    <t>PCB &amp; Leaking Transformer Replacement Project - Overhead</t>
  </si>
  <si>
    <t>C0565 - U/G Cable Replace</t>
  </si>
  <si>
    <t>C0567 - Emergency Replacements</t>
  </si>
  <si>
    <t>SYSTEM RENEWAL</t>
  </si>
  <si>
    <t>C0504 - Substation Upgrade</t>
  </si>
  <si>
    <t>Summerville MS</t>
  </si>
  <si>
    <t>Mini Britannia</t>
  </si>
  <si>
    <t>C0507 - Subtransmission Expansion</t>
  </si>
  <si>
    <t>C0576 - Auto Switches/SCADA</t>
  </si>
  <si>
    <t>SYSTEM SERVICE</t>
  </si>
  <si>
    <t>C0581 - Engineering &amp;  Asset Systems</t>
  </si>
  <si>
    <t>C0584 - Rolling Stock</t>
  </si>
  <si>
    <t>C0585 - Computer Equip</t>
  </si>
  <si>
    <t>C0588 - ERP System</t>
  </si>
  <si>
    <t>C0589 - Meter to Cash</t>
  </si>
  <si>
    <t>C0591 - Grounds &amp; Building</t>
  </si>
  <si>
    <t>C0595 - Major Tools Constr</t>
  </si>
  <si>
    <t>Major Tools</t>
  </si>
  <si>
    <t>GENERAL PLANT</t>
  </si>
  <si>
    <t>GROSS CAPITAL EXPENDITURES</t>
  </si>
  <si>
    <t>C0531C - CIAC - Roads</t>
  </si>
  <si>
    <t>C0532C - CIAC - LRT</t>
  </si>
  <si>
    <t>C0541C - CIAC - New Subdivisions (OTC)</t>
  </si>
  <si>
    <t>C0542C - CIAC Ind/Comm Services</t>
  </si>
  <si>
    <t>C0544C - CIAC Residential Service Upgrades</t>
  </si>
  <si>
    <t>C0900C - CIAC -Green Energy-FIT/MicrFIT</t>
  </si>
  <si>
    <t>CUSTOMER CONTRIBUTIONS</t>
  </si>
  <si>
    <t>NET CAPITAL EXPENDITURES FOR DSP (EXCLUDING ALLOCATED SYNERGIES)</t>
  </si>
  <si>
    <t>Program - Equipment Replacement</t>
  </si>
  <si>
    <t>Program - Pole Installations</t>
  </si>
  <si>
    <t>Project - Other Renewal</t>
  </si>
  <si>
    <t>Other Non-Material Projects</t>
  </si>
  <si>
    <t>Station Upgrades</t>
  </si>
  <si>
    <t xml:space="preserve">Webb MS </t>
  </si>
  <si>
    <t xml:space="preserve">York MS </t>
  </si>
  <si>
    <t>Rockwood MS</t>
  </si>
  <si>
    <t xml:space="preserve">Project Southdown – South of Royal Windsor </t>
  </si>
  <si>
    <t>Project - Churchill Meadows Feeder Egress - TS to Winston Churchill</t>
  </si>
  <si>
    <t xml:space="preserve">Project - Derry – WCB to Argentia </t>
  </si>
  <si>
    <t>Project - Centreview -  Mavis to Duke</t>
  </si>
  <si>
    <t>Project - Webb MS - Feeder Egress</t>
  </si>
  <si>
    <t>Project - Derry - Airport to Goreway</t>
  </si>
  <si>
    <t>Project - Lakeshore - Clarkson to Bexhill</t>
  </si>
  <si>
    <t xml:space="preserve">Project - Mini-Britannia TS Feeder Egress </t>
  </si>
  <si>
    <t>Project - Feeder Egress</t>
  </si>
  <si>
    <t>Program - U/G installation of SCADA/Automation switches</t>
  </si>
  <si>
    <t>Program - O/H installation of SCADA/Automation switches</t>
  </si>
  <si>
    <t>Program - RTU System Enhancements &amp; Equipment Upgrades</t>
  </si>
  <si>
    <t>Program - SCADA Master Upgrade</t>
  </si>
  <si>
    <t>Project - WiMAX Wireless Network Project</t>
  </si>
  <si>
    <t>Program - Hardware/Software Renewal</t>
  </si>
  <si>
    <t>Program - Cars/Light Trucks/Vans</t>
  </si>
  <si>
    <t>Program - Heavy Trucks/RBDs/Buckets</t>
  </si>
  <si>
    <t>Program - Other/Trailers/Lifters</t>
  </si>
  <si>
    <t>Various Hardware Renewal/Upgrades</t>
  </si>
  <si>
    <t>Program - Additional software licenses/Upgrades</t>
  </si>
  <si>
    <t xml:space="preserve">Project - Mavis building envelope </t>
  </si>
  <si>
    <t>Project - Mavis Building Generator replacement</t>
  </si>
  <si>
    <t>Program -  Building Upgrades - Mavis</t>
  </si>
  <si>
    <t>Program -  Building Upgrades - Derry</t>
  </si>
  <si>
    <t>Project - Derry HVAC Upgrades</t>
  </si>
  <si>
    <t>Project - Derry Windows</t>
  </si>
  <si>
    <t>Project - Creditview - Britannia To Argentia</t>
  </si>
  <si>
    <t>Project - QEW - Various Bridge Rehabilitations</t>
  </si>
  <si>
    <t>Project - QEW - Evans to Cawthra</t>
  </si>
  <si>
    <t>Project - Mavis - Courtney Park to City Limits</t>
  </si>
  <si>
    <t>Project - Drew - Dixie to Tomken</t>
  </si>
  <si>
    <t>Project - Courtney Park - Kennedy to Tomken</t>
  </si>
  <si>
    <t>Project - Creekbank - Matheson To Shawson</t>
  </si>
  <si>
    <t>Project Hwy 401 - Credit River To Hwy10</t>
  </si>
  <si>
    <t>Project - Ninth Line -Eglinton to Britannia</t>
  </si>
  <si>
    <t>Project - Ninth Line - Britannia to Derry</t>
  </si>
  <si>
    <t>Project - Hwy 401 - WCB to Credit River</t>
  </si>
  <si>
    <t>LRT - Underground</t>
  </si>
  <si>
    <t>LRT - Overhead</t>
  </si>
  <si>
    <t>Program - TCP/IP GSP Conversion &amp; Reseal</t>
  </si>
  <si>
    <t xml:space="preserve">Project - Clarkson </t>
  </si>
  <si>
    <t>Project - Malton</t>
  </si>
  <si>
    <t>Project - Truscott Plaza Area</t>
  </si>
  <si>
    <t>Project - Burningoak Cres</t>
  </si>
  <si>
    <t>Project - Beechhollow Section 3</t>
  </si>
  <si>
    <t>Project - Ellengale</t>
  </si>
  <si>
    <t>Project - Maple Ridge</t>
  </si>
  <si>
    <t>Project - Gananoque - Section 1</t>
  </si>
  <si>
    <t>Project - Boughbeeches - Section 1</t>
  </si>
  <si>
    <t>Project - Copenhagen - Section 1</t>
  </si>
  <si>
    <t>Project - Appledore - Section 1</t>
  </si>
  <si>
    <t>Project - Credit Woodlands Crt/Wiltshire (design complete)</t>
  </si>
  <si>
    <t>Project - Glen Erin &amp; Montevideo - Section 1</t>
  </si>
  <si>
    <t>Project -Tenth Line Main Feeder</t>
  </si>
  <si>
    <t>Project - Folkway &amp; Erin Mills Main Feeder - L6259 to L6263</t>
  </si>
  <si>
    <t>Project - Glen Erin &amp; Battleford</t>
  </si>
  <si>
    <t>Project - City Centre Drive Cable Renewal</t>
  </si>
  <si>
    <t>Project - Baldwin Rd/ ROW</t>
  </si>
  <si>
    <t>Project - Golden Orchard/ Grassfire</t>
  </si>
  <si>
    <t>Project - Cedarglen Gate - Section 1</t>
  </si>
  <si>
    <t>Project - Main Feeder renewal at Folkway Dr. from L6177 to L6405</t>
  </si>
  <si>
    <t>Project - Traders - Section 3</t>
  </si>
  <si>
    <t xml:space="preserve">Project -Tamar &amp; Copenhagen main feeder </t>
  </si>
  <si>
    <t>Project - Forestwood/Stainton</t>
  </si>
  <si>
    <t xml:space="preserve">Project - Tenth Line West main feeder </t>
  </si>
  <si>
    <t>Project - Paisley Blvd</t>
  </si>
  <si>
    <t>Project - Project Rathburn</t>
  </si>
  <si>
    <t>Project - Etude/Justine</t>
  </si>
  <si>
    <t>Project - Credit Woodlands</t>
  </si>
  <si>
    <t>Project - Capricorn/Michaud</t>
  </si>
  <si>
    <t xml:space="preserve">Project - Munden/Pear Tree </t>
  </si>
  <si>
    <t>Project - Holburne/Ogden</t>
  </si>
  <si>
    <t>Project - Lake/John</t>
  </si>
  <si>
    <t>Project - Church</t>
  </si>
  <si>
    <t>Project - Rometown</t>
  </si>
  <si>
    <t>Project - Northmount/Alexandra/Meredeth</t>
  </si>
  <si>
    <t>Project - Greaves/East/Westmount</t>
  </si>
  <si>
    <t>Project - Cliff/Burslem</t>
  </si>
  <si>
    <t>Project - Redstone/Bonaventure</t>
  </si>
  <si>
    <t>Project - Dejong/Wareham/Turney</t>
  </si>
  <si>
    <t>Project - Donnelly/Glenburnie</t>
  </si>
  <si>
    <t>Project - Alexandra/Halliday</t>
  </si>
  <si>
    <t>Project - Blanefield</t>
  </si>
  <si>
    <t>Project - Truscott</t>
  </si>
  <si>
    <t>Project - Lornewood/Glenhill</t>
  </si>
  <si>
    <t>Project - Stavebank/Kenolie</t>
  </si>
  <si>
    <t>Project - North Sheridan Way</t>
  </si>
  <si>
    <t xml:space="preserve">Project - Park – Section 1 - Ann to Stavebank  [Formerly: Park – Hurontario to Kane] </t>
  </si>
  <si>
    <t xml:space="preserve">Project - Summerville MS - Feeder Egress &amp; rebuild </t>
  </si>
  <si>
    <t>Project - Courtney Park - Dixie To Ordan</t>
  </si>
  <si>
    <t>Project - Stanfield - North Service to Queensway</t>
  </si>
  <si>
    <t>Project - Hydro One ROW - Fieldgate/Audubon</t>
  </si>
  <si>
    <t>Project - Southdown - ROW to Lakeshore</t>
  </si>
  <si>
    <t>Project - Dixie - Londonderry to CN Tracks</t>
  </si>
  <si>
    <t>Project - Shawson - Dixie to Luke</t>
  </si>
  <si>
    <t>Project - Dixie - Dundas to QEW</t>
  </si>
  <si>
    <t>Project - Stanfield - Queensway to Dundas - Section 2</t>
  </si>
  <si>
    <t>Project - Hydro One ROW - Cawthra to Stanfield</t>
  </si>
  <si>
    <t>Project - Hydro One ROW - Southdown to Lorne Park</t>
  </si>
  <si>
    <t>Project - Hydro One ROW - Lorne Park to QEW</t>
  </si>
  <si>
    <t>Project - Hydro One ROW - Hurontario to Cawthra</t>
  </si>
  <si>
    <t>Project - Goreway - Derry to CP Rail</t>
  </si>
  <si>
    <t>Project -Tomken - Britannia to Courtney Park</t>
  </si>
  <si>
    <t>Project - Hydro One ROW - Erindale TS to Mavis</t>
  </si>
  <si>
    <t>Program - Underground Transformer and Equipment Renewal</t>
  </si>
  <si>
    <t>Program - Overhead Transformer and Equipment Renewal</t>
  </si>
  <si>
    <t>Program - Pad Mounted Switchgear Replacement</t>
  </si>
  <si>
    <t>Program - Primary Distribution Equipment Replacement</t>
  </si>
  <si>
    <t>Program - Underground Cable and Splice Replacement</t>
  </si>
  <si>
    <t>Program - Emergency Replacements</t>
  </si>
  <si>
    <t>Excel Version of Table 55 - Material Capital Projects 2017-2022</t>
  </si>
  <si>
    <t>HRZ-AMPCO-13</t>
  </si>
  <si>
    <t>Ref: Attachment #50 Page 265 Table 55</t>
  </si>
  <si>
    <t>a)      Please provide a live excel version of Table 55 Material Capital Projects 2017 -2022.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</si>
</sst>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(&quot;$&quot;* #,##0_);_(&quot;$&quot;* \(#,##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i/>
      <sz val="12"/>
      <color indexed="8"/>
      <name val="Times New Roman"/>
      <family val="1"/>
    </font>
    <font>
      <b/>
      <i/>
      <sz val="12"/>
      <color indexed="8"/>
      <name val="Times New Roman"/>
      <family val="1"/>
    </font>
    <font>
      <b/>
      <i/>
      <sz val="12"/>
      <name val="Times New Roman"/>
      <family val="1"/>
    </font>
    <font>
      <b/>
      <i/>
      <sz val="14"/>
      <name val="Times New Roman"/>
      <family val="1"/>
    </font>
    <font>
      <b/>
      <sz val="14"/>
      <color indexed="8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0"/>
      </bottom>
      <diagonal/>
    </border>
    <border>
      <left/>
      <right/>
      <top style="thin">
        <color indexed="0"/>
      </top>
      <bottom style="double">
        <color indexed="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3" fillId="0" borderId="0"/>
  </cellStyleXfs>
  <cellXfs count="34">
    <xf numFmtId="0" fontId="0" fillId="0" borderId="0" xfId="0"/>
    <xf numFmtId="0" fontId="1" fillId="0" borderId="0" xfId="1" applyAlignment="1">
      <alignment vertical="top"/>
    </xf>
    <xf numFmtId="0" fontId="4" fillId="0" borderId="0" xfId="4" applyFont="1" applyFill="1" applyAlignment="1">
      <alignment vertical="top"/>
    </xf>
    <xf numFmtId="0" fontId="4" fillId="0" borderId="0" xfId="1" applyNumberFormat="1" applyFont="1" applyFill="1" applyBorder="1" applyAlignment="1" applyProtection="1">
      <alignment horizontal="left" vertical="top"/>
    </xf>
    <xf numFmtId="0" fontId="6" fillId="0" borderId="0" xfId="1" applyFont="1" applyAlignment="1">
      <alignment vertical="top"/>
    </xf>
    <xf numFmtId="0" fontId="8" fillId="0" borderId="0" xfId="1" applyFont="1" applyAlignment="1">
      <alignment vertical="top"/>
    </xf>
    <xf numFmtId="165" fontId="2" fillId="0" borderId="0" xfId="3" applyNumberFormat="1" applyFont="1" applyAlignment="1">
      <alignment vertical="top"/>
    </xf>
    <xf numFmtId="0" fontId="1" fillId="0" borderId="0" xfId="1" applyAlignment="1">
      <alignment horizontal="center" vertical="top"/>
    </xf>
    <xf numFmtId="0" fontId="9" fillId="2" borderId="3" xfId="1" applyFont="1" applyFill="1" applyBorder="1" applyAlignment="1">
      <alignment vertical="top"/>
    </xf>
    <xf numFmtId="165" fontId="2" fillId="2" borderId="3" xfId="3" applyNumberFormat="1" applyFont="1" applyFill="1" applyBorder="1" applyAlignment="1">
      <alignment vertical="top"/>
    </xf>
    <xf numFmtId="165" fontId="6" fillId="2" borderId="3" xfId="3" applyNumberFormat="1" applyFont="1" applyFill="1" applyBorder="1" applyAlignment="1">
      <alignment vertical="top"/>
    </xf>
    <xf numFmtId="165" fontId="2" fillId="0" borderId="0" xfId="3" applyNumberFormat="1" applyFont="1" applyFill="1" applyAlignment="1">
      <alignment vertical="top"/>
    </xf>
    <xf numFmtId="0" fontId="10" fillId="3" borderId="3" xfId="1" applyFont="1" applyFill="1" applyBorder="1"/>
    <xf numFmtId="165" fontId="6" fillId="3" borderId="3" xfId="3" applyNumberFormat="1" applyFont="1" applyFill="1" applyBorder="1" applyAlignment="1">
      <alignment vertical="top"/>
    </xf>
    <xf numFmtId="0" fontId="1" fillId="0" borderId="0" xfId="1" applyAlignment="1">
      <alignment vertical="top" wrapText="1"/>
    </xf>
    <xf numFmtId="0" fontId="8" fillId="0" borderId="0" xfId="1" applyFont="1" applyFill="1" applyAlignment="1">
      <alignment vertical="top"/>
    </xf>
    <xf numFmtId="0" fontId="10" fillId="4" borderId="3" xfId="1" applyFont="1" applyFill="1" applyBorder="1"/>
    <xf numFmtId="165" fontId="6" fillId="4" borderId="3" xfId="3" applyNumberFormat="1" applyFont="1" applyFill="1" applyBorder="1" applyAlignment="1">
      <alignment vertical="top"/>
    </xf>
    <xf numFmtId="0" fontId="11" fillId="4" borderId="3" xfId="1" applyFont="1" applyFill="1" applyBorder="1"/>
    <xf numFmtId="165" fontId="12" fillId="4" borderId="3" xfId="3" applyNumberFormat="1" applyFont="1" applyFill="1" applyBorder="1" applyAlignment="1">
      <alignment vertical="top"/>
    </xf>
    <xf numFmtId="0" fontId="13" fillId="0" borderId="0" xfId="1" applyFont="1" applyAlignment="1">
      <alignment vertical="top" wrapText="1"/>
    </xf>
    <xf numFmtId="0" fontId="1" fillId="5" borderId="0" xfId="2" applyFill="1" applyAlignment="1">
      <alignment vertical="top"/>
    </xf>
    <xf numFmtId="0" fontId="8" fillId="5" borderId="0" xfId="2" applyFont="1" applyFill="1" applyAlignment="1">
      <alignment vertical="top"/>
    </xf>
    <xf numFmtId="165" fontId="2" fillId="5" borderId="0" xfId="3" applyNumberFormat="1" applyFont="1" applyFill="1" applyAlignment="1">
      <alignment vertical="top"/>
    </xf>
    <xf numFmtId="0" fontId="1" fillId="5" borderId="0" xfId="1" applyFill="1" applyAlignment="1">
      <alignment vertical="top"/>
    </xf>
    <xf numFmtId="0" fontId="1" fillId="5" borderId="0" xfId="1" applyFill="1" applyBorder="1" applyAlignment="1">
      <alignment horizontal="center" vertical="top"/>
    </xf>
    <xf numFmtId="0" fontId="7" fillId="6" borderId="2" xfId="1" applyFont="1" applyFill="1" applyBorder="1" applyAlignment="1">
      <alignment horizontal="center" vertical="top"/>
    </xf>
    <xf numFmtId="0" fontId="7" fillId="6" borderId="2" xfId="1" applyFont="1" applyFill="1" applyBorder="1" applyAlignment="1">
      <alignment horizontal="center" vertical="top" wrapText="1"/>
    </xf>
    <xf numFmtId="0" fontId="8" fillId="5" borderId="0" xfId="1" applyFont="1" applyFill="1" applyAlignment="1">
      <alignment vertical="top"/>
    </xf>
    <xf numFmtId="0" fontId="1" fillId="5" borderId="0" xfId="1" applyFill="1" applyAlignment="1">
      <alignment vertical="top" wrapText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 indent="2"/>
    </xf>
    <xf numFmtId="0" fontId="5" fillId="5" borderId="1" xfId="2" applyFont="1" applyFill="1" applyBorder="1" applyAlignment="1">
      <alignment horizontal="center" vertical="top"/>
    </xf>
    <xf numFmtId="0" fontId="14" fillId="7" borderId="0" xfId="1" applyFont="1" applyFill="1" applyAlignment="1">
      <alignment horizontal="center" vertical="top"/>
    </xf>
  </cellXfs>
  <cellStyles count="5">
    <cellStyle name="Comma 18 3" xfId="3"/>
    <cellStyle name="Normal" xfId="0" builtinId="0"/>
    <cellStyle name="Normal 2 2 2" xfId="4"/>
    <cellStyle name="Normal 3" xfId="1"/>
    <cellStyle name="Normal 3 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190"/>
  <sheetViews>
    <sheetView showGridLines="0" tabSelected="1" zoomScale="80" zoomScaleNormal="80" workbookViewId="0">
      <pane xSplit="4" ySplit="12" topLeftCell="E13" activePane="bottomRight" state="frozen"/>
      <selection activeCell="B95" sqref="B95"/>
      <selection pane="topRight" activeCell="B95" sqref="B95"/>
      <selection pane="bottomLeft" activeCell="B95" sqref="B95"/>
      <selection pane="bottomRight" activeCell="A6" sqref="A6:K6"/>
    </sheetView>
  </sheetViews>
  <sheetFormatPr defaultColWidth="8.85546875" defaultRowHeight="15" x14ac:dyDescent="0.25"/>
  <cols>
    <col min="1" max="1" width="1.28515625" style="1" customWidth="1"/>
    <col min="2" max="2" width="32.28515625" style="1" customWidth="1"/>
    <col min="3" max="3" width="1.7109375" style="1" customWidth="1"/>
    <col min="4" max="4" width="43.140625" style="1" customWidth="1"/>
    <col min="5" max="11" width="20" style="1" customWidth="1"/>
    <col min="12" max="12" width="2.7109375" style="1" customWidth="1"/>
    <col min="13" max="16384" width="8.85546875" style="1"/>
  </cols>
  <sheetData>
    <row r="1" spans="1:11" ht="15.75" x14ac:dyDescent="0.25">
      <c r="B1" s="30" t="s">
        <v>176</v>
      </c>
    </row>
    <row r="2" spans="1:11" ht="15.75" x14ac:dyDescent="0.25">
      <c r="B2" s="30" t="s">
        <v>177</v>
      </c>
    </row>
    <row r="3" spans="1:11" ht="15.75" x14ac:dyDescent="0.25">
      <c r="B3" s="30"/>
    </row>
    <row r="4" spans="1:11" ht="15.75" x14ac:dyDescent="0.25">
      <c r="B4" s="31" t="s">
        <v>178</v>
      </c>
    </row>
    <row r="6" spans="1:11" ht="30" customHeight="1" x14ac:dyDescent="0.25">
      <c r="A6" s="33" t="s">
        <v>175</v>
      </c>
      <c r="B6" s="33"/>
      <c r="C6" s="33"/>
      <c r="D6" s="33"/>
      <c r="E6" s="33"/>
      <c r="F6" s="33"/>
      <c r="G6" s="33"/>
      <c r="H6" s="33"/>
      <c r="I6" s="33"/>
      <c r="J6" s="33"/>
      <c r="K6" s="33"/>
    </row>
    <row r="7" spans="1:11" ht="15" customHeight="1" x14ac:dyDescent="0.25">
      <c r="E7" s="25"/>
      <c r="F7" s="25"/>
    </row>
    <row r="8" spans="1:11" ht="18.75" customHeight="1" x14ac:dyDescent="0.25">
      <c r="B8" s="2"/>
    </row>
    <row r="9" spans="1:11" ht="18.75" customHeight="1" x14ac:dyDescent="0.25">
      <c r="B9" s="3"/>
    </row>
    <row r="10" spans="1:11" ht="18.75" customHeight="1" x14ac:dyDescent="0.25">
      <c r="B10" s="3"/>
    </row>
    <row r="11" spans="1:11" ht="15" customHeight="1" x14ac:dyDescent="0.25">
      <c r="E11" s="32"/>
      <c r="F11" s="32"/>
      <c r="G11" s="32"/>
      <c r="H11" s="32"/>
      <c r="I11" s="32"/>
      <c r="J11" s="32"/>
      <c r="K11" s="32"/>
    </row>
    <row r="12" spans="1:11" ht="16.5" thickBot="1" x14ac:dyDescent="0.3">
      <c r="A12" s="4"/>
      <c r="B12" s="26" t="s">
        <v>0</v>
      </c>
      <c r="C12" s="26"/>
      <c r="D12" s="26" t="s">
        <v>1</v>
      </c>
      <c r="E12" s="27">
        <v>2017</v>
      </c>
      <c r="F12" s="27">
        <v>2018</v>
      </c>
      <c r="G12" s="27">
        <v>2019</v>
      </c>
      <c r="H12" s="27">
        <v>2020</v>
      </c>
      <c r="I12" s="27">
        <v>2021</v>
      </c>
      <c r="J12" s="27">
        <v>2022</v>
      </c>
      <c r="K12" s="27" t="s">
        <v>2</v>
      </c>
    </row>
    <row r="13" spans="1:11" ht="15.6" customHeight="1" thickTop="1" x14ac:dyDescent="0.25">
      <c r="B13" s="5" t="s">
        <v>3</v>
      </c>
      <c r="C13" s="6"/>
      <c r="D13" s="6" t="s">
        <v>4</v>
      </c>
      <c r="E13" s="6">
        <v>1446215</v>
      </c>
      <c r="F13" s="6">
        <v>323555</v>
      </c>
      <c r="G13" s="6">
        <v>661243</v>
      </c>
      <c r="H13" s="6">
        <v>327838</v>
      </c>
      <c r="I13" s="6">
        <v>330622</v>
      </c>
      <c r="J13" s="6">
        <v>351036</v>
      </c>
      <c r="K13" s="6">
        <f t="shared" ref="K13:K24" si="0">SUM(E13:J13)</f>
        <v>3440509</v>
      </c>
    </row>
    <row r="14" spans="1:11" ht="15.6" customHeight="1" x14ac:dyDescent="0.25">
      <c r="B14" s="5" t="s">
        <v>3</v>
      </c>
      <c r="C14" s="6"/>
      <c r="D14" s="6" t="s">
        <v>91</v>
      </c>
      <c r="E14" s="6">
        <v>0</v>
      </c>
      <c r="F14" s="6">
        <v>1294220.0084717046</v>
      </c>
      <c r="G14" s="6">
        <v>0</v>
      </c>
      <c r="H14" s="6">
        <v>0</v>
      </c>
      <c r="I14" s="6">
        <v>0</v>
      </c>
      <c r="J14" s="6">
        <v>0</v>
      </c>
      <c r="K14" s="6">
        <f t="shared" si="0"/>
        <v>1294220.0084717046</v>
      </c>
    </row>
    <row r="15" spans="1:11" ht="15.6" customHeight="1" x14ac:dyDescent="0.25">
      <c r="B15" s="5" t="s">
        <v>3</v>
      </c>
      <c r="C15" s="6"/>
      <c r="D15" s="6" t="s">
        <v>92</v>
      </c>
      <c r="E15" s="6">
        <v>0</v>
      </c>
      <c r="F15" s="6">
        <v>970665.00635377842</v>
      </c>
      <c r="G15" s="6">
        <v>0</v>
      </c>
      <c r="H15" s="6">
        <v>0</v>
      </c>
      <c r="I15" s="6">
        <v>0</v>
      </c>
      <c r="J15" s="6">
        <v>0</v>
      </c>
      <c r="K15" s="6">
        <f t="shared" si="0"/>
        <v>970665.00635377842</v>
      </c>
    </row>
    <row r="16" spans="1:11" s="24" customFormat="1" ht="15.6" customHeight="1" x14ac:dyDescent="0.25">
      <c r="A16" s="21"/>
      <c r="B16" s="22" t="s">
        <v>3</v>
      </c>
      <c r="C16" s="23"/>
      <c r="D16" s="23" t="s">
        <v>93</v>
      </c>
      <c r="E16" s="23">
        <v>0</v>
      </c>
      <c r="F16" s="23">
        <v>1617775.0105896306</v>
      </c>
      <c r="G16" s="23">
        <v>0</v>
      </c>
      <c r="H16" s="23">
        <v>0</v>
      </c>
      <c r="I16" s="23">
        <v>0</v>
      </c>
      <c r="J16" s="23">
        <v>0</v>
      </c>
      <c r="K16" s="23">
        <f t="shared" si="0"/>
        <v>1617775.0105896306</v>
      </c>
    </row>
    <row r="17" spans="2:11" ht="15.6" customHeight="1" x14ac:dyDescent="0.25">
      <c r="B17" s="5" t="s">
        <v>3</v>
      </c>
      <c r="C17" s="6"/>
      <c r="D17" s="6" t="s">
        <v>94</v>
      </c>
      <c r="E17" s="6">
        <v>0</v>
      </c>
      <c r="F17" s="6">
        <v>0</v>
      </c>
      <c r="G17" s="6">
        <v>1322486.0110132159</v>
      </c>
      <c r="H17" s="6">
        <v>0</v>
      </c>
      <c r="I17" s="6">
        <v>0</v>
      </c>
      <c r="J17" s="6">
        <v>0</v>
      </c>
      <c r="K17" s="6">
        <f t="shared" si="0"/>
        <v>1322486.0110132159</v>
      </c>
    </row>
    <row r="18" spans="2:11" ht="15.6" customHeight="1" x14ac:dyDescent="0.25">
      <c r="B18" s="5" t="s">
        <v>3</v>
      </c>
      <c r="C18" s="6"/>
      <c r="D18" s="6" t="s">
        <v>95</v>
      </c>
      <c r="E18" s="6">
        <v>0</v>
      </c>
      <c r="F18" s="6">
        <v>0</v>
      </c>
      <c r="G18" s="6">
        <v>661243.00550660794</v>
      </c>
      <c r="H18" s="6">
        <v>0</v>
      </c>
      <c r="I18" s="6">
        <v>0</v>
      </c>
      <c r="J18" s="6">
        <v>0</v>
      </c>
      <c r="K18" s="6">
        <f t="shared" si="0"/>
        <v>661243.00550660794</v>
      </c>
    </row>
    <row r="19" spans="2:11" ht="15.6" customHeight="1" x14ac:dyDescent="0.25">
      <c r="B19" s="5" t="s">
        <v>3</v>
      </c>
      <c r="C19" s="6"/>
      <c r="D19" s="6" t="s">
        <v>96</v>
      </c>
      <c r="E19" s="6">
        <v>0</v>
      </c>
      <c r="F19" s="6">
        <v>0</v>
      </c>
      <c r="G19" s="6">
        <v>661243.00550660794</v>
      </c>
      <c r="H19" s="6">
        <v>0</v>
      </c>
      <c r="I19" s="6">
        <v>0</v>
      </c>
      <c r="J19" s="6">
        <v>0</v>
      </c>
      <c r="K19" s="6">
        <f t="shared" si="0"/>
        <v>661243.00550660794</v>
      </c>
    </row>
    <row r="20" spans="2:11" ht="15.6" customHeight="1" x14ac:dyDescent="0.25">
      <c r="B20" s="5" t="s">
        <v>3</v>
      </c>
      <c r="C20" s="6"/>
      <c r="D20" s="6" t="s">
        <v>97</v>
      </c>
      <c r="E20" s="6">
        <v>0</v>
      </c>
      <c r="F20" s="6">
        <v>0</v>
      </c>
      <c r="G20" s="6">
        <v>0</v>
      </c>
      <c r="H20" s="6">
        <v>1311350.9191029235</v>
      </c>
      <c r="I20" s="6">
        <v>0</v>
      </c>
      <c r="J20" s="6">
        <v>0</v>
      </c>
      <c r="K20" s="6">
        <f t="shared" si="0"/>
        <v>1311350.9191029235</v>
      </c>
    </row>
    <row r="21" spans="2:11" ht="15.6" customHeight="1" x14ac:dyDescent="0.25">
      <c r="B21" s="5" t="s">
        <v>3</v>
      </c>
      <c r="C21" s="6"/>
      <c r="D21" s="6" t="s">
        <v>98</v>
      </c>
      <c r="E21" s="6">
        <v>0</v>
      </c>
      <c r="F21" s="6">
        <v>0</v>
      </c>
      <c r="G21" s="6">
        <v>0</v>
      </c>
      <c r="H21" s="6">
        <v>1967026.3786543852</v>
      </c>
      <c r="I21" s="6">
        <v>0</v>
      </c>
      <c r="J21" s="6">
        <v>0</v>
      </c>
      <c r="K21" s="6">
        <f t="shared" si="0"/>
        <v>1967026.3786543852</v>
      </c>
    </row>
    <row r="22" spans="2:11" ht="15.6" customHeight="1" x14ac:dyDescent="0.25">
      <c r="B22" s="5" t="s">
        <v>3</v>
      </c>
      <c r="C22" s="6"/>
      <c r="D22" s="6" t="s">
        <v>99</v>
      </c>
      <c r="E22" s="6">
        <v>0</v>
      </c>
      <c r="F22" s="6">
        <v>0</v>
      </c>
      <c r="G22" s="6">
        <v>0</v>
      </c>
      <c r="H22" s="6">
        <v>0</v>
      </c>
      <c r="I22" s="6">
        <v>1322486.0110132159</v>
      </c>
      <c r="J22" s="6">
        <v>0</v>
      </c>
      <c r="K22" s="6">
        <f t="shared" si="0"/>
        <v>1322486.0110132159</v>
      </c>
    </row>
    <row r="23" spans="2:11" ht="15.6" customHeight="1" x14ac:dyDescent="0.25">
      <c r="B23" s="5" t="s">
        <v>3</v>
      </c>
      <c r="C23" s="6"/>
      <c r="D23" s="6" t="s">
        <v>100</v>
      </c>
      <c r="E23" s="6">
        <v>0</v>
      </c>
      <c r="F23" s="6">
        <v>0</v>
      </c>
      <c r="G23" s="6">
        <v>0</v>
      </c>
      <c r="H23" s="6">
        <v>0</v>
      </c>
      <c r="I23" s="6">
        <v>1653107.5137665197</v>
      </c>
      <c r="J23" s="6">
        <v>0</v>
      </c>
      <c r="K23" s="6">
        <f t="shared" si="0"/>
        <v>1653107.5137665197</v>
      </c>
    </row>
    <row r="24" spans="2:11" ht="15.6" customHeight="1" x14ac:dyDescent="0.25">
      <c r="B24" s="5" t="s">
        <v>3</v>
      </c>
      <c r="C24" s="6"/>
      <c r="D24" s="6" t="s">
        <v>101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1755179.1896108664</v>
      </c>
      <c r="K24" s="6">
        <f t="shared" si="0"/>
        <v>1755179.1896108664</v>
      </c>
    </row>
    <row r="25" spans="2:11" ht="16.149999999999999" customHeight="1" x14ac:dyDescent="0.25">
      <c r="B25" s="8" t="s">
        <v>3</v>
      </c>
      <c r="C25" s="9"/>
      <c r="D25" s="9"/>
      <c r="E25" s="10">
        <f t="shared" ref="E25:K25" si="1">SUBTOTAL(9,E13:E24)</f>
        <v>1446215</v>
      </c>
      <c r="F25" s="10">
        <f t="shared" si="1"/>
        <v>4206215.0254151132</v>
      </c>
      <c r="G25" s="10">
        <f t="shared" si="1"/>
        <v>3306215.0220264317</v>
      </c>
      <c r="H25" s="10">
        <f t="shared" si="1"/>
        <v>3606215.2977573089</v>
      </c>
      <c r="I25" s="10">
        <f t="shared" si="1"/>
        <v>3306215.5247797356</v>
      </c>
      <c r="J25" s="10">
        <f t="shared" si="1"/>
        <v>2106215.1896108664</v>
      </c>
      <c r="K25" s="10">
        <f t="shared" si="1"/>
        <v>17977291.059589457</v>
      </c>
    </row>
    <row r="26" spans="2:11" ht="15.6" customHeight="1" x14ac:dyDescent="0.25">
      <c r="B26" s="5" t="s">
        <v>5</v>
      </c>
      <c r="C26" s="6"/>
      <c r="D26" s="11" t="s">
        <v>102</v>
      </c>
      <c r="E26" s="11">
        <v>200000</v>
      </c>
      <c r="F26" s="11">
        <v>2200000</v>
      </c>
      <c r="G26" s="11">
        <v>4600000</v>
      </c>
      <c r="H26" s="11">
        <v>4525000</v>
      </c>
      <c r="I26" s="11">
        <v>4300000</v>
      </c>
      <c r="J26" s="11">
        <f>700000+2000000</f>
        <v>2700000</v>
      </c>
      <c r="K26" s="11">
        <f>SUM(E26:J26)</f>
        <v>18525000</v>
      </c>
    </row>
    <row r="27" spans="2:11" ht="15.6" customHeight="1" x14ac:dyDescent="0.25">
      <c r="B27" s="5" t="s">
        <v>5</v>
      </c>
      <c r="C27" s="6"/>
      <c r="D27" s="11" t="s">
        <v>103</v>
      </c>
      <c r="E27" s="11">
        <v>200000</v>
      </c>
      <c r="F27" s="11">
        <v>2200000</v>
      </c>
      <c r="G27" s="11">
        <v>4200000</v>
      </c>
      <c r="H27" s="11">
        <v>4025000</v>
      </c>
      <c r="I27" s="11">
        <v>3500000</v>
      </c>
      <c r="J27" s="11">
        <f>500000+2000000</f>
        <v>2500000</v>
      </c>
      <c r="K27" s="11">
        <f>SUM(E27:J27)</f>
        <v>16625000</v>
      </c>
    </row>
    <row r="28" spans="2:11" ht="16.149999999999999" customHeight="1" x14ac:dyDescent="0.25">
      <c r="B28" s="8" t="s">
        <v>5</v>
      </c>
      <c r="C28" s="9"/>
      <c r="D28" s="9"/>
      <c r="E28" s="10">
        <f t="shared" ref="E28:K28" si="2">SUBTOTAL(9,E26:E27)</f>
        <v>400000</v>
      </c>
      <c r="F28" s="10">
        <f t="shared" si="2"/>
        <v>4400000</v>
      </c>
      <c r="G28" s="10">
        <f t="shared" si="2"/>
        <v>8800000</v>
      </c>
      <c r="H28" s="10">
        <f t="shared" si="2"/>
        <v>8550000</v>
      </c>
      <c r="I28" s="10">
        <f t="shared" si="2"/>
        <v>7800000</v>
      </c>
      <c r="J28" s="10">
        <f t="shared" si="2"/>
        <v>5200000</v>
      </c>
      <c r="K28" s="10">
        <f t="shared" si="2"/>
        <v>35150000</v>
      </c>
    </row>
    <row r="29" spans="2:11" ht="15.6" customHeight="1" x14ac:dyDescent="0.25">
      <c r="B29" s="5" t="s">
        <v>6</v>
      </c>
      <c r="C29" s="6"/>
      <c r="D29" s="6" t="s">
        <v>7</v>
      </c>
      <c r="E29" s="6">
        <v>2171524</v>
      </c>
      <c r="F29" s="6">
        <v>2171524</v>
      </c>
      <c r="G29" s="6">
        <v>2171524</v>
      </c>
      <c r="H29" s="6">
        <v>2171524</v>
      </c>
      <c r="I29" s="6">
        <v>2171524</v>
      </c>
      <c r="J29" s="6">
        <v>2171524</v>
      </c>
      <c r="K29" s="6">
        <f>SUM(E29:J29)</f>
        <v>13029144</v>
      </c>
    </row>
    <row r="30" spans="2:11" ht="16.149999999999999" customHeight="1" x14ac:dyDescent="0.25">
      <c r="B30" s="8" t="s">
        <v>6</v>
      </c>
      <c r="C30" s="9"/>
      <c r="D30" s="9"/>
      <c r="E30" s="10">
        <f t="shared" ref="E30:K30" si="3">SUBTOTAL(9,E29:E29)</f>
        <v>2171524</v>
      </c>
      <c r="F30" s="10">
        <f t="shared" si="3"/>
        <v>2171524</v>
      </c>
      <c r="G30" s="10">
        <f t="shared" si="3"/>
        <v>2171524</v>
      </c>
      <c r="H30" s="10">
        <f t="shared" si="3"/>
        <v>2171524</v>
      </c>
      <c r="I30" s="10">
        <f t="shared" si="3"/>
        <v>2171524</v>
      </c>
      <c r="J30" s="10">
        <f t="shared" si="3"/>
        <v>2171524</v>
      </c>
      <c r="K30" s="10">
        <f t="shared" si="3"/>
        <v>13029144</v>
      </c>
    </row>
    <row r="31" spans="2:11" ht="15.6" customHeight="1" x14ac:dyDescent="0.25">
      <c r="B31" s="5" t="s">
        <v>8</v>
      </c>
      <c r="C31" s="6"/>
      <c r="D31" s="6" t="s">
        <v>9</v>
      </c>
      <c r="E31" s="6">
        <v>4345963</v>
      </c>
      <c r="F31" s="6">
        <v>4345963</v>
      </c>
      <c r="G31" s="6">
        <v>4345963</v>
      </c>
      <c r="H31" s="6">
        <v>4345963</v>
      </c>
      <c r="I31" s="6">
        <v>4345963</v>
      </c>
      <c r="J31" s="6">
        <v>4345963</v>
      </c>
      <c r="K31" s="6">
        <f>SUM(E31:J31)</f>
        <v>26075778</v>
      </c>
    </row>
    <row r="32" spans="2:11" ht="16.149999999999999" customHeight="1" x14ac:dyDescent="0.25">
      <c r="B32" s="8" t="s">
        <v>8</v>
      </c>
      <c r="C32" s="9"/>
      <c r="D32" s="9"/>
      <c r="E32" s="10">
        <f t="shared" ref="E32:K32" si="4">SUBTOTAL(9,E31:E31)</f>
        <v>4345963</v>
      </c>
      <c r="F32" s="10">
        <f t="shared" si="4"/>
        <v>4345963</v>
      </c>
      <c r="G32" s="10">
        <f t="shared" si="4"/>
        <v>4345963</v>
      </c>
      <c r="H32" s="10">
        <f t="shared" si="4"/>
        <v>4345963</v>
      </c>
      <c r="I32" s="10">
        <f t="shared" si="4"/>
        <v>4345963</v>
      </c>
      <c r="J32" s="10">
        <f t="shared" si="4"/>
        <v>4345963</v>
      </c>
      <c r="K32" s="10">
        <f t="shared" si="4"/>
        <v>26075778</v>
      </c>
    </row>
    <row r="33" spans="2:11" ht="15.6" customHeight="1" x14ac:dyDescent="0.25">
      <c r="B33" s="5" t="s">
        <v>10</v>
      </c>
      <c r="C33" s="6"/>
      <c r="D33" s="6" t="s">
        <v>11</v>
      </c>
      <c r="E33" s="6">
        <v>763068.8</v>
      </c>
      <c r="F33" s="6">
        <v>763068.8</v>
      </c>
      <c r="G33" s="6">
        <v>763068.8</v>
      </c>
      <c r="H33" s="6">
        <v>763068.8</v>
      </c>
      <c r="I33" s="6">
        <v>763068.8</v>
      </c>
      <c r="J33" s="6">
        <v>763068.8</v>
      </c>
      <c r="K33" s="6">
        <f>SUM(E33:J33)</f>
        <v>4578412.8</v>
      </c>
    </row>
    <row r="34" spans="2:11" ht="16.149999999999999" customHeight="1" x14ac:dyDescent="0.25">
      <c r="B34" s="8" t="s">
        <v>10</v>
      </c>
      <c r="C34" s="9"/>
      <c r="D34" s="9"/>
      <c r="E34" s="10">
        <f t="shared" ref="E34:K34" si="5">SUBTOTAL(9,E33:E33)</f>
        <v>763068.8</v>
      </c>
      <c r="F34" s="10">
        <f t="shared" si="5"/>
        <v>763068.8</v>
      </c>
      <c r="G34" s="10">
        <f t="shared" si="5"/>
        <v>763068.8</v>
      </c>
      <c r="H34" s="10">
        <f t="shared" si="5"/>
        <v>763068.8</v>
      </c>
      <c r="I34" s="10">
        <f t="shared" si="5"/>
        <v>763068.8</v>
      </c>
      <c r="J34" s="10">
        <f t="shared" si="5"/>
        <v>763068.8</v>
      </c>
      <c r="K34" s="10">
        <f t="shared" si="5"/>
        <v>4578412.8</v>
      </c>
    </row>
    <row r="35" spans="2:11" ht="15.6" hidden="1" customHeight="1" x14ac:dyDescent="0.25">
      <c r="B35" s="5"/>
      <c r="C35" s="6"/>
      <c r="D35" s="6"/>
      <c r="E35" s="6"/>
      <c r="F35" s="6"/>
      <c r="G35" s="6"/>
      <c r="H35" s="6"/>
      <c r="I35" s="6"/>
      <c r="J35" s="6"/>
      <c r="K35" s="6"/>
    </row>
    <row r="36" spans="2:11" ht="15.6" hidden="1" customHeight="1" x14ac:dyDescent="0.25">
      <c r="B36" s="5"/>
      <c r="C36" s="6"/>
      <c r="D36" s="6"/>
      <c r="E36" s="6"/>
      <c r="F36" s="6"/>
      <c r="G36" s="6"/>
      <c r="H36" s="6"/>
      <c r="I36" s="6"/>
      <c r="J36" s="6"/>
      <c r="K36" s="6"/>
    </row>
    <row r="37" spans="2:11" ht="16.149999999999999" hidden="1" customHeight="1" x14ac:dyDescent="0.25">
      <c r="B37" s="8"/>
      <c r="C37" s="9"/>
      <c r="D37" s="9"/>
      <c r="E37" s="10">
        <f t="shared" ref="E37:K37" si="6">SUBTOTAL(9,E35:E36)</f>
        <v>0</v>
      </c>
      <c r="F37" s="10">
        <f t="shared" si="6"/>
        <v>0</v>
      </c>
      <c r="G37" s="10">
        <f t="shared" si="6"/>
        <v>0</v>
      </c>
      <c r="H37" s="10">
        <f t="shared" si="6"/>
        <v>0</v>
      </c>
      <c r="I37" s="10">
        <f t="shared" si="6"/>
        <v>0</v>
      </c>
      <c r="J37" s="10">
        <f t="shared" si="6"/>
        <v>0</v>
      </c>
      <c r="K37" s="10">
        <f t="shared" si="6"/>
        <v>0</v>
      </c>
    </row>
    <row r="38" spans="2:11" ht="15.6" customHeight="1" x14ac:dyDescent="0.25">
      <c r="B38" s="5" t="s">
        <v>12</v>
      </c>
      <c r="C38" s="6"/>
      <c r="D38" s="6" t="s">
        <v>104</v>
      </c>
      <c r="E38" s="6">
        <v>35000</v>
      </c>
      <c r="F38" s="6">
        <v>45000</v>
      </c>
      <c r="G38" s="6">
        <v>35000</v>
      </c>
      <c r="H38" s="6">
        <v>65000</v>
      </c>
      <c r="I38" s="6">
        <v>10000</v>
      </c>
      <c r="J38" s="6">
        <v>280000</v>
      </c>
      <c r="K38" s="6">
        <f>SUM(E38:J38)</f>
        <v>470000</v>
      </c>
    </row>
    <row r="39" spans="2:11" ht="15.6" customHeight="1" x14ac:dyDescent="0.25">
      <c r="B39" s="5" t="s">
        <v>12</v>
      </c>
      <c r="C39" s="6"/>
      <c r="D39" s="11" t="s">
        <v>13</v>
      </c>
      <c r="E39" s="11">
        <v>1100000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f>SUM(E39:J39)</f>
        <v>1100000</v>
      </c>
    </row>
    <row r="40" spans="2:11" ht="16.149999999999999" customHeight="1" x14ac:dyDescent="0.25">
      <c r="B40" s="8" t="s">
        <v>12</v>
      </c>
      <c r="C40" s="9"/>
      <c r="D40" s="9"/>
      <c r="E40" s="10">
        <f t="shared" ref="E40:K40" si="7">SUBTOTAL(9,E38:E39)</f>
        <v>1135000</v>
      </c>
      <c r="F40" s="10">
        <f t="shared" si="7"/>
        <v>45000</v>
      </c>
      <c r="G40" s="10">
        <f t="shared" si="7"/>
        <v>35000</v>
      </c>
      <c r="H40" s="10">
        <f t="shared" si="7"/>
        <v>65000</v>
      </c>
      <c r="I40" s="10">
        <f t="shared" si="7"/>
        <v>10000</v>
      </c>
      <c r="J40" s="10">
        <f t="shared" si="7"/>
        <v>280000</v>
      </c>
      <c r="K40" s="10">
        <f t="shared" si="7"/>
        <v>1570000</v>
      </c>
    </row>
    <row r="41" spans="2:11" ht="15.6" customHeight="1" x14ac:dyDescent="0.25">
      <c r="B41" s="5" t="s">
        <v>14</v>
      </c>
      <c r="C41" s="6"/>
      <c r="D41" s="6" t="s">
        <v>15</v>
      </c>
      <c r="E41" s="6">
        <v>806775</v>
      </c>
      <c r="F41" s="6">
        <v>764000</v>
      </c>
      <c r="G41" s="6">
        <v>717200</v>
      </c>
      <c r="H41" s="6">
        <v>717200</v>
      </c>
      <c r="I41" s="6">
        <v>717200</v>
      </c>
      <c r="J41" s="6">
        <v>817200</v>
      </c>
      <c r="K41" s="6">
        <f t="shared" ref="K41:K42" si="8">SUM(E41:J41)</f>
        <v>4539575</v>
      </c>
    </row>
    <row r="42" spans="2:11" ht="15.6" customHeight="1" x14ac:dyDescent="0.25">
      <c r="B42" s="5" t="s">
        <v>14</v>
      </c>
      <c r="C42" s="6"/>
      <c r="D42" s="6" t="s">
        <v>16</v>
      </c>
      <c r="E42" s="6">
        <v>620000</v>
      </c>
      <c r="F42" s="6">
        <v>620000</v>
      </c>
      <c r="G42" s="6">
        <v>620000</v>
      </c>
      <c r="H42" s="6">
        <v>620000</v>
      </c>
      <c r="I42" s="6">
        <v>620000</v>
      </c>
      <c r="J42" s="6">
        <v>620000</v>
      </c>
      <c r="K42" s="6">
        <f t="shared" si="8"/>
        <v>3720000</v>
      </c>
    </row>
    <row r="43" spans="2:11" ht="16.149999999999999" customHeight="1" x14ac:dyDescent="0.25">
      <c r="B43" s="8" t="s">
        <v>14</v>
      </c>
      <c r="C43" s="9"/>
      <c r="D43" s="9"/>
      <c r="E43" s="10">
        <f t="shared" ref="E43:K43" si="9">SUBTOTAL(9,E41:E42)</f>
        <v>1426775</v>
      </c>
      <c r="F43" s="10">
        <f t="shared" si="9"/>
        <v>1384000</v>
      </c>
      <c r="G43" s="10">
        <f t="shared" si="9"/>
        <v>1337200</v>
      </c>
      <c r="H43" s="10">
        <f t="shared" si="9"/>
        <v>1337200</v>
      </c>
      <c r="I43" s="10">
        <f t="shared" si="9"/>
        <v>1337200</v>
      </c>
      <c r="J43" s="10">
        <f t="shared" si="9"/>
        <v>1437200</v>
      </c>
      <c r="K43" s="10">
        <f t="shared" si="9"/>
        <v>8259575</v>
      </c>
    </row>
    <row r="44" spans="2:11" ht="15.6" customHeight="1" x14ac:dyDescent="0.25">
      <c r="B44" s="5" t="s">
        <v>17</v>
      </c>
      <c r="C44" s="6"/>
      <c r="D44" s="6" t="s">
        <v>18</v>
      </c>
      <c r="E44" s="6">
        <v>1038500</v>
      </c>
      <c r="F44" s="6">
        <v>1054000</v>
      </c>
      <c r="G44" s="6">
        <v>1069500</v>
      </c>
      <c r="H44" s="6">
        <v>1069500</v>
      </c>
      <c r="I44" s="6">
        <v>1069500</v>
      </c>
      <c r="J44" s="6">
        <v>1069500</v>
      </c>
      <c r="K44" s="6">
        <f>SUM(E44:J44)</f>
        <v>6370500</v>
      </c>
    </row>
    <row r="45" spans="2:11" ht="15.6" customHeight="1" x14ac:dyDescent="0.25">
      <c r="B45" s="5" t="s">
        <v>17</v>
      </c>
      <c r="C45" s="6"/>
      <c r="D45" s="6" t="s">
        <v>19</v>
      </c>
      <c r="E45" s="6">
        <v>368000</v>
      </c>
      <c r="F45" s="6">
        <v>372000</v>
      </c>
      <c r="G45" s="6">
        <v>376000</v>
      </c>
      <c r="H45" s="6">
        <v>376000</v>
      </c>
      <c r="I45" s="6">
        <v>376000</v>
      </c>
      <c r="J45" s="6">
        <v>376000</v>
      </c>
      <c r="K45" s="6">
        <f>SUM(E45:J45)</f>
        <v>2244000</v>
      </c>
    </row>
    <row r="46" spans="2:11" ht="16.149999999999999" customHeight="1" x14ac:dyDescent="0.25">
      <c r="B46" s="8" t="s">
        <v>17</v>
      </c>
      <c r="C46" s="9"/>
      <c r="D46" s="9"/>
      <c r="E46" s="10">
        <f t="shared" ref="E46:K46" si="10">SUBTOTAL(9,E44:E45)</f>
        <v>1406500</v>
      </c>
      <c r="F46" s="10">
        <f t="shared" si="10"/>
        <v>1426000</v>
      </c>
      <c r="G46" s="10">
        <f t="shared" si="10"/>
        <v>1445500</v>
      </c>
      <c r="H46" s="10">
        <f t="shared" si="10"/>
        <v>1445500</v>
      </c>
      <c r="I46" s="10">
        <f t="shared" si="10"/>
        <v>1445500</v>
      </c>
      <c r="J46" s="10">
        <f t="shared" si="10"/>
        <v>1445500</v>
      </c>
      <c r="K46" s="10">
        <f t="shared" si="10"/>
        <v>8614500</v>
      </c>
    </row>
    <row r="47" spans="2:11" ht="15.6" customHeight="1" x14ac:dyDescent="0.25">
      <c r="B47" s="5" t="s">
        <v>20</v>
      </c>
      <c r="C47" s="6"/>
      <c r="D47" s="6" t="s">
        <v>21</v>
      </c>
      <c r="E47" s="6">
        <v>125000</v>
      </c>
      <c r="F47" s="6">
        <v>95000</v>
      </c>
      <c r="G47" s="6">
        <v>70000</v>
      </c>
      <c r="H47" s="6">
        <v>65000</v>
      </c>
      <c r="I47" s="6">
        <v>50000</v>
      </c>
      <c r="J47" s="6">
        <v>0</v>
      </c>
      <c r="K47" s="6">
        <f>SUM(E47:J47)</f>
        <v>405000</v>
      </c>
    </row>
    <row r="48" spans="2:11" ht="16.149999999999999" customHeight="1" x14ac:dyDescent="0.25">
      <c r="B48" s="8" t="s">
        <v>20</v>
      </c>
      <c r="C48" s="9"/>
      <c r="D48" s="9"/>
      <c r="E48" s="10">
        <f t="shared" ref="E48:K48" si="11">SUBTOTAL(9,E47:E47)</f>
        <v>125000</v>
      </c>
      <c r="F48" s="10">
        <f t="shared" si="11"/>
        <v>95000</v>
      </c>
      <c r="G48" s="10">
        <f t="shared" si="11"/>
        <v>70000</v>
      </c>
      <c r="H48" s="10">
        <f t="shared" si="11"/>
        <v>65000</v>
      </c>
      <c r="I48" s="10">
        <f t="shared" si="11"/>
        <v>50000</v>
      </c>
      <c r="J48" s="10">
        <f t="shared" si="11"/>
        <v>0</v>
      </c>
      <c r="K48" s="10">
        <f t="shared" si="11"/>
        <v>405000</v>
      </c>
    </row>
    <row r="49" spans="1:11" ht="15.75" x14ac:dyDescent="0.25">
      <c r="B49" s="12" t="s">
        <v>22</v>
      </c>
      <c r="C49" s="13"/>
      <c r="D49" s="13"/>
      <c r="E49" s="13">
        <f t="shared" ref="E49:K49" si="12">SUM(E48,E46,E43,E40,E37,E34,E32,E30,E28,E25)</f>
        <v>13220045.800000001</v>
      </c>
      <c r="F49" s="13">
        <f t="shared" si="12"/>
        <v>18836770.825415112</v>
      </c>
      <c r="G49" s="13">
        <f t="shared" si="12"/>
        <v>22274470.822026432</v>
      </c>
      <c r="H49" s="13">
        <f t="shared" si="12"/>
        <v>22349471.09775731</v>
      </c>
      <c r="I49" s="13">
        <f t="shared" si="12"/>
        <v>21229471.324779738</v>
      </c>
      <c r="J49" s="13">
        <f t="shared" si="12"/>
        <v>17749470.989610866</v>
      </c>
      <c r="K49" s="13">
        <f t="shared" si="12"/>
        <v>115659700.85958946</v>
      </c>
    </row>
    <row r="50" spans="1:11" ht="15.6" customHeight="1" x14ac:dyDescent="0.25">
      <c r="B50" s="5" t="s">
        <v>23</v>
      </c>
      <c r="C50" s="6"/>
      <c r="D50" s="6" t="s">
        <v>108</v>
      </c>
      <c r="E50" s="6">
        <v>2490588</v>
      </c>
      <c r="F50" s="6"/>
      <c r="G50" s="6"/>
      <c r="H50" s="6"/>
      <c r="I50" s="6"/>
      <c r="J50" s="6"/>
      <c r="K50" s="6">
        <f t="shared" ref="K50:K74" si="13">SUM(E50:J50)</f>
        <v>2490588</v>
      </c>
    </row>
    <row r="51" spans="1:11" ht="15.6" customHeight="1" x14ac:dyDescent="0.25">
      <c r="B51" s="5" t="s">
        <v>23</v>
      </c>
      <c r="C51" s="6"/>
      <c r="D51" s="6" t="s">
        <v>109</v>
      </c>
      <c r="E51" s="6">
        <v>2490588</v>
      </c>
      <c r="F51" s="6"/>
      <c r="G51" s="6"/>
      <c r="H51" s="6"/>
      <c r="I51" s="6"/>
      <c r="J51" s="6"/>
      <c r="K51" s="6">
        <f t="shared" si="13"/>
        <v>2490588</v>
      </c>
    </row>
    <row r="52" spans="1:11" ht="15.6" customHeight="1" x14ac:dyDescent="0.25">
      <c r="B52" s="5" t="s">
        <v>23</v>
      </c>
      <c r="C52" s="6"/>
      <c r="D52" s="6" t="s">
        <v>110</v>
      </c>
      <c r="E52" s="6">
        <v>1556617</v>
      </c>
      <c r="F52" s="6">
        <v>0</v>
      </c>
      <c r="G52" s="6">
        <v>2059941</v>
      </c>
      <c r="H52" s="6">
        <v>2055778</v>
      </c>
      <c r="I52" s="6">
        <v>1541834</v>
      </c>
      <c r="J52" s="6">
        <v>2055778</v>
      </c>
      <c r="K52" s="6">
        <f t="shared" si="13"/>
        <v>9269948</v>
      </c>
    </row>
    <row r="53" spans="1:11" ht="15.6" customHeight="1" x14ac:dyDescent="0.25">
      <c r="B53" s="5" t="s">
        <v>23</v>
      </c>
      <c r="C53" s="6"/>
      <c r="D53" s="6" t="s">
        <v>105</v>
      </c>
      <c r="E53" s="6">
        <v>2334926</v>
      </c>
      <c r="F53" s="6">
        <v>0</v>
      </c>
      <c r="G53" s="6">
        <v>2059941</v>
      </c>
      <c r="H53" s="6">
        <v>2312751</v>
      </c>
      <c r="I53" s="6">
        <v>2055778</v>
      </c>
      <c r="J53" s="6">
        <v>2312751</v>
      </c>
      <c r="K53" s="6">
        <f>SUM(E53:J53)</f>
        <v>11076147</v>
      </c>
    </row>
    <row r="54" spans="1:11" ht="15.6" customHeight="1" x14ac:dyDescent="0.25">
      <c r="B54" s="5" t="s">
        <v>23</v>
      </c>
      <c r="C54" s="6"/>
      <c r="D54" s="6" t="s">
        <v>106</v>
      </c>
      <c r="E54" s="6">
        <v>1556617</v>
      </c>
      <c r="F54" s="6">
        <v>0</v>
      </c>
      <c r="G54" s="6">
        <v>2317434</v>
      </c>
      <c r="H54" s="6">
        <v>1541834</v>
      </c>
      <c r="I54" s="6">
        <v>2055778</v>
      </c>
      <c r="J54" s="6">
        <v>1798806</v>
      </c>
      <c r="K54" s="6">
        <f t="shared" si="13"/>
        <v>9270469</v>
      </c>
    </row>
    <row r="55" spans="1:11" ht="15.6" customHeight="1" x14ac:dyDescent="0.25">
      <c r="B55" s="5" t="s">
        <v>23</v>
      </c>
      <c r="C55" s="6"/>
      <c r="D55" s="6" t="s">
        <v>107</v>
      </c>
      <c r="E55" s="6">
        <v>1816053</v>
      </c>
      <c r="F55" s="6"/>
      <c r="G55" s="6"/>
      <c r="H55" s="6"/>
      <c r="I55" s="6"/>
      <c r="J55" s="6"/>
      <c r="K55" s="6">
        <f t="shared" si="13"/>
        <v>1816053</v>
      </c>
    </row>
    <row r="56" spans="1:11" ht="15.6" customHeight="1" x14ac:dyDescent="0.25">
      <c r="B56" s="5" t="s">
        <v>23</v>
      </c>
      <c r="C56" s="6"/>
      <c r="D56" s="6" t="s">
        <v>111</v>
      </c>
      <c r="E56" s="6">
        <v>1556617</v>
      </c>
      <c r="F56" s="6"/>
      <c r="G56" s="6"/>
      <c r="H56" s="6"/>
      <c r="I56" s="6"/>
      <c r="J56" s="6"/>
      <c r="K56" s="6">
        <f t="shared" si="13"/>
        <v>1556617</v>
      </c>
    </row>
    <row r="57" spans="1:11" ht="15.6" customHeight="1" x14ac:dyDescent="0.25">
      <c r="B57" s="5" t="s">
        <v>23</v>
      </c>
      <c r="C57" s="6"/>
      <c r="D57" s="11" t="s">
        <v>112</v>
      </c>
      <c r="E57" s="11"/>
      <c r="F57" s="11">
        <v>1961142</v>
      </c>
      <c r="G57" s="6"/>
      <c r="H57" s="6"/>
      <c r="I57" s="6"/>
      <c r="J57" s="6"/>
      <c r="K57" s="6">
        <f t="shared" si="13"/>
        <v>1961142</v>
      </c>
    </row>
    <row r="58" spans="1:11" ht="15.6" customHeight="1" x14ac:dyDescent="0.25">
      <c r="B58" s="5" t="s">
        <v>23</v>
      </c>
      <c r="C58" s="6"/>
      <c r="D58" s="11" t="s">
        <v>113</v>
      </c>
      <c r="E58" s="11"/>
      <c r="F58" s="11">
        <v>1238616</v>
      </c>
      <c r="G58" s="11"/>
      <c r="H58" s="11"/>
      <c r="I58" s="6"/>
      <c r="J58" s="6"/>
      <c r="K58" s="6">
        <f t="shared" si="13"/>
        <v>1238616</v>
      </c>
    </row>
    <row r="59" spans="1:11" ht="15.6" customHeight="1" x14ac:dyDescent="0.25">
      <c r="B59" s="5" t="s">
        <v>23</v>
      </c>
      <c r="C59" s="6"/>
      <c r="D59" s="11" t="s">
        <v>114</v>
      </c>
      <c r="E59" s="11"/>
      <c r="F59" s="11">
        <v>2374014</v>
      </c>
      <c r="G59" s="11"/>
      <c r="H59" s="11"/>
      <c r="I59" s="6"/>
      <c r="J59" s="6"/>
      <c r="K59" s="6">
        <f t="shared" si="13"/>
        <v>2374014</v>
      </c>
    </row>
    <row r="60" spans="1:11" ht="15.6" customHeight="1" x14ac:dyDescent="0.25">
      <c r="B60" s="5" t="s">
        <v>23</v>
      </c>
      <c r="C60" s="6"/>
      <c r="D60" s="11" t="s">
        <v>115</v>
      </c>
      <c r="E60" s="11"/>
      <c r="F60" s="11">
        <v>1238615.5</v>
      </c>
      <c r="G60" s="11"/>
      <c r="H60" s="11"/>
      <c r="I60" s="6"/>
      <c r="J60" s="6"/>
      <c r="K60" s="6">
        <f t="shared" ref="K60" si="14">SUM(E60:J60)</f>
        <v>1238615.5</v>
      </c>
    </row>
    <row r="61" spans="1:11" ht="15.6" customHeight="1" x14ac:dyDescent="0.25">
      <c r="A61" s="21"/>
      <c r="B61" s="28" t="s">
        <v>23</v>
      </c>
      <c r="C61" s="6"/>
      <c r="D61" s="23" t="s">
        <v>116</v>
      </c>
      <c r="E61" s="11"/>
      <c r="F61" s="11">
        <v>1548270</v>
      </c>
      <c r="G61" s="11"/>
      <c r="H61" s="11"/>
      <c r="I61" s="6"/>
      <c r="J61" s="6"/>
      <c r="K61" s="6">
        <f t="shared" si="13"/>
        <v>1548270</v>
      </c>
    </row>
    <row r="62" spans="1:11" ht="15.6" customHeight="1" x14ac:dyDescent="0.25">
      <c r="A62" s="21"/>
      <c r="B62" s="28" t="s">
        <v>23</v>
      </c>
      <c r="C62" s="6"/>
      <c r="D62" s="23" t="s">
        <v>117</v>
      </c>
      <c r="E62" s="11"/>
      <c r="F62" s="11">
        <v>1961141.5</v>
      </c>
      <c r="G62" s="11"/>
      <c r="H62" s="11"/>
      <c r="I62" s="6"/>
      <c r="J62" s="6"/>
      <c r="K62" s="6">
        <f t="shared" si="13"/>
        <v>1961141.5</v>
      </c>
    </row>
    <row r="63" spans="1:11" ht="15.6" customHeight="1" x14ac:dyDescent="0.25">
      <c r="A63" s="21"/>
      <c r="B63" s="28" t="s">
        <v>23</v>
      </c>
      <c r="C63" s="6"/>
      <c r="D63" s="23" t="s">
        <v>118</v>
      </c>
      <c r="E63" s="11"/>
      <c r="F63" s="11">
        <v>1135397</v>
      </c>
      <c r="G63" s="11"/>
      <c r="H63" s="11"/>
      <c r="I63" s="6"/>
      <c r="J63" s="6"/>
      <c r="K63" s="6">
        <f t="shared" si="13"/>
        <v>1135397</v>
      </c>
    </row>
    <row r="64" spans="1:11" ht="15.6" customHeight="1" x14ac:dyDescent="0.25">
      <c r="A64" s="21"/>
      <c r="B64" s="28" t="s">
        <v>23</v>
      </c>
      <c r="C64" s="6"/>
      <c r="D64" s="23" t="s">
        <v>119</v>
      </c>
      <c r="E64" s="11"/>
      <c r="F64" s="11">
        <v>1032180</v>
      </c>
      <c r="G64" s="11"/>
      <c r="H64" s="11"/>
      <c r="I64" s="6"/>
      <c r="J64" s="6"/>
      <c r="K64" s="6">
        <f t="shared" si="13"/>
        <v>1032180</v>
      </c>
    </row>
    <row r="65" spans="1:12" ht="15.6" customHeight="1" x14ac:dyDescent="0.25">
      <c r="A65" s="21"/>
      <c r="B65" s="28" t="s">
        <v>23</v>
      </c>
      <c r="C65" s="6"/>
      <c r="D65" s="23" t="s">
        <v>120</v>
      </c>
      <c r="E65" s="11"/>
      <c r="F65" s="11">
        <v>2064360</v>
      </c>
      <c r="G65" s="11">
        <v>0</v>
      </c>
      <c r="H65" s="11">
        <v>2055778</v>
      </c>
      <c r="I65" s="6">
        <v>1798806</v>
      </c>
      <c r="J65" s="6">
        <v>1798806</v>
      </c>
      <c r="K65" s="6">
        <f t="shared" si="13"/>
        <v>7717750</v>
      </c>
    </row>
    <row r="66" spans="1:12" s="14" customFormat="1" ht="15.6" customHeight="1" x14ac:dyDescent="0.25">
      <c r="A66" s="21"/>
      <c r="B66" s="28" t="s">
        <v>23</v>
      </c>
      <c r="C66" s="6"/>
      <c r="D66" s="23" t="s">
        <v>121</v>
      </c>
      <c r="E66" s="11"/>
      <c r="F66" s="11">
        <v>1548270</v>
      </c>
      <c r="G66" s="11"/>
      <c r="H66" s="11"/>
      <c r="I66" s="6"/>
      <c r="J66" s="6"/>
      <c r="K66" s="6">
        <f t="shared" si="13"/>
        <v>1548270</v>
      </c>
      <c r="L66" s="1"/>
    </row>
    <row r="67" spans="1:12" s="14" customFormat="1" ht="15.6" customHeight="1" x14ac:dyDescent="0.25">
      <c r="A67" s="1"/>
      <c r="B67" s="5" t="s">
        <v>23</v>
      </c>
      <c r="C67" s="6"/>
      <c r="D67" s="11" t="s">
        <v>122</v>
      </c>
      <c r="E67" s="11"/>
      <c r="F67" s="11"/>
      <c r="G67" s="11">
        <v>1544956</v>
      </c>
      <c r="H67" s="11"/>
      <c r="I67" s="6"/>
      <c r="J67" s="6"/>
      <c r="K67" s="6">
        <f t="shared" si="13"/>
        <v>1544956</v>
      </c>
      <c r="L67" s="1"/>
    </row>
    <row r="68" spans="1:12" s="14" customFormat="1" ht="15.6" customHeight="1" x14ac:dyDescent="0.25">
      <c r="A68" s="1"/>
      <c r="B68" s="5" t="s">
        <v>23</v>
      </c>
      <c r="C68" s="6"/>
      <c r="D68" s="11" t="s">
        <v>123</v>
      </c>
      <c r="E68" s="11"/>
      <c r="F68" s="11"/>
      <c r="G68" s="11">
        <v>1544956</v>
      </c>
      <c r="H68" s="11"/>
      <c r="I68" s="6"/>
      <c r="J68" s="6"/>
      <c r="K68" s="6">
        <f t="shared" si="13"/>
        <v>1544956</v>
      </c>
      <c r="L68" s="1"/>
    </row>
    <row r="69" spans="1:12" s="14" customFormat="1" ht="15.6" customHeight="1" x14ac:dyDescent="0.25">
      <c r="A69" s="1"/>
      <c r="B69" s="5" t="s">
        <v>23</v>
      </c>
      <c r="C69" s="6"/>
      <c r="D69" s="6" t="s">
        <v>124</v>
      </c>
      <c r="E69" s="6"/>
      <c r="F69" s="6"/>
      <c r="G69" s="6">
        <v>2059940.5</v>
      </c>
      <c r="H69" s="6">
        <v>2312751</v>
      </c>
      <c r="I69" s="6">
        <v>2055778</v>
      </c>
      <c r="J69" s="6">
        <v>2055778</v>
      </c>
      <c r="K69" s="6">
        <f t="shared" si="13"/>
        <v>8484247.5</v>
      </c>
      <c r="L69" s="1"/>
    </row>
    <row r="70" spans="1:12" s="14" customFormat="1" ht="15.6" customHeight="1" x14ac:dyDescent="0.25">
      <c r="A70" s="1"/>
      <c r="B70" s="5" t="s">
        <v>23</v>
      </c>
      <c r="C70" s="6"/>
      <c r="D70" s="6" t="s">
        <v>125</v>
      </c>
      <c r="E70" s="6"/>
      <c r="F70" s="6"/>
      <c r="G70" s="6">
        <v>2059940.5</v>
      </c>
      <c r="H70" s="6">
        <v>2312751</v>
      </c>
      <c r="I70" s="6"/>
      <c r="J70" s="6"/>
      <c r="K70" s="6">
        <f t="shared" si="13"/>
        <v>4372691.5</v>
      </c>
      <c r="L70" s="1"/>
    </row>
    <row r="71" spans="1:12" s="14" customFormat="1" ht="15.6" customHeight="1" x14ac:dyDescent="0.25">
      <c r="A71" s="1"/>
      <c r="B71" s="5" t="s">
        <v>23</v>
      </c>
      <c r="C71" s="6"/>
      <c r="D71" s="6" t="s">
        <v>126</v>
      </c>
      <c r="E71" s="6"/>
      <c r="F71" s="6"/>
      <c r="G71" s="6">
        <v>2059941</v>
      </c>
      <c r="H71" s="6">
        <v>2312751</v>
      </c>
      <c r="I71" s="6">
        <v>2312751</v>
      </c>
      <c r="J71" s="6">
        <v>2055778.4</v>
      </c>
      <c r="K71" s="6">
        <f t="shared" si="13"/>
        <v>8741221.4000000004</v>
      </c>
      <c r="L71" s="1"/>
    </row>
    <row r="72" spans="1:12" s="14" customFormat="1" ht="15.6" customHeight="1" x14ac:dyDescent="0.25">
      <c r="A72" s="1"/>
      <c r="B72" s="5" t="s">
        <v>23</v>
      </c>
      <c r="C72" s="6"/>
      <c r="D72" s="6" t="s">
        <v>127</v>
      </c>
      <c r="E72" s="6"/>
      <c r="F72" s="6"/>
      <c r="G72" s="6">
        <v>1544956</v>
      </c>
      <c r="H72" s="6"/>
      <c r="I72" s="6"/>
      <c r="J72" s="6"/>
      <c r="K72" s="6">
        <f t="shared" si="13"/>
        <v>1544956</v>
      </c>
      <c r="L72" s="1"/>
    </row>
    <row r="73" spans="1:12" s="14" customFormat="1" ht="15.6" customHeight="1" x14ac:dyDescent="0.25">
      <c r="A73" s="1"/>
      <c r="B73" s="5" t="s">
        <v>23</v>
      </c>
      <c r="C73" s="6"/>
      <c r="D73" s="6" t="s">
        <v>128</v>
      </c>
      <c r="E73" s="6"/>
      <c r="F73" s="6"/>
      <c r="G73" s="6"/>
      <c r="H73" s="6">
        <v>2055778</v>
      </c>
      <c r="I73" s="6">
        <v>2055778</v>
      </c>
      <c r="J73" s="6">
        <v>2055778.4</v>
      </c>
      <c r="K73" s="6">
        <f t="shared" si="13"/>
        <v>6167334.4000000004</v>
      </c>
      <c r="L73" s="1"/>
    </row>
    <row r="74" spans="1:12" s="14" customFormat="1" ht="15.6" customHeight="1" x14ac:dyDescent="0.25">
      <c r="A74" s="1"/>
      <c r="B74" s="5" t="s">
        <v>23</v>
      </c>
      <c r="C74" s="6"/>
      <c r="D74" s="11" t="s">
        <v>129</v>
      </c>
      <c r="E74" s="11"/>
      <c r="F74" s="11"/>
      <c r="G74" s="11"/>
      <c r="H74" s="11">
        <v>1541834</v>
      </c>
      <c r="I74" s="11"/>
      <c r="J74" s="11"/>
      <c r="K74" s="6">
        <f t="shared" si="13"/>
        <v>1541834</v>
      </c>
      <c r="L74" s="1"/>
    </row>
    <row r="75" spans="1:12" s="14" customFormat="1" ht="15.6" customHeight="1" x14ac:dyDescent="0.25">
      <c r="A75" s="1"/>
      <c r="B75" s="5" t="s">
        <v>23</v>
      </c>
      <c r="C75" s="6"/>
      <c r="D75" s="11" t="s">
        <v>130</v>
      </c>
      <c r="E75" s="11"/>
      <c r="F75" s="11"/>
      <c r="G75" s="11"/>
      <c r="H75" s="11"/>
      <c r="I75" s="11">
        <v>2312751.4</v>
      </c>
      <c r="J75" s="11">
        <v>2312751.4</v>
      </c>
      <c r="K75" s="6">
        <f t="shared" ref="K75:K76" si="15">SUM(E75:J75)</f>
        <v>4625502.8</v>
      </c>
      <c r="L75" s="1"/>
    </row>
    <row r="76" spans="1:12" s="14" customFormat="1" ht="15.6" customHeight="1" x14ac:dyDescent="0.25">
      <c r="A76" s="1"/>
      <c r="B76" s="5" t="s">
        <v>23</v>
      </c>
      <c r="C76" s="6"/>
      <c r="D76" s="11" t="s">
        <v>131</v>
      </c>
      <c r="E76" s="11"/>
      <c r="F76" s="11"/>
      <c r="G76" s="11"/>
      <c r="H76" s="11"/>
      <c r="I76" s="11">
        <v>2312751.4</v>
      </c>
      <c r="J76" s="11">
        <v>2055778.4</v>
      </c>
      <c r="K76" s="6">
        <f t="shared" si="15"/>
        <v>4368529.8</v>
      </c>
      <c r="L76" s="1"/>
    </row>
    <row r="77" spans="1:12" ht="16.149999999999999" customHeight="1" x14ac:dyDescent="0.25">
      <c r="B77" s="8" t="s">
        <v>23</v>
      </c>
      <c r="C77" s="9"/>
      <c r="D77" s="9"/>
      <c r="E77" s="10">
        <f t="shared" ref="E77:K77" si="16">SUBTOTAL(9,E50:E76)</f>
        <v>13802006</v>
      </c>
      <c r="F77" s="10">
        <f t="shared" si="16"/>
        <v>16102006</v>
      </c>
      <c r="G77" s="10">
        <f t="shared" si="16"/>
        <v>17252006</v>
      </c>
      <c r="H77" s="10">
        <f t="shared" si="16"/>
        <v>18502006</v>
      </c>
      <c r="I77" s="10">
        <f t="shared" si="16"/>
        <v>18502005.800000001</v>
      </c>
      <c r="J77" s="10">
        <f t="shared" si="16"/>
        <v>18502005.600000001</v>
      </c>
      <c r="K77" s="10">
        <f t="shared" si="16"/>
        <v>102662035.40000001</v>
      </c>
    </row>
    <row r="78" spans="1:12" ht="15.6" customHeight="1" x14ac:dyDescent="0.25">
      <c r="B78" s="5" t="s">
        <v>24</v>
      </c>
      <c r="C78" s="6"/>
      <c r="D78" s="6" t="s">
        <v>57</v>
      </c>
      <c r="E78" s="6">
        <v>1556617</v>
      </c>
      <c r="F78" s="6">
        <v>1545617.3</v>
      </c>
      <c r="G78" s="6">
        <v>1542016</v>
      </c>
      <c r="H78" s="6">
        <v>1542016</v>
      </c>
      <c r="I78" s="6">
        <v>1542016</v>
      </c>
      <c r="J78" s="6">
        <v>1540939</v>
      </c>
      <c r="K78" s="6">
        <f t="shared" ref="K78:K99" si="17">SUM(E78:J78)</f>
        <v>9269221.3000000007</v>
      </c>
    </row>
    <row r="79" spans="1:12" ht="15.6" customHeight="1" x14ac:dyDescent="0.25">
      <c r="B79" s="5" t="s">
        <v>24</v>
      </c>
      <c r="C79" s="6"/>
      <c r="D79" s="6" t="s">
        <v>58</v>
      </c>
      <c r="E79" s="6">
        <v>1245294.2</v>
      </c>
      <c r="F79" s="6">
        <v>1236494.3999999999</v>
      </c>
      <c r="G79" s="6">
        <v>1233613</v>
      </c>
      <c r="H79" s="6">
        <v>1233613</v>
      </c>
      <c r="I79" s="6">
        <v>1233613</v>
      </c>
      <c r="J79" s="6">
        <v>1232750</v>
      </c>
      <c r="K79" s="6">
        <f t="shared" si="17"/>
        <v>7415377.5999999996</v>
      </c>
    </row>
    <row r="80" spans="1:12" ht="15.6" customHeight="1" x14ac:dyDescent="0.25">
      <c r="B80" s="5" t="s">
        <v>24</v>
      </c>
      <c r="C80" s="6"/>
      <c r="D80" s="6" t="s">
        <v>132</v>
      </c>
      <c r="E80" s="6">
        <v>1120764.3999999999</v>
      </c>
      <c r="F80" s="6"/>
      <c r="G80" s="6"/>
      <c r="H80" s="6"/>
      <c r="I80" s="6"/>
      <c r="J80" s="6"/>
      <c r="K80" s="6">
        <f t="shared" si="17"/>
        <v>1120764.3999999999</v>
      </c>
    </row>
    <row r="81" spans="1:11" ht="15.6" customHeight="1" x14ac:dyDescent="0.25">
      <c r="B81" s="5" t="s">
        <v>24</v>
      </c>
      <c r="C81" s="6"/>
      <c r="D81" s="6" t="s">
        <v>133</v>
      </c>
      <c r="E81" s="6">
        <v>635100</v>
      </c>
      <c r="F81" s="6"/>
      <c r="G81" s="6">
        <v>2405545</v>
      </c>
      <c r="H81" s="6"/>
      <c r="I81" s="6"/>
      <c r="J81" s="6"/>
      <c r="K81" s="6">
        <f t="shared" si="17"/>
        <v>3040645</v>
      </c>
    </row>
    <row r="82" spans="1:11" ht="15.6" customHeight="1" x14ac:dyDescent="0.25">
      <c r="B82" s="5" t="s">
        <v>24</v>
      </c>
      <c r="C82" s="6"/>
      <c r="D82" s="6" t="s">
        <v>134</v>
      </c>
      <c r="E82" s="6">
        <v>709817</v>
      </c>
      <c r="F82" s="6"/>
      <c r="G82" s="6"/>
      <c r="H82" s="6"/>
      <c r="I82" s="6"/>
      <c r="J82" s="6"/>
      <c r="K82" s="6">
        <f t="shared" si="17"/>
        <v>709817</v>
      </c>
    </row>
    <row r="83" spans="1:11" ht="15.6" customHeight="1" x14ac:dyDescent="0.25">
      <c r="B83" s="15" t="s">
        <v>24</v>
      </c>
      <c r="C83" s="11"/>
      <c r="D83" s="11" t="s">
        <v>135</v>
      </c>
      <c r="E83" s="11"/>
      <c r="F83" s="11">
        <v>741896.2</v>
      </c>
      <c r="G83" s="11"/>
      <c r="H83" s="11"/>
      <c r="I83" s="11"/>
      <c r="J83" s="11"/>
      <c r="K83" s="11">
        <f t="shared" si="17"/>
        <v>741896.2</v>
      </c>
    </row>
    <row r="84" spans="1:11" ht="15.6" customHeight="1" x14ac:dyDescent="0.25">
      <c r="B84" s="15" t="s">
        <v>24</v>
      </c>
      <c r="C84" s="11"/>
      <c r="D84" s="11" t="s">
        <v>136</v>
      </c>
      <c r="E84" s="11"/>
      <c r="F84" s="11">
        <v>1020107.4</v>
      </c>
      <c r="G84" s="11"/>
      <c r="H84" s="11"/>
      <c r="I84" s="11"/>
      <c r="J84" s="11"/>
      <c r="K84" s="11">
        <f t="shared" si="17"/>
        <v>1020107.4</v>
      </c>
    </row>
    <row r="85" spans="1:11" s="24" customFormat="1" ht="15.6" customHeight="1" x14ac:dyDescent="0.25">
      <c r="A85" s="21"/>
      <c r="B85" s="28" t="s">
        <v>24</v>
      </c>
      <c r="C85" s="23"/>
      <c r="D85" s="23" t="s">
        <v>137</v>
      </c>
      <c r="E85" s="23"/>
      <c r="F85" s="23">
        <v>927370</v>
      </c>
      <c r="G85" s="23"/>
      <c r="H85" s="23"/>
      <c r="I85" s="23"/>
      <c r="J85" s="23"/>
      <c r="K85" s="23">
        <f t="shared" ref="K85:K86" si="18">SUM(E85:J85)</f>
        <v>927370</v>
      </c>
    </row>
    <row r="86" spans="1:11" s="24" customFormat="1" ht="15.6" customHeight="1" x14ac:dyDescent="0.25">
      <c r="A86" s="21"/>
      <c r="B86" s="28" t="s">
        <v>24</v>
      </c>
      <c r="C86" s="23"/>
      <c r="D86" s="23" t="s">
        <v>138</v>
      </c>
      <c r="E86" s="23"/>
      <c r="F86" s="23">
        <v>1020107.4</v>
      </c>
      <c r="G86" s="23"/>
      <c r="H86" s="23"/>
      <c r="I86" s="23"/>
      <c r="J86" s="23"/>
      <c r="K86" s="23">
        <f t="shared" si="18"/>
        <v>1020107.4</v>
      </c>
    </row>
    <row r="87" spans="1:11" ht="15.6" customHeight="1" x14ac:dyDescent="0.25">
      <c r="B87" s="5" t="s">
        <v>24</v>
      </c>
      <c r="C87" s="6"/>
      <c r="D87" s="11" t="s">
        <v>139</v>
      </c>
      <c r="E87" s="11"/>
      <c r="F87" s="11"/>
      <c r="G87" s="11">
        <v>1850419</v>
      </c>
      <c r="H87" s="11">
        <v>1850419</v>
      </c>
      <c r="I87" s="11"/>
      <c r="J87" s="11"/>
      <c r="K87" s="11">
        <f t="shared" si="17"/>
        <v>3700838</v>
      </c>
    </row>
    <row r="88" spans="1:11" ht="15.6" customHeight="1" x14ac:dyDescent="0.25">
      <c r="B88" s="5" t="s">
        <v>24</v>
      </c>
      <c r="C88" s="6"/>
      <c r="D88" s="11" t="s">
        <v>140</v>
      </c>
      <c r="E88" s="11"/>
      <c r="F88" s="11"/>
      <c r="G88" s="11"/>
      <c r="H88" s="11">
        <v>1665377</v>
      </c>
      <c r="I88" s="11"/>
      <c r="J88" s="11"/>
      <c r="K88" s="11">
        <f t="shared" si="17"/>
        <v>1665377</v>
      </c>
    </row>
    <row r="89" spans="1:11" ht="15.6" customHeight="1" x14ac:dyDescent="0.25">
      <c r="B89" s="5" t="s">
        <v>24</v>
      </c>
      <c r="C89" s="6"/>
      <c r="D89" s="11" t="s">
        <v>141</v>
      </c>
      <c r="E89" s="11"/>
      <c r="F89" s="11"/>
      <c r="G89" s="11"/>
      <c r="H89" s="11">
        <v>740168</v>
      </c>
      <c r="I89" s="11"/>
      <c r="J89" s="11"/>
      <c r="K89" s="11">
        <f t="shared" si="17"/>
        <v>740168</v>
      </c>
    </row>
    <row r="90" spans="1:11" ht="15.6" customHeight="1" x14ac:dyDescent="0.25">
      <c r="B90" s="5" t="s">
        <v>24</v>
      </c>
      <c r="C90" s="6"/>
      <c r="D90" s="11" t="s">
        <v>142</v>
      </c>
      <c r="E90" s="11"/>
      <c r="F90" s="11"/>
      <c r="G90" s="11"/>
      <c r="H90" s="11"/>
      <c r="I90" s="11">
        <v>832688.5</v>
      </c>
      <c r="J90" s="11"/>
      <c r="K90" s="11">
        <f t="shared" si="17"/>
        <v>832688.5</v>
      </c>
    </row>
    <row r="91" spans="1:11" ht="15.6" customHeight="1" x14ac:dyDescent="0.25">
      <c r="B91" s="5" t="s">
        <v>24</v>
      </c>
      <c r="C91" s="6"/>
      <c r="D91" s="11" t="s">
        <v>143</v>
      </c>
      <c r="E91" s="11"/>
      <c r="F91" s="11"/>
      <c r="G91" s="11"/>
      <c r="H91" s="11"/>
      <c r="I91" s="11">
        <v>925210</v>
      </c>
      <c r="J91" s="11"/>
      <c r="K91" s="11">
        <f t="shared" si="17"/>
        <v>925210</v>
      </c>
    </row>
    <row r="92" spans="1:11" ht="15.6" customHeight="1" x14ac:dyDescent="0.25">
      <c r="B92" s="5" t="s">
        <v>24</v>
      </c>
      <c r="C92" s="6"/>
      <c r="D92" s="11" t="s">
        <v>59</v>
      </c>
      <c r="E92" s="11"/>
      <c r="F92" s="11"/>
      <c r="G92" s="11"/>
      <c r="H92" s="11"/>
      <c r="I92" s="11">
        <v>370083.5</v>
      </c>
      <c r="J92" s="11">
        <v>1849126</v>
      </c>
      <c r="K92" s="11">
        <f t="shared" si="17"/>
        <v>2219209.5</v>
      </c>
    </row>
    <row r="93" spans="1:11" ht="15.6" customHeight="1" x14ac:dyDescent="0.25">
      <c r="B93" s="5" t="s">
        <v>24</v>
      </c>
      <c r="C93" s="6"/>
      <c r="D93" s="11" t="s">
        <v>145</v>
      </c>
      <c r="E93" s="11"/>
      <c r="F93" s="11"/>
      <c r="G93" s="11"/>
      <c r="H93" s="11"/>
      <c r="I93" s="11">
        <v>555125.5</v>
      </c>
      <c r="J93" s="11"/>
      <c r="K93" s="11">
        <f t="shared" si="17"/>
        <v>555125.5</v>
      </c>
    </row>
    <row r="94" spans="1:11" ht="15.6" customHeight="1" x14ac:dyDescent="0.25">
      <c r="B94" s="5" t="s">
        <v>24</v>
      </c>
      <c r="C94" s="6"/>
      <c r="D94" s="11" t="s">
        <v>144</v>
      </c>
      <c r="E94" s="11"/>
      <c r="F94" s="11"/>
      <c r="G94" s="11"/>
      <c r="H94" s="11"/>
      <c r="I94" s="11">
        <v>925210</v>
      </c>
      <c r="J94" s="11"/>
      <c r="K94" s="11">
        <f t="shared" si="17"/>
        <v>925210</v>
      </c>
    </row>
    <row r="95" spans="1:11" ht="15.6" customHeight="1" x14ac:dyDescent="0.25">
      <c r="B95" s="5" t="s">
        <v>24</v>
      </c>
      <c r="C95" s="6"/>
      <c r="D95" s="11" t="s">
        <v>146</v>
      </c>
      <c r="E95" s="11"/>
      <c r="F95" s="11"/>
      <c r="G95" s="11"/>
      <c r="H95" s="11"/>
      <c r="I95" s="11">
        <v>647646.5</v>
      </c>
      <c r="J95" s="11"/>
      <c r="K95" s="11">
        <f t="shared" si="17"/>
        <v>647646.5</v>
      </c>
    </row>
    <row r="96" spans="1:11" ht="15.6" customHeight="1" x14ac:dyDescent="0.25">
      <c r="B96" s="5" t="s">
        <v>24</v>
      </c>
      <c r="C96" s="6"/>
      <c r="D96" s="11" t="s">
        <v>147</v>
      </c>
      <c r="E96" s="11"/>
      <c r="F96" s="11"/>
      <c r="G96" s="11"/>
      <c r="H96" s="11"/>
      <c r="I96" s="11"/>
      <c r="J96" s="11">
        <v>647194</v>
      </c>
      <c r="K96" s="11">
        <f t="shared" si="17"/>
        <v>647194</v>
      </c>
    </row>
    <row r="97" spans="1:13" ht="15.6" customHeight="1" x14ac:dyDescent="0.25">
      <c r="B97" s="5" t="s">
        <v>24</v>
      </c>
      <c r="C97" s="6"/>
      <c r="D97" s="11" t="s">
        <v>148</v>
      </c>
      <c r="E97" s="11"/>
      <c r="F97" s="11"/>
      <c r="G97" s="11"/>
      <c r="H97" s="11"/>
      <c r="I97" s="11"/>
      <c r="J97" s="11">
        <v>554738</v>
      </c>
      <c r="K97" s="11">
        <f t="shared" si="17"/>
        <v>554738</v>
      </c>
    </row>
    <row r="98" spans="1:13" ht="15.6" customHeight="1" x14ac:dyDescent="0.25">
      <c r="B98" s="5" t="s">
        <v>24</v>
      </c>
      <c r="C98" s="6"/>
      <c r="D98" s="11" t="s">
        <v>149</v>
      </c>
      <c r="E98" s="11"/>
      <c r="F98" s="11"/>
      <c r="G98" s="11"/>
      <c r="H98" s="11"/>
      <c r="I98" s="11"/>
      <c r="J98" s="11">
        <v>647194</v>
      </c>
      <c r="K98" s="11">
        <f t="shared" si="17"/>
        <v>647194</v>
      </c>
    </row>
    <row r="99" spans="1:13" ht="15.6" customHeight="1" x14ac:dyDescent="0.25">
      <c r="B99" s="5" t="s">
        <v>24</v>
      </c>
      <c r="C99" s="6"/>
      <c r="D99" s="11" t="s">
        <v>150</v>
      </c>
      <c r="E99" s="11"/>
      <c r="F99" s="11"/>
      <c r="G99" s="11"/>
      <c r="H99" s="11"/>
      <c r="I99" s="11"/>
      <c r="J99" s="11">
        <v>739651</v>
      </c>
      <c r="K99" s="11">
        <f t="shared" si="17"/>
        <v>739651</v>
      </c>
    </row>
    <row r="100" spans="1:13" ht="16.149999999999999" customHeight="1" x14ac:dyDescent="0.25">
      <c r="B100" s="8" t="s">
        <v>24</v>
      </c>
      <c r="C100" s="9"/>
      <c r="D100" s="9"/>
      <c r="E100" s="10">
        <f t="shared" ref="E100:K100" si="19">SUBTOTAL(9,E78:E99)</f>
        <v>5267592.5999999996</v>
      </c>
      <c r="F100" s="10">
        <f t="shared" si="19"/>
        <v>6491592.7000000011</v>
      </c>
      <c r="G100" s="10">
        <f t="shared" si="19"/>
        <v>7031593</v>
      </c>
      <c r="H100" s="10">
        <f t="shared" si="19"/>
        <v>7031593</v>
      </c>
      <c r="I100" s="10">
        <f t="shared" si="19"/>
        <v>7031593</v>
      </c>
      <c r="J100" s="10">
        <f t="shared" si="19"/>
        <v>7211592</v>
      </c>
      <c r="K100" s="10">
        <f t="shared" si="19"/>
        <v>40065556.299999997</v>
      </c>
    </row>
    <row r="101" spans="1:13" ht="15.6" customHeight="1" x14ac:dyDescent="0.25">
      <c r="B101" s="5" t="s">
        <v>25</v>
      </c>
      <c r="C101" s="6"/>
      <c r="D101" s="6" t="s">
        <v>151</v>
      </c>
      <c r="E101" s="6">
        <v>933970</v>
      </c>
      <c r="F101" s="6"/>
      <c r="G101" s="6"/>
      <c r="H101" s="6"/>
      <c r="I101" s="6"/>
      <c r="J101" s="6"/>
      <c r="K101" s="6">
        <f t="shared" ref="K101:K119" si="20">SUM(E101:J101)</f>
        <v>933970</v>
      </c>
    </row>
    <row r="102" spans="1:13" ht="15.6" customHeight="1" x14ac:dyDescent="0.25">
      <c r="B102" s="5" t="s">
        <v>25</v>
      </c>
      <c r="C102" s="6"/>
      <c r="D102" s="6" t="s">
        <v>152</v>
      </c>
      <c r="E102" s="6">
        <v>996235.3</v>
      </c>
      <c r="F102" s="6"/>
      <c r="G102" s="6"/>
      <c r="H102" s="6"/>
      <c r="I102" s="6"/>
      <c r="J102" s="6"/>
      <c r="K102" s="6">
        <f t="shared" si="20"/>
        <v>996235.3</v>
      </c>
    </row>
    <row r="103" spans="1:13" ht="15.6" customHeight="1" x14ac:dyDescent="0.25">
      <c r="B103" s="5" t="s">
        <v>25</v>
      </c>
      <c r="C103" s="6"/>
      <c r="D103" s="6" t="s">
        <v>153</v>
      </c>
      <c r="E103" s="6">
        <v>1400955</v>
      </c>
      <c r="F103" s="6"/>
      <c r="G103" s="6"/>
      <c r="H103" s="6"/>
      <c r="I103" s="6"/>
      <c r="J103" s="6"/>
      <c r="K103" s="6">
        <f t="shared" si="20"/>
        <v>1400955</v>
      </c>
    </row>
    <row r="104" spans="1:13" ht="15.6" customHeight="1" x14ac:dyDescent="0.25">
      <c r="B104" s="5" t="s">
        <v>25</v>
      </c>
      <c r="C104" s="6"/>
      <c r="D104" s="6" t="s">
        <v>60</v>
      </c>
      <c r="E104" s="6">
        <v>404720.4</v>
      </c>
      <c r="F104" s="6"/>
      <c r="G104" s="6">
        <v>938823</v>
      </c>
      <c r="H104" s="6"/>
      <c r="I104" s="6"/>
      <c r="J104" s="6">
        <v>463150</v>
      </c>
      <c r="K104" s="6">
        <f t="shared" si="20"/>
        <v>1806693.4</v>
      </c>
    </row>
    <row r="105" spans="1:13" s="14" customFormat="1" ht="15.6" customHeight="1" x14ac:dyDescent="0.25">
      <c r="A105" s="1"/>
      <c r="B105" s="5" t="s">
        <v>25</v>
      </c>
      <c r="C105" s="6"/>
      <c r="D105" s="6" t="s">
        <v>154</v>
      </c>
      <c r="E105" s="6"/>
      <c r="F105" s="23">
        <v>778308.5</v>
      </c>
      <c r="G105" s="6"/>
      <c r="H105" s="6"/>
      <c r="I105" s="6"/>
      <c r="J105" s="6"/>
      <c r="K105" s="6">
        <f t="shared" si="20"/>
        <v>778308.5</v>
      </c>
      <c r="L105" s="1"/>
    </row>
    <row r="106" spans="1:13" s="14" customFormat="1" ht="15.6" customHeight="1" x14ac:dyDescent="0.25">
      <c r="A106" s="1"/>
      <c r="B106" s="5" t="s">
        <v>25</v>
      </c>
      <c r="C106" s="6"/>
      <c r="D106" s="6" t="s">
        <v>155</v>
      </c>
      <c r="E106" s="6"/>
      <c r="F106" s="23">
        <v>1245293.5</v>
      </c>
      <c r="G106" s="6"/>
      <c r="H106" s="6"/>
      <c r="I106" s="6"/>
      <c r="J106" s="6"/>
      <c r="K106" s="6">
        <f t="shared" si="20"/>
        <v>1245293.5</v>
      </c>
      <c r="L106" s="1"/>
      <c r="M106" s="7"/>
    </row>
    <row r="107" spans="1:13" s="29" customFormat="1" ht="15.6" customHeight="1" x14ac:dyDescent="0.25">
      <c r="A107" s="24"/>
      <c r="B107" s="28" t="s">
        <v>25</v>
      </c>
      <c r="C107" s="23"/>
      <c r="D107" s="23" t="s">
        <v>156</v>
      </c>
      <c r="E107" s="23"/>
      <c r="F107" s="23">
        <v>541042</v>
      </c>
      <c r="G107" s="23"/>
      <c r="H107" s="23"/>
      <c r="I107" s="23"/>
      <c r="J107" s="23"/>
      <c r="K107" s="23">
        <f t="shared" ref="K107" si="21">SUM(E107:J107)</f>
        <v>541042</v>
      </c>
      <c r="L107" s="24"/>
    </row>
    <row r="108" spans="1:13" s="29" customFormat="1" ht="15.6" customHeight="1" x14ac:dyDescent="0.25">
      <c r="A108" s="24"/>
      <c r="B108" s="28" t="s">
        <v>25</v>
      </c>
      <c r="C108" s="23"/>
      <c r="D108" s="23" t="s">
        <v>157</v>
      </c>
      <c r="E108" s="23"/>
      <c r="F108" s="23">
        <v>1171237</v>
      </c>
      <c r="G108" s="23"/>
      <c r="H108" s="23"/>
      <c r="I108" s="23"/>
      <c r="J108" s="23"/>
      <c r="K108" s="23">
        <f t="shared" si="20"/>
        <v>1171237</v>
      </c>
      <c r="L108" s="24"/>
    </row>
    <row r="109" spans="1:13" s="14" customFormat="1" ht="15.6" customHeight="1" x14ac:dyDescent="0.25">
      <c r="A109" s="1"/>
      <c r="B109" s="5" t="s">
        <v>25</v>
      </c>
      <c r="C109" s="6"/>
      <c r="D109" s="6" t="s">
        <v>158</v>
      </c>
      <c r="E109" s="6"/>
      <c r="F109" s="6"/>
      <c r="G109" s="6">
        <v>1251764</v>
      </c>
      <c r="H109" s="6"/>
      <c r="I109" s="6"/>
      <c r="J109" s="6"/>
      <c r="K109" s="6">
        <f t="shared" si="20"/>
        <v>1251764</v>
      </c>
      <c r="L109" s="1"/>
    </row>
    <row r="110" spans="1:13" s="14" customFormat="1" ht="15.6" customHeight="1" x14ac:dyDescent="0.25">
      <c r="A110" s="1"/>
      <c r="B110" s="5" t="s">
        <v>25</v>
      </c>
      <c r="C110" s="6"/>
      <c r="D110" s="6" t="s">
        <v>159</v>
      </c>
      <c r="E110" s="6"/>
      <c r="F110" s="6"/>
      <c r="G110" s="6">
        <v>1095294</v>
      </c>
      <c r="H110" s="6"/>
      <c r="I110" s="6"/>
      <c r="J110" s="6"/>
      <c r="K110" s="6">
        <f t="shared" si="20"/>
        <v>1095294</v>
      </c>
      <c r="L110" s="1"/>
    </row>
    <row r="111" spans="1:13" s="14" customFormat="1" ht="15.6" customHeight="1" x14ac:dyDescent="0.25">
      <c r="A111" s="1"/>
      <c r="B111" s="5" t="s">
        <v>25</v>
      </c>
      <c r="C111" s="6"/>
      <c r="D111" s="6" t="s">
        <v>160</v>
      </c>
      <c r="E111" s="6"/>
      <c r="F111" s="6"/>
      <c r="G111" s="6"/>
      <c r="H111" s="6">
        <v>1561764</v>
      </c>
      <c r="I111" s="6"/>
      <c r="J111" s="6"/>
      <c r="K111" s="6">
        <f t="shared" si="20"/>
        <v>1561764</v>
      </c>
      <c r="L111" s="1"/>
    </row>
    <row r="112" spans="1:13" s="14" customFormat="1" ht="15.6" customHeight="1" x14ac:dyDescent="0.25">
      <c r="A112" s="1"/>
      <c r="B112" s="5" t="s">
        <v>25</v>
      </c>
      <c r="C112" s="6"/>
      <c r="D112" s="6" t="s">
        <v>161</v>
      </c>
      <c r="E112" s="6"/>
      <c r="F112" s="6"/>
      <c r="G112" s="6"/>
      <c r="H112" s="6">
        <v>780882</v>
      </c>
      <c r="I112" s="6"/>
      <c r="J112" s="6"/>
      <c r="K112" s="6">
        <f t="shared" si="20"/>
        <v>780882</v>
      </c>
      <c r="L112" s="1"/>
    </row>
    <row r="113" spans="1:12" s="14" customFormat="1" ht="15.6" customHeight="1" x14ac:dyDescent="0.25">
      <c r="A113" s="1"/>
      <c r="B113" s="5" t="s">
        <v>25</v>
      </c>
      <c r="C113" s="6"/>
      <c r="D113" s="6" t="s">
        <v>162</v>
      </c>
      <c r="E113" s="6"/>
      <c r="F113" s="6"/>
      <c r="G113" s="6"/>
      <c r="H113" s="6">
        <v>1093235</v>
      </c>
      <c r="I113" s="6"/>
      <c r="J113" s="6"/>
      <c r="K113" s="6">
        <f t="shared" si="20"/>
        <v>1093235</v>
      </c>
      <c r="L113" s="1"/>
    </row>
    <row r="114" spans="1:12" s="14" customFormat="1" ht="15.6" customHeight="1" x14ac:dyDescent="0.25">
      <c r="A114" s="1"/>
      <c r="B114" s="5" t="s">
        <v>25</v>
      </c>
      <c r="C114" s="6"/>
      <c r="D114" s="6" t="s">
        <v>163</v>
      </c>
      <c r="E114" s="6"/>
      <c r="F114" s="6"/>
      <c r="G114" s="6"/>
      <c r="H114" s="6"/>
      <c r="I114" s="6">
        <v>1085228.3</v>
      </c>
      <c r="J114" s="6"/>
      <c r="K114" s="6">
        <f t="shared" si="20"/>
        <v>1085228.3</v>
      </c>
      <c r="L114" s="1"/>
    </row>
    <row r="115" spans="1:12" s="14" customFormat="1" ht="15.6" customHeight="1" x14ac:dyDescent="0.25">
      <c r="A115" s="1"/>
      <c r="B115" s="5" t="s">
        <v>25</v>
      </c>
      <c r="C115" s="6"/>
      <c r="D115" s="6" t="s">
        <v>164</v>
      </c>
      <c r="E115" s="6"/>
      <c r="F115" s="6"/>
      <c r="G115" s="6"/>
      <c r="H115" s="6"/>
      <c r="I115" s="6">
        <v>1085228.2</v>
      </c>
      <c r="J115" s="6"/>
      <c r="K115" s="6">
        <f t="shared" si="20"/>
        <v>1085228.2</v>
      </c>
      <c r="L115" s="1"/>
    </row>
    <row r="116" spans="1:12" s="14" customFormat="1" ht="15.6" customHeight="1" x14ac:dyDescent="0.25">
      <c r="A116" s="1"/>
      <c r="B116" s="5" t="s">
        <v>25</v>
      </c>
      <c r="C116" s="6"/>
      <c r="D116" s="6" t="s">
        <v>165</v>
      </c>
      <c r="E116" s="6"/>
      <c r="F116" s="6"/>
      <c r="G116" s="6"/>
      <c r="H116" s="6"/>
      <c r="I116" s="6">
        <v>2015424</v>
      </c>
      <c r="J116" s="6"/>
      <c r="K116" s="6">
        <f t="shared" si="20"/>
        <v>2015424</v>
      </c>
      <c r="L116" s="1"/>
    </row>
    <row r="117" spans="1:12" s="14" customFormat="1" ht="15.6" customHeight="1" x14ac:dyDescent="0.25">
      <c r="A117" s="1"/>
      <c r="B117" s="5" t="s">
        <v>25</v>
      </c>
      <c r="C117" s="6"/>
      <c r="D117" s="6" t="s">
        <v>166</v>
      </c>
      <c r="E117" s="6"/>
      <c r="F117" s="6"/>
      <c r="G117" s="6"/>
      <c r="H117" s="6"/>
      <c r="I117" s="6"/>
      <c r="J117" s="6">
        <v>617532.5</v>
      </c>
      <c r="K117" s="6">
        <f t="shared" si="20"/>
        <v>617532.5</v>
      </c>
      <c r="L117" s="1"/>
    </row>
    <row r="118" spans="1:12" ht="15.6" customHeight="1" x14ac:dyDescent="0.25">
      <c r="B118" s="5" t="s">
        <v>25</v>
      </c>
      <c r="C118" s="6"/>
      <c r="D118" s="6" t="s">
        <v>167</v>
      </c>
      <c r="E118" s="6"/>
      <c r="F118" s="6"/>
      <c r="G118" s="6"/>
      <c r="H118" s="6"/>
      <c r="I118" s="6"/>
      <c r="J118" s="6">
        <v>1543832.6</v>
      </c>
      <c r="K118" s="6">
        <f t="shared" si="20"/>
        <v>1543832.6</v>
      </c>
    </row>
    <row r="119" spans="1:12" ht="15.6" customHeight="1" x14ac:dyDescent="0.25">
      <c r="B119" s="5" t="s">
        <v>25</v>
      </c>
      <c r="C119" s="6"/>
      <c r="D119" s="6" t="s">
        <v>168</v>
      </c>
      <c r="E119" s="6"/>
      <c r="F119" s="6"/>
      <c r="G119" s="6"/>
      <c r="H119" s="6"/>
      <c r="I119" s="6"/>
      <c r="J119" s="6">
        <v>2161366</v>
      </c>
      <c r="K119" s="6">
        <f t="shared" si="20"/>
        <v>2161366</v>
      </c>
    </row>
    <row r="120" spans="1:12" ht="16.149999999999999" customHeight="1" x14ac:dyDescent="0.25">
      <c r="B120" s="8" t="s">
        <v>25</v>
      </c>
      <c r="C120" s="9"/>
      <c r="D120" s="9"/>
      <c r="E120" s="10">
        <f t="shared" ref="E120:K120" si="22">SUBTOTAL(9,E101:E119)</f>
        <v>3735880.6999999997</v>
      </c>
      <c r="F120" s="10">
        <f t="shared" si="22"/>
        <v>3735881</v>
      </c>
      <c r="G120" s="10">
        <f t="shared" si="22"/>
        <v>3285881</v>
      </c>
      <c r="H120" s="10">
        <f t="shared" si="22"/>
        <v>3435881</v>
      </c>
      <c r="I120" s="10">
        <f t="shared" si="22"/>
        <v>4185880.5</v>
      </c>
      <c r="J120" s="10">
        <f t="shared" si="22"/>
        <v>4785881.0999999996</v>
      </c>
      <c r="K120" s="10">
        <f t="shared" si="22"/>
        <v>23165285.300000001</v>
      </c>
    </row>
    <row r="121" spans="1:12" ht="15.6" customHeight="1" x14ac:dyDescent="0.25">
      <c r="B121" s="5" t="s">
        <v>26</v>
      </c>
      <c r="C121" s="6"/>
      <c r="D121" s="6" t="s">
        <v>169</v>
      </c>
      <c r="E121" s="6">
        <v>716044</v>
      </c>
      <c r="F121" s="6">
        <v>716044</v>
      </c>
      <c r="G121" s="6">
        <v>716044</v>
      </c>
      <c r="H121" s="6">
        <v>716044</v>
      </c>
      <c r="I121" s="6">
        <v>727407</v>
      </c>
      <c r="J121" s="6">
        <v>890047.3</v>
      </c>
      <c r="K121" s="6">
        <f>SUM(E121:J121)</f>
        <v>4481630.3</v>
      </c>
    </row>
    <row r="122" spans="1:12" s="24" customFormat="1" ht="15.6" customHeight="1" x14ac:dyDescent="0.25">
      <c r="A122" s="21"/>
      <c r="B122" s="22" t="s">
        <v>26</v>
      </c>
      <c r="C122" s="23"/>
      <c r="D122" s="23" t="s">
        <v>27</v>
      </c>
      <c r="E122" s="23">
        <v>4784003.5</v>
      </c>
      <c r="F122" s="23">
        <v>4784003.5</v>
      </c>
      <c r="G122" s="23">
        <v>4784003.5</v>
      </c>
      <c r="H122" s="23">
        <v>4784003.5</v>
      </c>
      <c r="I122" s="23">
        <v>3162640.3</v>
      </c>
      <c r="J122" s="23">
        <v>0</v>
      </c>
      <c r="K122" s="23">
        <f>SUM(E122:J122)</f>
        <v>22298654.300000001</v>
      </c>
    </row>
    <row r="123" spans="1:12" ht="16.149999999999999" customHeight="1" x14ac:dyDescent="0.25">
      <c r="B123" s="8" t="s">
        <v>26</v>
      </c>
      <c r="C123" s="9"/>
      <c r="D123" s="9"/>
      <c r="E123" s="10">
        <f t="shared" ref="E123:K123" si="23">SUBTOTAL(9,E121:E122)</f>
        <v>5500047.5</v>
      </c>
      <c r="F123" s="10">
        <f t="shared" si="23"/>
        <v>5500047.5</v>
      </c>
      <c r="G123" s="10">
        <f t="shared" si="23"/>
        <v>5500047.5</v>
      </c>
      <c r="H123" s="10">
        <f t="shared" si="23"/>
        <v>5500047.5</v>
      </c>
      <c r="I123" s="10">
        <f t="shared" si="23"/>
        <v>3890047.3</v>
      </c>
      <c r="J123" s="10">
        <f t="shared" si="23"/>
        <v>890047.3</v>
      </c>
      <c r="K123" s="10">
        <f t="shared" si="23"/>
        <v>26780284.600000001</v>
      </c>
    </row>
    <row r="124" spans="1:12" ht="15.6" customHeight="1" x14ac:dyDescent="0.25">
      <c r="B124" s="5" t="s">
        <v>28</v>
      </c>
      <c r="C124" s="6"/>
      <c r="D124" s="6" t="s">
        <v>170</v>
      </c>
      <c r="E124" s="6">
        <v>415098</v>
      </c>
      <c r="F124" s="6">
        <v>415098</v>
      </c>
      <c r="G124" s="6">
        <v>415098</v>
      </c>
      <c r="H124" s="6">
        <v>431229</v>
      </c>
      <c r="I124" s="6">
        <v>442382</v>
      </c>
      <c r="J124" s="6">
        <v>548337</v>
      </c>
      <c r="K124" s="6">
        <f>SUM(E124:J124)</f>
        <v>2667242</v>
      </c>
    </row>
    <row r="125" spans="1:12" s="24" customFormat="1" ht="15.6" customHeight="1" x14ac:dyDescent="0.25">
      <c r="A125" s="21"/>
      <c r="B125" s="22" t="s">
        <v>28</v>
      </c>
      <c r="C125" s="23"/>
      <c r="D125" s="23" t="s">
        <v>29</v>
      </c>
      <c r="E125" s="23">
        <v>3663239</v>
      </c>
      <c r="F125" s="23">
        <v>3663239</v>
      </c>
      <c r="G125" s="23">
        <v>3663239</v>
      </c>
      <c r="H125" s="23">
        <v>1617108</v>
      </c>
      <c r="I125" s="23">
        <v>1105955</v>
      </c>
      <c r="J125" s="23">
        <v>0</v>
      </c>
      <c r="K125" s="23">
        <f>SUM(E125:J125)</f>
        <v>13712780</v>
      </c>
    </row>
    <row r="126" spans="1:12" ht="16.149999999999999" customHeight="1" x14ac:dyDescent="0.25">
      <c r="B126" s="8" t="s">
        <v>28</v>
      </c>
      <c r="C126" s="9"/>
      <c r="D126" s="9"/>
      <c r="E126" s="10">
        <f t="shared" ref="E126:K126" si="24">SUBTOTAL(9,E124:E125)</f>
        <v>4078337</v>
      </c>
      <c r="F126" s="10">
        <f t="shared" si="24"/>
        <v>4078337</v>
      </c>
      <c r="G126" s="10">
        <f t="shared" si="24"/>
        <v>4078337</v>
      </c>
      <c r="H126" s="10">
        <f t="shared" si="24"/>
        <v>2048337</v>
      </c>
      <c r="I126" s="10">
        <f t="shared" si="24"/>
        <v>1548337</v>
      </c>
      <c r="J126" s="10">
        <f t="shared" si="24"/>
        <v>548337</v>
      </c>
      <c r="K126" s="10">
        <f t="shared" si="24"/>
        <v>16380022</v>
      </c>
    </row>
    <row r="127" spans="1:12" ht="15.6" customHeight="1" x14ac:dyDescent="0.25">
      <c r="B127" s="5" t="s">
        <v>30</v>
      </c>
      <c r="C127" s="6"/>
      <c r="D127" s="6" t="s">
        <v>171</v>
      </c>
      <c r="E127" s="6">
        <v>1686335.4</v>
      </c>
      <c r="F127" s="6">
        <v>1686335.4</v>
      </c>
      <c r="G127" s="6">
        <v>1686335.4</v>
      </c>
      <c r="H127" s="6">
        <v>1686335.4</v>
      </c>
      <c r="I127" s="6">
        <v>1686335.4</v>
      </c>
      <c r="J127" s="6">
        <v>1686335.4</v>
      </c>
      <c r="K127" s="6">
        <f>SUM(E127:J127)</f>
        <v>10118012.4</v>
      </c>
    </row>
    <row r="128" spans="1:12" ht="15.6" customHeight="1" x14ac:dyDescent="0.25">
      <c r="B128" s="5" t="s">
        <v>30</v>
      </c>
      <c r="C128" s="6"/>
      <c r="D128" s="6" t="s">
        <v>172</v>
      </c>
      <c r="E128" s="6">
        <v>498117.5</v>
      </c>
      <c r="F128" s="6">
        <v>498117.5</v>
      </c>
      <c r="G128" s="6">
        <v>498117.5</v>
      </c>
      <c r="H128" s="6">
        <v>498117.5</v>
      </c>
      <c r="I128" s="6">
        <v>498117.5</v>
      </c>
      <c r="J128" s="6">
        <v>498117.5</v>
      </c>
      <c r="K128" s="6">
        <f>SUM(E128:J128)</f>
        <v>2988705</v>
      </c>
    </row>
    <row r="129" spans="2:11" ht="15.6" customHeight="1" x14ac:dyDescent="0.25">
      <c r="B129" s="5" t="s">
        <v>30</v>
      </c>
      <c r="C129" s="6"/>
      <c r="D129" s="6" t="s">
        <v>173</v>
      </c>
      <c r="E129" s="6">
        <v>2485398.7999999998</v>
      </c>
      <c r="F129" s="6">
        <v>2485398.7999999998</v>
      </c>
      <c r="G129" s="6">
        <v>2485398.7999999998</v>
      </c>
      <c r="H129" s="6">
        <v>2485398.7999999998</v>
      </c>
      <c r="I129" s="6">
        <v>2485398.7999999998</v>
      </c>
      <c r="J129" s="6">
        <v>2485398.7999999998</v>
      </c>
      <c r="K129" s="6">
        <f>SUM(E129:J129)</f>
        <v>14912392.800000001</v>
      </c>
    </row>
    <row r="130" spans="2:11" ht="16.149999999999999" customHeight="1" x14ac:dyDescent="0.25">
      <c r="B130" s="8" t="s">
        <v>30</v>
      </c>
      <c r="C130" s="9"/>
      <c r="D130" s="9"/>
      <c r="E130" s="10">
        <f t="shared" ref="E130:K130" si="25">SUBTOTAL(9,E127:E129)</f>
        <v>4669851.6999999993</v>
      </c>
      <c r="F130" s="10">
        <f t="shared" si="25"/>
        <v>4669851.6999999993</v>
      </c>
      <c r="G130" s="10">
        <f t="shared" si="25"/>
        <v>4669851.6999999993</v>
      </c>
      <c r="H130" s="10">
        <f t="shared" si="25"/>
        <v>4669851.6999999993</v>
      </c>
      <c r="I130" s="10">
        <f t="shared" si="25"/>
        <v>4669851.6999999993</v>
      </c>
      <c r="J130" s="10">
        <f t="shared" si="25"/>
        <v>4669851.6999999993</v>
      </c>
      <c r="K130" s="10">
        <f t="shared" si="25"/>
        <v>28019110.200000003</v>
      </c>
    </row>
    <row r="131" spans="2:11" ht="15.6" customHeight="1" x14ac:dyDescent="0.25">
      <c r="B131" s="5" t="s">
        <v>31</v>
      </c>
      <c r="C131" s="6"/>
      <c r="D131" s="6" t="s">
        <v>174</v>
      </c>
      <c r="E131" s="6">
        <v>332078.3</v>
      </c>
      <c r="F131" s="6">
        <v>332078.3</v>
      </c>
      <c r="G131" s="6">
        <v>332078.3</v>
      </c>
      <c r="H131" s="6">
        <v>332078.3</v>
      </c>
      <c r="I131" s="6">
        <v>332078.3</v>
      </c>
      <c r="J131" s="6">
        <v>332078.3</v>
      </c>
      <c r="K131" s="6">
        <f>SUM(E131:J131)</f>
        <v>1992469.8</v>
      </c>
    </row>
    <row r="132" spans="2:11" ht="16.149999999999999" customHeight="1" x14ac:dyDescent="0.25">
      <c r="B132" s="8" t="s">
        <v>31</v>
      </c>
      <c r="C132" s="9"/>
      <c r="D132" s="9"/>
      <c r="E132" s="10">
        <f t="shared" ref="E132:K132" si="26">SUBTOTAL(9,E131:E131)</f>
        <v>332078.3</v>
      </c>
      <c r="F132" s="10">
        <f t="shared" si="26"/>
        <v>332078.3</v>
      </c>
      <c r="G132" s="10">
        <f t="shared" si="26"/>
        <v>332078.3</v>
      </c>
      <c r="H132" s="10">
        <f t="shared" si="26"/>
        <v>332078.3</v>
      </c>
      <c r="I132" s="10">
        <f t="shared" si="26"/>
        <v>332078.3</v>
      </c>
      <c r="J132" s="10">
        <f t="shared" si="26"/>
        <v>332078.3</v>
      </c>
      <c r="K132" s="10">
        <f t="shared" si="26"/>
        <v>1992469.8</v>
      </c>
    </row>
    <row r="133" spans="2:11" ht="15.75" x14ac:dyDescent="0.25">
      <c r="B133" s="12" t="s">
        <v>32</v>
      </c>
      <c r="C133" s="13"/>
      <c r="D133" s="13"/>
      <c r="E133" s="13">
        <f t="shared" ref="E133:K133" si="27">SUM(E132,E130,E126,E123,E120,E100,E77)</f>
        <v>37385793.799999997</v>
      </c>
      <c r="F133" s="13">
        <f t="shared" si="27"/>
        <v>40909794.200000003</v>
      </c>
      <c r="G133" s="13">
        <f t="shared" si="27"/>
        <v>42149794.5</v>
      </c>
      <c r="H133" s="13">
        <f t="shared" si="27"/>
        <v>41519794.5</v>
      </c>
      <c r="I133" s="13">
        <f t="shared" si="27"/>
        <v>40159793.599999994</v>
      </c>
      <c r="J133" s="13">
        <f t="shared" si="27"/>
        <v>36939793</v>
      </c>
      <c r="K133" s="13">
        <f t="shared" si="27"/>
        <v>239064763.59999999</v>
      </c>
    </row>
    <row r="134" spans="2:11" ht="15.6" customHeight="1" x14ac:dyDescent="0.25">
      <c r="B134" s="5" t="s">
        <v>33</v>
      </c>
      <c r="C134" s="6"/>
      <c r="D134" s="6" t="s">
        <v>61</v>
      </c>
      <c r="E134" s="6">
        <v>5109244</v>
      </c>
      <c r="F134" s="6">
        <v>5176186.3</v>
      </c>
      <c r="G134" s="6">
        <v>1965575</v>
      </c>
      <c r="H134" s="6">
        <v>5324164</v>
      </c>
      <c r="I134" s="6">
        <v>4031012.2</v>
      </c>
      <c r="J134" s="6">
        <v>3459471.3</v>
      </c>
      <c r="K134" s="6">
        <f t="shared" ref="K134:K139" si="28">SUM(E134:J134)</f>
        <v>25065652.800000001</v>
      </c>
    </row>
    <row r="135" spans="2:11" ht="15.6" customHeight="1" x14ac:dyDescent="0.25">
      <c r="B135" s="5" t="s">
        <v>33</v>
      </c>
      <c r="C135" s="6"/>
      <c r="D135" s="6" t="s">
        <v>62</v>
      </c>
      <c r="E135" s="6">
        <v>0</v>
      </c>
      <c r="F135" s="6"/>
      <c r="G135" s="6">
        <v>2069026</v>
      </c>
      <c r="H135" s="6">
        <v>2377782</v>
      </c>
      <c r="I135" s="6"/>
      <c r="J135" s="6"/>
      <c r="K135" s="6">
        <f t="shared" si="28"/>
        <v>4446808</v>
      </c>
    </row>
    <row r="136" spans="2:11" ht="15.6" customHeight="1" x14ac:dyDescent="0.25">
      <c r="B136" s="5" t="s">
        <v>33</v>
      </c>
      <c r="C136" s="6"/>
      <c r="D136" s="6" t="s">
        <v>63</v>
      </c>
      <c r="E136" s="6">
        <v>1042703</v>
      </c>
      <c r="F136" s="6">
        <v>2225760.2000000002</v>
      </c>
      <c r="G136" s="6"/>
      <c r="H136" s="6"/>
      <c r="I136" s="6"/>
      <c r="J136" s="6"/>
      <c r="K136" s="6">
        <f t="shared" si="28"/>
        <v>3268463.2</v>
      </c>
    </row>
    <row r="137" spans="2:11" ht="15.6" customHeight="1" x14ac:dyDescent="0.25">
      <c r="B137" s="5" t="s">
        <v>33</v>
      </c>
      <c r="C137" s="6"/>
      <c r="D137" s="6" t="s">
        <v>64</v>
      </c>
      <c r="E137" s="6"/>
      <c r="F137" s="6"/>
      <c r="G137" s="6">
        <v>3517345</v>
      </c>
      <c r="H137" s="6"/>
      <c r="I137" s="6"/>
      <c r="J137" s="6"/>
      <c r="K137" s="6">
        <f t="shared" si="28"/>
        <v>3517345</v>
      </c>
    </row>
    <row r="138" spans="2:11" ht="15.6" customHeight="1" x14ac:dyDescent="0.25">
      <c r="B138" s="5" t="s">
        <v>33</v>
      </c>
      <c r="C138" s="6"/>
      <c r="D138" s="6" t="s">
        <v>35</v>
      </c>
      <c r="E138" s="6">
        <v>0</v>
      </c>
      <c r="F138" s="6">
        <v>0</v>
      </c>
      <c r="G138" s="6">
        <v>0</v>
      </c>
      <c r="H138" s="6">
        <v>0</v>
      </c>
      <c r="I138" s="6">
        <v>2583982</v>
      </c>
      <c r="J138" s="6">
        <v>2581695.2000000002</v>
      </c>
      <c r="K138" s="6">
        <f t="shared" si="28"/>
        <v>5165677.2</v>
      </c>
    </row>
    <row r="139" spans="2:11" ht="15.6" customHeight="1" x14ac:dyDescent="0.25">
      <c r="B139" s="5" t="s">
        <v>33</v>
      </c>
      <c r="C139" s="6"/>
      <c r="D139" s="6" t="s">
        <v>34</v>
      </c>
      <c r="E139" s="6">
        <v>0</v>
      </c>
      <c r="F139" s="6">
        <v>0</v>
      </c>
      <c r="G139" s="6">
        <v>0</v>
      </c>
      <c r="H139" s="6">
        <v>0</v>
      </c>
      <c r="I139" s="6">
        <v>1136952</v>
      </c>
      <c r="J139" s="6">
        <v>1920781</v>
      </c>
      <c r="K139" s="6">
        <f t="shared" si="28"/>
        <v>3057733</v>
      </c>
    </row>
    <row r="140" spans="2:11" ht="16.149999999999999" customHeight="1" collapsed="1" x14ac:dyDescent="0.25">
      <c r="B140" s="8" t="s">
        <v>33</v>
      </c>
      <c r="C140" s="9"/>
      <c r="D140" s="9"/>
      <c r="E140" s="10">
        <f t="shared" ref="E140:K140" si="29">SUBTOTAL(9,E134:E139)</f>
        <v>6151947</v>
      </c>
      <c r="F140" s="10">
        <f t="shared" si="29"/>
        <v>7401946.5</v>
      </c>
      <c r="G140" s="10">
        <f t="shared" si="29"/>
        <v>7551946</v>
      </c>
      <c r="H140" s="10">
        <f t="shared" si="29"/>
        <v>7701946</v>
      </c>
      <c r="I140" s="10">
        <f t="shared" si="29"/>
        <v>7751946.2000000002</v>
      </c>
      <c r="J140" s="10">
        <f t="shared" si="29"/>
        <v>7961947.5</v>
      </c>
      <c r="K140" s="10">
        <f t="shared" si="29"/>
        <v>44521679.200000003</v>
      </c>
    </row>
    <row r="141" spans="2:11" ht="15.6" customHeight="1" x14ac:dyDescent="0.25">
      <c r="B141" s="5" t="s">
        <v>36</v>
      </c>
      <c r="C141" s="6"/>
      <c r="D141" s="6" t="s">
        <v>65</v>
      </c>
      <c r="E141" s="6">
        <v>1763198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f t="shared" ref="K141:K142" si="30">SUM(E141:J141)</f>
        <v>1763198</v>
      </c>
    </row>
    <row r="142" spans="2:11" ht="15.6" customHeight="1" x14ac:dyDescent="0.25">
      <c r="B142" s="5" t="s">
        <v>36</v>
      </c>
      <c r="C142" s="6"/>
      <c r="D142" s="6" t="s">
        <v>60</v>
      </c>
      <c r="E142" s="6">
        <v>985316</v>
      </c>
      <c r="F142" s="6">
        <v>312112</v>
      </c>
      <c r="G142" s="6">
        <v>0</v>
      </c>
      <c r="H142" s="6">
        <v>0</v>
      </c>
      <c r="I142" s="6">
        <v>0</v>
      </c>
      <c r="J142" s="6">
        <v>0</v>
      </c>
      <c r="K142" s="6">
        <f t="shared" si="30"/>
        <v>1297428</v>
      </c>
    </row>
    <row r="143" spans="2:11" ht="15.6" customHeight="1" x14ac:dyDescent="0.25">
      <c r="B143" s="5" t="s">
        <v>36</v>
      </c>
      <c r="C143" s="6"/>
      <c r="D143" s="6" t="s">
        <v>66</v>
      </c>
      <c r="E143" s="6">
        <v>0</v>
      </c>
      <c r="F143" s="6">
        <v>1040375</v>
      </c>
      <c r="G143" s="6">
        <v>0</v>
      </c>
      <c r="H143" s="6">
        <v>0</v>
      </c>
      <c r="I143" s="6">
        <v>0</v>
      </c>
      <c r="J143" s="6">
        <v>0</v>
      </c>
      <c r="K143" s="6">
        <f t="shared" ref="K143:K150" si="31">SUM(E143:J143)</f>
        <v>1040375</v>
      </c>
    </row>
    <row r="144" spans="2:11" ht="15.6" customHeight="1" x14ac:dyDescent="0.25">
      <c r="B144" s="5" t="s">
        <v>36</v>
      </c>
      <c r="C144" s="6"/>
      <c r="D144" s="6" t="s">
        <v>67</v>
      </c>
      <c r="E144" s="6">
        <v>0</v>
      </c>
      <c r="F144" s="6">
        <v>1186027</v>
      </c>
      <c r="G144" s="6">
        <v>0</v>
      </c>
      <c r="H144" s="6">
        <v>0</v>
      </c>
      <c r="I144" s="6">
        <v>0</v>
      </c>
      <c r="J144" s="6">
        <v>0</v>
      </c>
      <c r="K144" s="6">
        <f t="shared" si="31"/>
        <v>1186027</v>
      </c>
    </row>
    <row r="145" spans="2:11" ht="15.6" customHeight="1" x14ac:dyDescent="0.25">
      <c r="B145" s="5" t="s">
        <v>36</v>
      </c>
      <c r="C145" s="6"/>
      <c r="D145" s="6" t="s">
        <v>68</v>
      </c>
      <c r="E145" s="6">
        <v>0</v>
      </c>
      <c r="F145" s="6">
        <v>0</v>
      </c>
      <c r="G145" s="6">
        <v>1249257</v>
      </c>
      <c r="H145" s="6">
        <v>0</v>
      </c>
      <c r="I145" s="6">
        <v>0</v>
      </c>
      <c r="J145" s="6">
        <v>0</v>
      </c>
      <c r="K145" s="6">
        <f t="shared" si="31"/>
        <v>1249257</v>
      </c>
    </row>
    <row r="146" spans="2:11" ht="15.6" customHeight="1" x14ac:dyDescent="0.25">
      <c r="B146" s="5" t="s">
        <v>36</v>
      </c>
      <c r="C146" s="6"/>
      <c r="D146" s="6" t="s">
        <v>69</v>
      </c>
      <c r="E146" s="6">
        <v>0</v>
      </c>
      <c r="F146" s="6">
        <v>0</v>
      </c>
      <c r="G146" s="6">
        <v>1249257</v>
      </c>
      <c r="H146" s="6">
        <v>1249257</v>
      </c>
      <c r="I146" s="6">
        <v>0</v>
      </c>
      <c r="J146" s="6">
        <v>0</v>
      </c>
      <c r="K146" s="6">
        <f t="shared" si="31"/>
        <v>2498514</v>
      </c>
    </row>
    <row r="147" spans="2:11" ht="15.6" customHeight="1" x14ac:dyDescent="0.25">
      <c r="B147" s="5" t="s">
        <v>36</v>
      </c>
      <c r="C147" s="6"/>
      <c r="D147" s="6" t="s">
        <v>70</v>
      </c>
      <c r="E147" s="6">
        <v>0</v>
      </c>
      <c r="F147" s="6">
        <v>0</v>
      </c>
      <c r="G147" s="6">
        <v>0</v>
      </c>
      <c r="H147" s="6">
        <v>1249257</v>
      </c>
      <c r="I147" s="6">
        <v>0</v>
      </c>
      <c r="J147" s="6">
        <v>0</v>
      </c>
      <c r="K147" s="6">
        <f t="shared" si="31"/>
        <v>1249257</v>
      </c>
    </row>
    <row r="148" spans="2:11" ht="15.6" customHeight="1" x14ac:dyDescent="0.25">
      <c r="B148" s="5" t="s">
        <v>36</v>
      </c>
      <c r="C148" s="6"/>
      <c r="D148" s="6" t="s">
        <v>71</v>
      </c>
      <c r="E148" s="6">
        <v>0</v>
      </c>
      <c r="F148" s="6">
        <v>0</v>
      </c>
      <c r="G148" s="6">
        <v>0</v>
      </c>
      <c r="H148" s="6">
        <v>0</v>
      </c>
      <c r="I148" s="6">
        <v>1249257</v>
      </c>
      <c r="J148" s="6">
        <v>0</v>
      </c>
      <c r="K148" s="6">
        <f t="shared" si="31"/>
        <v>1249257</v>
      </c>
    </row>
    <row r="149" spans="2:11" ht="15.6" customHeight="1" x14ac:dyDescent="0.25">
      <c r="B149" s="5" t="s">
        <v>36</v>
      </c>
      <c r="C149" s="6"/>
      <c r="D149" s="6" t="s">
        <v>72</v>
      </c>
      <c r="E149" s="6">
        <v>0</v>
      </c>
      <c r="F149" s="6">
        <v>0</v>
      </c>
      <c r="G149" s="6">
        <v>0</v>
      </c>
      <c r="H149" s="6">
        <v>0</v>
      </c>
      <c r="I149" s="6">
        <v>1249257</v>
      </c>
      <c r="J149" s="6">
        <v>1249257</v>
      </c>
      <c r="K149" s="6">
        <f t="shared" si="31"/>
        <v>2498514</v>
      </c>
    </row>
    <row r="150" spans="2:11" ht="15.6" customHeight="1" x14ac:dyDescent="0.25">
      <c r="B150" s="5" t="s">
        <v>36</v>
      </c>
      <c r="C150" s="6"/>
      <c r="D150" s="6" t="s">
        <v>73</v>
      </c>
      <c r="E150" s="6">
        <v>0</v>
      </c>
      <c r="F150" s="6">
        <v>0</v>
      </c>
      <c r="G150" s="6">
        <v>0</v>
      </c>
      <c r="H150" s="6">
        <v>0</v>
      </c>
      <c r="I150" s="6">
        <v>0</v>
      </c>
      <c r="J150" s="6">
        <v>1249257</v>
      </c>
      <c r="K150" s="6">
        <f t="shared" si="31"/>
        <v>1249257</v>
      </c>
    </row>
    <row r="151" spans="2:11" ht="16.149999999999999" customHeight="1" collapsed="1" x14ac:dyDescent="0.25">
      <c r="B151" s="8" t="s">
        <v>36</v>
      </c>
      <c r="C151" s="9"/>
      <c r="D151" s="9"/>
      <c r="E151" s="10">
        <f t="shared" ref="E151:K151" si="32">SUBTOTAL(9,E141:E150)</f>
        <v>2748514</v>
      </c>
      <c r="F151" s="10">
        <f t="shared" si="32"/>
        <v>2538514</v>
      </c>
      <c r="G151" s="10">
        <f t="shared" si="32"/>
        <v>2498514</v>
      </c>
      <c r="H151" s="10">
        <f t="shared" si="32"/>
        <v>2498514</v>
      </c>
      <c r="I151" s="10">
        <f t="shared" si="32"/>
        <v>2498514</v>
      </c>
      <c r="J151" s="10">
        <f t="shared" si="32"/>
        <v>2498514</v>
      </c>
      <c r="K151" s="10">
        <f t="shared" si="32"/>
        <v>15281084</v>
      </c>
    </row>
    <row r="152" spans="2:11" ht="15.6" customHeight="1" x14ac:dyDescent="0.25">
      <c r="B152" s="5" t="s">
        <v>37</v>
      </c>
      <c r="C152" s="6"/>
      <c r="D152" s="6" t="s">
        <v>74</v>
      </c>
      <c r="E152" s="6">
        <v>622647</v>
      </c>
      <c r="F152" s="6">
        <v>716824</v>
      </c>
      <c r="G152" s="6">
        <v>819962</v>
      </c>
      <c r="H152" s="6">
        <v>921411</v>
      </c>
      <c r="I152" s="6">
        <v>1025616.5</v>
      </c>
      <c r="J152" s="6">
        <v>1125941.5</v>
      </c>
      <c r="K152" s="6">
        <f t="shared" ref="K152:K156" si="33">SUM(E152:J152)</f>
        <v>5232402</v>
      </c>
    </row>
    <row r="153" spans="2:11" ht="15.6" customHeight="1" x14ac:dyDescent="0.25">
      <c r="B153" s="5" t="s">
        <v>37</v>
      </c>
      <c r="C153" s="6"/>
      <c r="D153" s="6" t="s">
        <v>75</v>
      </c>
      <c r="E153" s="6">
        <v>716044</v>
      </c>
      <c r="F153" s="6">
        <v>808987</v>
      </c>
      <c r="G153" s="6">
        <v>912207</v>
      </c>
      <c r="H153" s="6">
        <v>1013552.2</v>
      </c>
      <c r="I153" s="6">
        <v>1117922.3999999999</v>
      </c>
      <c r="J153" s="6">
        <v>1228300</v>
      </c>
      <c r="K153" s="6">
        <f t="shared" si="33"/>
        <v>5797012.5999999996</v>
      </c>
    </row>
    <row r="154" spans="2:11" ht="15.6" customHeight="1" x14ac:dyDescent="0.25">
      <c r="B154" s="5" t="s">
        <v>37</v>
      </c>
      <c r="C154" s="6"/>
      <c r="D154" s="6" t="s">
        <v>76</v>
      </c>
      <c r="E154" s="6">
        <v>752365</v>
      </c>
      <c r="F154" s="6">
        <v>1085477</v>
      </c>
      <c r="G154" s="6">
        <v>753340</v>
      </c>
      <c r="H154" s="6">
        <v>967481</v>
      </c>
      <c r="I154" s="6">
        <v>882030</v>
      </c>
      <c r="J154" s="6">
        <v>946815</v>
      </c>
      <c r="K154" s="6">
        <f t="shared" si="33"/>
        <v>5387508</v>
      </c>
    </row>
    <row r="155" spans="2:11" ht="15.6" customHeight="1" x14ac:dyDescent="0.25">
      <c r="B155" s="5" t="s">
        <v>37</v>
      </c>
      <c r="C155" s="6"/>
      <c r="D155" s="6" t="s">
        <v>77</v>
      </c>
      <c r="E155" s="6">
        <v>103774.2</v>
      </c>
      <c r="F155" s="6">
        <v>102403</v>
      </c>
      <c r="G155" s="6">
        <v>102495</v>
      </c>
      <c r="H155" s="6">
        <v>102379</v>
      </c>
      <c r="I155" s="6">
        <v>102562.2</v>
      </c>
      <c r="J155" s="6">
        <v>102358.3</v>
      </c>
      <c r="K155" s="6">
        <f t="shared" si="33"/>
        <v>615971.70000000007</v>
      </c>
    </row>
    <row r="156" spans="2:11" ht="15.6" customHeight="1" x14ac:dyDescent="0.25">
      <c r="B156" s="5" t="s">
        <v>37</v>
      </c>
      <c r="C156" s="6"/>
      <c r="D156" s="6" t="s">
        <v>78</v>
      </c>
      <c r="E156" s="6">
        <v>51887.3</v>
      </c>
      <c r="F156" s="6">
        <v>768026</v>
      </c>
      <c r="G156" s="6">
        <v>768714</v>
      </c>
      <c r="H156" s="6">
        <v>511895</v>
      </c>
      <c r="I156" s="6">
        <v>143586</v>
      </c>
      <c r="J156" s="6">
        <v>143302.29999999999</v>
      </c>
      <c r="K156" s="6">
        <f t="shared" si="33"/>
        <v>2387410.5999999996</v>
      </c>
    </row>
    <row r="157" spans="2:11" ht="16.149999999999999" customHeight="1" collapsed="1" x14ac:dyDescent="0.25">
      <c r="B157" s="8" t="s">
        <v>37</v>
      </c>
      <c r="C157" s="9"/>
      <c r="D157" s="9"/>
      <c r="E157" s="10">
        <f t="shared" ref="E157:K157" si="34">SUBTOTAL(9,E152:E156)</f>
        <v>2246717.5</v>
      </c>
      <c r="F157" s="10">
        <f t="shared" si="34"/>
        <v>3481717</v>
      </c>
      <c r="G157" s="10">
        <f t="shared" si="34"/>
        <v>3356718</v>
      </c>
      <c r="H157" s="10">
        <f t="shared" si="34"/>
        <v>3516718.2</v>
      </c>
      <c r="I157" s="10">
        <f t="shared" si="34"/>
        <v>3271717.1</v>
      </c>
      <c r="J157" s="10">
        <f t="shared" si="34"/>
        <v>3546717.0999999996</v>
      </c>
      <c r="K157" s="10">
        <f t="shared" si="34"/>
        <v>19420304.899999999</v>
      </c>
    </row>
    <row r="158" spans="2:11" ht="15.75" x14ac:dyDescent="0.25">
      <c r="B158" s="12" t="s">
        <v>38</v>
      </c>
      <c r="C158" s="13"/>
      <c r="D158" s="13"/>
      <c r="E158" s="13">
        <f t="shared" ref="E158:K158" si="35">SUM(E157,E151,E140)</f>
        <v>11147178.5</v>
      </c>
      <c r="F158" s="13">
        <f t="shared" si="35"/>
        <v>13422177.5</v>
      </c>
      <c r="G158" s="13">
        <f t="shared" si="35"/>
        <v>13407178</v>
      </c>
      <c r="H158" s="13">
        <f t="shared" si="35"/>
        <v>13717178.199999999</v>
      </c>
      <c r="I158" s="13">
        <f t="shared" si="35"/>
        <v>13522177.300000001</v>
      </c>
      <c r="J158" s="13">
        <f t="shared" si="35"/>
        <v>14007178.6</v>
      </c>
      <c r="K158" s="13">
        <f t="shared" si="35"/>
        <v>79223068.099999994</v>
      </c>
    </row>
    <row r="159" spans="2:11" ht="18" customHeight="1" x14ac:dyDescent="0.25">
      <c r="B159" s="5" t="s">
        <v>39</v>
      </c>
      <c r="C159" s="6"/>
      <c r="D159" s="6" t="s">
        <v>79</v>
      </c>
      <c r="E159" s="6">
        <v>345000</v>
      </c>
      <c r="F159" s="6">
        <v>345000</v>
      </c>
      <c r="G159" s="6">
        <v>315000</v>
      </c>
      <c r="H159" s="6">
        <v>365000</v>
      </c>
      <c r="I159" s="6">
        <v>315000</v>
      </c>
      <c r="J159" s="6">
        <v>315000</v>
      </c>
      <c r="K159" s="6">
        <f>SUM(E159:J159)</f>
        <v>2000000</v>
      </c>
    </row>
    <row r="160" spans="2:11" ht="18" customHeight="1" x14ac:dyDescent="0.25">
      <c r="B160" s="8" t="s">
        <v>39</v>
      </c>
      <c r="C160" s="9"/>
      <c r="D160" s="9"/>
      <c r="E160" s="10">
        <f t="shared" ref="E160:K160" si="36">SUBTOTAL(9,E159:E159)</f>
        <v>345000</v>
      </c>
      <c r="F160" s="10">
        <f t="shared" si="36"/>
        <v>345000</v>
      </c>
      <c r="G160" s="10">
        <f t="shared" si="36"/>
        <v>315000</v>
      </c>
      <c r="H160" s="10">
        <f t="shared" si="36"/>
        <v>365000</v>
      </c>
      <c r="I160" s="10">
        <f t="shared" si="36"/>
        <v>315000</v>
      </c>
      <c r="J160" s="10">
        <f t="shared" si="36"/>
        <v>315000</v>
      </c>
      <c r="K160" s="10">
        <f t="shared" si="36"/>
        <v>2000000</v>
      </c>
    </row>
    <row r="161" spans="2:11" ht="15.6" customHeight="1" x14ac:dyDescent="0.25">
      <c r="B161" s="5" t="s">
        <v>40</v>
      </c>
      <c r="C161" s="6"/>
      <c r="D161" s="6" t="s">
        <v>80</v>
      </c>
      <c r="E161" s="6">
        <v>907000</v>
      </c>
      <c r="F161" s="6">
        <v>1290000</v>
      </c>
      <c r="G161" s="6">
        <v>529000</v>
      </c>
      <c r="H161" s="6">
        <v>571000</v>
      </c>
      <c r="I161" s="6">
        <v>480000</v>
      </c>
      <c r="J161" s="6">
        <v>952000</v>
      </c>
      <c r="K161" s="6">
        <f t="shared" ref="K161:K163" si="37">SUM(E161:J161)</f>
        <v>4729000</v>
      </c>
    </row>
    <row r="162" spans="2:11" ht="15.6" customHeight="1" x14ac:dyDescent="0.25">
      <c r="B162" s="5" t="s">
        <v>40</v>
      </c>
      <c r="C162" s="6"/>
      <c r="D162" s="6" t="s">
        <v>81</v>
      </c>
      <c r="E162" s="6">
        <v>1350000</v>
      </c>
      <c r="F162" s="6">
        <v>1180000</v>
      </c>
      <c r="G162" s="6">
        <v>2040000</v>
      </c>
      <c r="H162" s="6">
        <v>1180000</v>
      </c>
      <c r="I162" s="6">
        <v>1560000</v>
      </c>
      <c r="J162" s="6">
        <v>500000</v>
      </c>
      <c r="K162" s="6">
        <f t="shared" si="37"/>
        <v>7810000</v>
      </c>
    </row>
    <row r="163" spans="2:11" ht="15.6" customHeight="1" x14ac:dyDescent="0.25">
      <c r="B163" s="5" t="s">
        <v>40</v>
      </c>
      <c r="C163" s="6"/>
      <c r="D163" s="6" t="s">
        <v>82</v>
      </c>
      <c r="E163" s="6">
        <v>170000</v>
      </c>
      <c r="F163" s="6">
        <v>50000</v>
      </c>
      <c r="G163" s="6">
        <v>227000</v>
      </c>
      <c r="H163" s="6">
        <v>1350000</v>
      </c>
      <c r="I163" s="6">
        <v>387862</v>
      </c>
      <c r="J163" s="6">
        <v>435000</v>
      </c>
      <c r="K163" s="6">
        <f t="shared" si="37"/>
        <v>2619862</v>
      </c>
    </row>
    <row r="164" spans="2:11" ht="16.149999999999999" customHeight="1" x14ac:dyDescent="0.25">
      <c r="B164" s="8" t="s">
        <v>40</v>
      </c>
      <c r="C164" s="9"/>
      <c r="D164" s="9"/>
      <c r="E164" s="10">
        <f t="shared" ref="E164:K164" si="38">SUBTOTAL(9,E161:E163)</f>
        <v>2427000</v>
      </c>
      <c r="F164" s="10">
        <f t="shared" si="38"/>
        <v>2520000</v>
      </c>
      <c r="G164" s="10">
        <f t="shared" si="38"/>
        <v>2796000</v>
      </c>
      <c r="H164" s="10">
        <f t="shared" si="38"/>
        <v>3101000</v>
      </c>
      <c r="I164" s="10">
        <f t="shared" si="38"/>
        <v>2427862</v>
      </c>
      <c r="J164" s="10">
        <f t="shared" si="38"/>
        <v>1887000</v>
      </c>
      <c r="K164" s="10">
        <f t="shared" si="38"/>
        <v>15158862</v>
      </c>
    </row>
    <row r="165" spans="2:11" ht="20.25" customHeight="1" x14ac:dyDescent="0.25">
      <c r="B165" s="5" t="s">
        <v>41</v>
      </c>
      <c r="C165" s="6"/>
      <c r="D165" s="6" t="s">
        <v>83</v>
      </c>
      <c r="E165" s="6">
        <v>341000</v>
      </c>
      <c r="F165" s="6">
        <v>572000</v>
      </c>
      <c r="G165" s="6">
        <v>269000</v>
      </c>
      <c r="H165" s="6">
        <v>580000</v>
      </c>
      <c r="I165" s="6">
        <v>150000</v>
      </c>
      <c r="J165" s="6">
        <v>607000</v>
      </c>
      <c r="K165" s="6">
        <f t="shared" ref="K165" si="39">SUM(E165:J165)</f>
        <v>2519000</v>
      </c>
    </row>
    <row r="166" spans="2:11" ht="18.75" customHeight="1" x14ac:dyDescent="0.25">
      <c r="B166" s="8" t="s">
        <v>41</v>
      </c>
      <c r="C166" s="9"/>
      <c r="D166" s="9"/>
      <c r="E166" s="10">
        <f t="shared" ref="E166:K166" si="40">SUBTOTAL(9,E165:E165)</f>
        <v>341000</v>
      </c>
      <c r="F166" s="10">
        <f t="shared" si="40"/>
        <v>572000</v>
      </c>
      <c r="G166" s="10">
        <f t="shared" si="40"/>
        <v>269000</v>
      </c>
      <c r="H166" s="10">
        <f t="shared" si="40"/>
        <v>580000</v>
      </c>
      <c r="I166" s="10">
        <f t="shared" si="40"/>
        <v>150000</v>
      </c>
      <c r="J166" s="10">
        <f t="shared" si="40"/>
        <v>607000</v>
      </c>
      <c r="K166" s="10">
        <f t="shared" si="40"/>
        <v>2519000</v>
      </c>
    </row>
    <row r="167" spans="2:11" ht="18" customHeight="1" x14ac:dyDescent="0.25">
      <c r="B167" s="5" t="s">
        <v>42</v>
      </c>
      <c r="C167" s="6"/>
      <c r="D167" s="6" t="s">
        <v>84</v>
      </c>
      <c r="E167" s="6">
        <v>50000</v>
      </c>
      <c r="F167" s="6">
        <v>55000</v>
      </c>
      <c r="G167" s="6">
        <v>55000</v>
      </c>
      <c r="H167" s="6">
        <v>60000</v>
      </c>
      <c r="I167" s="6">
        <v>60000</v>
      </c>
      <c r="J167" s="6">
        <v>65000</v>
      </c>
      <c r="K167" s="6">
        <f>SUM(E167:J167)</f>
        <v>345000</v>
      </c>
    </row>
    <row r="168" spans="2:11" ht="18" customHeight="1" x14ac:dyDescent="0.25">
      <c r="B168" s="8" t="s">
        <v>42</v>
      </c>
      <c r="C168" s="9"/>
      <c r="D168" s="9"/>
      <c r="E168" s="10">
        <f t="shared" ref="E168:K168" si="41">SUBTOTAL(9,E167:E167)</f>
        <v>50000</v>
      </c>
      <c r="F168" s="10">
        <f t="shared" si="41"/>
        <v>55000</v>
      </c>
      <c r="G168" s="10">
        <f t="shared" si="41"/>
        <v>55000</v>
      </c>
      <c r="H168" s="10">
        <f t="shared" si="41"/>
        <v>60000</v>
      </c>
      <c r="I168" s="10">
        <f t="shared" si="41"/>
        <v>60000</v>
      </c>
      <c r="J168" s="10">
        <f t="shared" si="41"/>
        <v>65000</v>
      </c>
      <c r="K168" s="10">
        <f t="shared" si="41"/>
        <v>345000</v>
      </c>
    </row>
    <row r="169" spans="2:11" ht="18" customHeight="1" x14ac:dyDescent="0.25">
      <c r="B169" s="5" t="s">
        <v>43</v>
      </c>
      <c r="C169" s="6"/>
      <c r="D169" s="6" t="s">
        <v>60</v>
      </c>
      <c r="E169" s="6">
        <v>580000</v>
      </c>
      <c r="F169" s="6">
        <v>580000</v>
      </c>
      <c r="G169" s="6">
        <v>620000</v>
      </c>
      <c r="H169" s="6">
        <v>530000</v>
      </c>
      <c r="I169" s="6">
        <v>550000</v>
      </c>
      <c r="J169" s="6">
        <v>500000</v>
      </c>
      <c r="K169" s="6">
        <f t="shared" ref="K169" si="42">SUM(E169:J169)</f>
        <v>3360000</v>
      </c>
    </row>
    <row r="170" spans="2:11" ht="16.149999999999999" customHeight="1" x14ac:dyDescent="0.25">
      <c r="B170" s="8" t="s">
        <v>43</v>
      </c>
      <c r="C170" s="9"/>
      <c r="D170" s="10"/>
      <c r="E170" s="10">
        <f t="shared" ref="E170:K170" si="43">SUBTOTAL(9,E169:E169)</f>
        <v>580000</v>
      </c>
      <c r="F170" s="10">
        <f t="shared" si="43"/>
        <v>580000</v>
      </c>
      <c r="G170" s="10">
        <f t="shared" si="43"/>
        <v>620000</v>
      </c>
      <c r="H170" s="10">
        <f t="shared" si="43"/>
        <v>530000</v>
      </c>
      <c r="I170" s="10">
        <f t="shared" si="43"/>
        <v>550000</v>
      </c>
      <c r="J170" s="10">
        <f t="shared" si="43"/>
        <v>500000</v>
      </c>
      <c r="K170" s="10">
        <f t="shared" si="43"/>
        <v>3360000</v>
      </c>
    </row>
    <row r="171" spans="2:11" ht="15.6" customHeight="1" x14ac:dyDescent="0.25">
      <c r="B171" s="5" t="s">
        <v>44</v>
      </c>
      <c r="C171" s="6"/>
      <c r="D171" s="6" t="s">
        <v>85</v>
      </c>
      <c r="E171" s="6">
        <v>650000</v>
      </c>
      <c r="F171" s="6">
        <v>600000</v>
      </c>
      <c r="G171" s="6">
        <v>0</v>
      </c>
      <c r="H171" s="6">
        <v>0</v>
      </c>
      <c r="I171" s="6">
        <v>0</v>
      </c>
      <c r="J171" s="6">
        <v>0</v>
      </c>
      <c r="K171" s="6">
        <f t="shared" ref="K171:K177" si="44">SUM(E171:J171)</f>
        <v>1250000</v>
      </c>
    </row>
    <row r="172" spans="2:11" ht="15.6" customHeight="1" x14ac:dyDescent="0.25">
      <c r="B172" s="5" t="s">
        <v>44</v>
      </c>
      <c r="C172" s="6"/>
      <c r="D172" s="6" t="s">
        <v>86</v>
      </c>
      <c r="E172" s="6">
        <v>0</v>
      </c>
      <c r="F172" s="6">
        <v>0</v>
      </c>
      <c r="G172" s="6">
        <v>0</v>
      </c>
      <c r="H172" s="6">
        <v>950000</v>
      </c>
      <c r="I172" s="6">
        <v>0</v>
      </c>
      <c r="J172" s="6">
        <v>0</v>
      </c>
      <c r="K172" s="6">
        <f t="shared" si="44"/>
        <v>950000</v>
      </c>
    </row>
    <row r="173" spans="2:11" ht="15.6" customHeight="1" x14ac:dyDescent="0.25">
      <c r="B173" s="5" t="s">
        <v>44</v>
      </c>
      <c r="C173" s="6"/>
      <c r="D173" s="6" t="s">
        <v>87</v>
      </c>
      <c r="E173" s="6">
        <v>760000</v>
      </c>
      <c r="F173" s="6">
        <v>0</v>
      </c>
      <c r="G173" s="6">
        <v>1200000</v>
      </c>
      <c r="H173" s="6">
        <v>250000</v>
      </c>
      <c r="I173" s="6">
        <v>1200000</v>
      </c>
      <c r="J173" s="6">
        <v>400000</v>
      </c>
      <c r="K173" s="6">
        <f t="shared" si="44"/>
        <v>3810000</v>
      </c>
    </row>
    <row r="174" spans="2:11" ht="15.6" customHeight="1" x14ac:dyDescent="0.25">
      <c r="B174" s="5" t="s">
        <v>44</v>
      </c>
      <c r="C174" s="6"/>
      <c r="D174" s="6" t="s">
        <v>88</v>
      </c>
      <c r="E174" s="6">
        <v>245000</v>
      </c>
      <c r="F174" s="6">
        <v>275000</v>
      </c>
      <c r="G174" s="6">
        <v>600000</v>
      </c>
      <c r="H174" s="6">
        <v>1050000</v>
      </c>
      <c r="I174" s="6">
        <v>675000</v>
      </c>
      <c r="J174" s="6">
        <v>700000</v>
      </c>
      <c r="K174" s="6">
        <f t="shared" si="44"/>
        <v>3545000</v>
      </c>
    </row>
    <row r="175" spans="2:11" ht="15.6" customHeight="1" x14ac:dyDescent="0.25">
      <c r="B175" s="5" t="s">
        <v>44</v>
      </c>
      <c r="C175" s="6"/>
      <c r="D175" s="6" t="s">
        <v>89</v>
      </c>
      <c r="E175" s="6">
        <v>550000</v>
      </c>
      <c r="F175" s="6">
        <v>500000</v>
      </c>
      <c r="G175" s="6">
        <v>0</v>
      </c>
      <c r="H175" s="6">
        <v>0</v>
      </c>
      <c r="I175" s="6">
        <v>0</v>
      </c>
      <c r="J175" s="6">
        <v>0</v>
      </c>
      <c r="K175" s="6">
        <f t="shared" si="44"/>
        <v>1050000</v>
      </c>
    </row>
    <row r="176" spans="2:11" ht="15.6" customHeight="1" x14ac:dyDescent="0.25">
      <c r="B176" s="5" t="s">
        <v>44</v>
      </c>
      <c r="C176" s="6"/>
      <c r="D176" s="6" t="s">
        <v>90</v>
      </c>
      <c r="E176" s="6">
        <v>0</v>
      </c>
      <c r="F176" s="6">
        <v>0</v>
      </c>
      <c r="G176" s="6">
        <v>725000</v>
      </c>
      <c r="H176" s="6">
        <v>0</v>
      </c>
      <c r="I176" s="6">
        <v>0</v>
      </c>
      <c r="J176" s="6">
        <v>0</v>
      </c>
      <c r="K176" s="6">
        <f t="shared" si="44"/>
        <v>725000</v>
      </c>
    </row>
    <row r="177" spans="1:12" ht="15.6" customHeight="1" x14ac:dyDescent="0.25">
      <c r="B177" s="5" t="s">
        <v>44</v>
      </c>
      <c r="C177" s="6"/>
      <c r="D177" s="6" t="s">
        <v>60</v>
      </c>
      <c r="E177" s="6">
        <v>650000</v>
      </c>
      <c r="F177" s="6">
        <v>1025000</v>
      </c>
      <c r="G177" s="6">
        <v>800000</v>
      </c>
      <c r="H177" s="6">
        <v>1325000</v>
      </c>
      <c r="I177" s="6">
        <v>1175000</v>
      </c>
      <c r="J177" s="6">
        <v>1195000</v>
      </c>
      <c r="K177" s="6">
        <f t="shared" si="44"/>
        <v>6170000</v>
      </c>
    </row>
    <row r="178" spans="1:12" ht="16.149999999999999" customHeight="1" x14ac:dyDescent="0.25">
      <c r="B178" s="8" t="s">
        <v>44</v>
      </c>
      <c r="C178" s="9"/>
      <c r="D178" s="9"/>
      <c r="E178" s="10">
        <f t="shared" ref="E178:K178" si="45">SUBTOTAL(9,E171:E177)</f>
        <v>2855000</v>
      </c>
      <c r="F178" s="10">
        <f t="shared" si="45"/>
        <v>2400000</v>
      </c>
      <c r="G178" s="10">
        <f t="shared" si="45"/>
        <v>3325000</v>
      </c>
      <c r="H178" s="10">
        <f t="shared" si="45"/>
        <v>3575000</v>
      </c>
      <c r="I178" s="10">
        <f t="shared" si="45"/>
        <v>3050000</v>
      </c>
      <c r="J178" s="10">
        <f t="shared" si="45"/>
        <v>2295000</v>
      </c>
      <c r="K178" s="10">
        <f t="shared" si="45"/>
        <v>17500000</v>
      </c>
    </row>
    <row r="179" spans="1:12" ht="16.5" customHeight="1" x14ac:dyDescent="0.25">
      <c r="B179" s="5" t="s">
        <v>45</v>
      </c>
      <c r="C179" s="6"/>
      <c r="D179" s="6" t="s">
        <v>46</v>
      </c>
      <c r="E179" s="6">
        <v>200000</v>
      </c>
      <c r="F179" s="6">
        <v>200000</v>
      </c>
      <c r="G179" s="6">
        <v>200000</v>
      </c>
      <c r="H179" s="6">
        <v>200000</v>
      </c>
      <c r="I179" s="6">
        <v>200000</v>
      </c>
      <c r="J179" s="6">
        <v>200000</v>
      </c>
      <c r="K179" s="6">
        <f>SUM(E179:J179)</f>
        <v>1200000</v>
      </c>
    </row>
    <row r="180" spans="1:12" ht="19.5" customHeight="1" x14ac:dyDescent="0.25">
      <c r="B180" s="8" t="s">
        <v>45</v>
      </c>
      <c r="C180" s="9"/>
      <c r="D180" s="9"/>
      <c r="E180" s="10">
        <f t="shared" ref="E180:K180" si="46">SUBTOTAL(9,E179:E179)</f>
        <v>200000</v>
      </c>
      <c r="F180" s="10">
        <f t="shared" si="46"/>
        <v>200000</v>
      </c>
      <c r="G180" s="10">
        <f t="shared" si="46"/>
        <v>200000</v>
      </c>
      <c r="H180" s="10">
        <f t="shared" si="46"/>
        <v>200000</v>
      </c>
      <c r="I180" s="10">
        <f t="shared" si="46"/>
        <v>200000</v>
      </c>
      <c r="J180" s="10">
        <f t="shared" si="46"/>
        <v>200000</v>
      </c>
      <c r="K180" s="10">
        <f t="shared" si="46"/>
        <v>1200000</v>
      </c>
    </row>
    <row r="181" spans="1:12" ht="15.75" x14ac:dyDescent="0.25">
      <c r="B181" s="12" t="s">
        <v>47</v>
      </c>
      <c r="C181" s="13"/>
      <c r="D181" s="13"/>
      <c r="E181" s="13">
        <f t="shared" ref="E181:K181" si="47">SUM(E180,E178,E170,E168,E166,E164,E160)</f>
        <v>6798000</v>
      </c>
      <c r="F181" s="13">
        <f t="shared" si="47"/>
        <v>6672000</v>
      </c>
      <c r="G181" s="13">
        <f t="shared" si="47"/>
        <v>7580000</v>
      </c>
      <c r="H181" s="13">
        <f t="shared" si="47"/>
        <v>8411000</v>
      </c>
      <c r="I181" s="13">
        <f t="shared" si="47"/>
        <v>6752862</v>
      </c>
      <c r="J181" s="13">
        <f t="shared" si="47"/>
        <v>5869000</v>
      </c>
      <c r="K181" s="13">
        <f t="shared" si="47"/>
        <v>42082862</v>
      </c>
    </row>
    <row r="182" spans="1:12" ht="15.75" x14ac:dyDescent="0.25">
      <c r="B182" s="16" t="s">
        <v>48</v>
      </c>
      <c r="C182" s="17"/>
      <c r="D182" s="17"/>
      <c r="E182" s="17">
        <f t="shared" ref="E182:K182" si="48">SUM(E181,E49,E133,E158)</f>
        <v>68551018.099999994</v>
      </c>
      <c r="F182" s="17">
        <f t="shared" si="48"/>
        <v>79840742.525415123</v>
      </c>
      <c r="G182" s="17">
        <f t="shared" si="48"/>
        <v>85411443.322026432</v>
      </c>
      <c r="H182" s="17">
        <f t="shared" si="48"/>
        <v>85997443.797757313</v>
      </c>
      <c r="I182" s="17">
        <f t="shared" si="48"/>
        <v>81664304.224779725</v>
      </c>
      <c r="J182" s="17">
        <f t="shared" si="48"/>
        <v>74565442.58961086</v>
      </c>
      <c r="K182" s="17">
        <f t="shared" si="48"/>
        <v>476030394.55958951</v>
      </c>
    </row>
    <row r="183" spans="1:12" s="14" customFormat="1" ht="15.6" customHeight="1" x14ac:dyDescent="0.25">
      <c r="A183" s="1"/>
      <c r="B183" s="5" t="s">
        <v>49</v>
      </c>
      <c r="C183" s="6"/>
      <c r="D183" s="6"/>
      <c r="E183" s="6">
        <v>-534215</v>
      </c>
      <c r="F183" s="6">
        <v>-1086215</v>
      </c>
      <c r="G183" s="6">
        <v>-906215</v>
      </c>
      <c r="H183" s="6">
        <v>-966215</v>
      </c>
      <c r="I183" s="6">
        <v>-906215</v>
      </c>
      <c r="J183" s="6">
        <v>-666215</v>
      </c>
      <c r="K183" s="6">
        <f t="shared" ref="K183:K188" si="49">SUM(E183:J183)</f>
        <v>-5065290</v>
      </c>
      <c r="L183" s="1"/>
    </row>
    <row r="184" spans="1:12" s="14" customFormat="1" ht="15.6" customHeight="1" x14ac:dyDescent="0.25">
      <c r="A184" s="1"/>
      <c r="B184" s="15" t="s">
        <v>50</v>
      </c>
      <c r="C184" s="11"/>
      <c r="D184" s="11"/>
      <c r="E184" s="11">
        <v>0</v>
      </c>
      <c r="F184" s="11">
        <f>-3000000+1500000</f>
        <v>-1500000</v>
      </c>
      <c r="G184" s="11">
        <v>-3000000</v>
      </c>
      <c r="H184" s="11">
        <v>-3000000</v>
      </c>
      <c r="I184" s="11">
        <v>-3000000</v>
      </c>
      <c r="J184" s="11">
        <f>-200000-1500000</f>
        <v>-1700000</v>
      </c>
      <c r="K184" s="11">
        <f t="shared" si="49"/>
        <v>-12200000</v>
      </c>
      <c r="L184" s="1"/>
    </row>
    <row r="185" spans="1:12" s="14" customFormat="1" ht="15.6" customHeight="1" x14ac:dyDescent="0.25">
      <c r="A185" s="1"/>
      <c r="B185" s="5" t="s">
        <v>51</v>
      </c>
      <c r="C185" s="6"/>
      <c r="D185" s="6"/>
      <c r="E185" s="6">
        <v>-1171524.2</v>
      </c>
      <c r="F185" s="6">
        <v>-1171524.2</v>
      </c>
      <c r="G185" s="6">
        <v>-1171524.2</v>
      </c>
      <c r="H185" s="6">
        <v>-1171524.2</v>
      </c>
      <c r="I185" s="6">
        <v>-1171524.2</v>
      </c>
      <c r="J185" s="6">
        <v>-1171524.2</v>
      </c>
      <c r="K185" s="6">
        <f t="shared" si="49"/>
        <v>-7029145.2000000002</v>
      </c>
      <c r="L185" s="1"/>
    </row>
    <row r="186" spans="1:12" s="14" customFormat="1" ht="15.6" customHeight="1" x14ac:dyDescent="0.25">
      <c r="A186" s="1"/>
      <c r="B186" s="5" t="s">
        <v>52</v>
      </c>
      <c r="C186" s="6"/>
      <c r="D186" s="6"/>
      <c r="E186" s="6">
        <v>-3045962.8</v>
      </c>
      <c r="F186" s="6">
        <v>-3045962.8</v>
      </c>
      <c r="G186" s="6">
        <v>-3045962.8</v>
      </c>
      <c r="H186" s="6">
        <v>-3045962.8</v>
      </c>
      <c r="I186" s="6">
        <v>-3045962.8</v>
      </c>
      <c r="J186" s="6">
        <v>-3045962.8</v>
      </c>
      <c r="K186" s="6">
        <f t="shared" si="49"/>
        <v>-18275776.800000001</v>
      </c>
      <c r="L186" s="1"/>
    </row>
    <row r="187" spans="1:12" s="14" customFormat="1" ht="15.6" customHeight="1" x14ac:dyDescent="0.25">
      <c r="A187" s="1"/>
      <c r="B187" s="5" t="s">
        <v>53</v>
      </c>
      <c r="C187" s="6"/>
      <c r="D187" s="6"/>
      <c r="E187" s="6">
        <v>-354268.9</v>
      </c>
      <c r="F187" s="6">
        <v>-354268.9</v>
      </c>
      <c r="G187" s="6">
        <v>-354268.9</v>
      </c>
      <c r="H187" s="6">
        <v>-354268.9</v>
      </c>
      <c r="I187" s="6">
        <v>-354268.9</v>
      </c>
      <c r="J187" s="6">
        <v>-354268.9</v>
      </c>
      <c r="K187" s="6">
        <f t="shared" si="49"/>
        <v>-2125613.4</v>
      </c>
      <c r="L187" s="1"/>
    </row>
    <row r="188" spans="1:12" s="14" customFormat="1" ht="15.6" customHeight="1" x14ac:dyDescent="0.25">
      <c r="A188" s="1"/>
      <c r="B188" s="5" t="s">
        <v>54</v>
      </c>
      <c r="C188" s="6"/>
      <c r="D188" s="6"/>
      <c r="E188" s="6">
        <v>0</v>
      </c>
      <c r="F188" s="6"/>
      <c r="G188" s="6"/>
      <c r="H188" s="6"/>
      <c r="I188" s="6"/>
      <c r="J188" s="6"/>
      <c r="K188" s="6">
        <f t="shared" si="49"/>
        <v>0</v>
      </c>
      <c r="L188" s="1"/>
    </row>
    <row r="189" spans="1:12" s="14" customFormat="1" ht="15.75" x14ac:dyDescent="0.25">
      <c r="A189" s="1"/>
      <c r="B189" s="8" t="s">
        <v>55</v>
      </c>
      <c r="C189" s="9"/>
      <c r="D189" s="9"/>
      <c r="E189" s="10">
        <f>SUM(E183:E188)</f>
        <v>-5105970.9000000004</v>
      </c>
      <c r="F189" s="10">
        <f t="shared" ref="F189:K189" si="50">SUM(F183:F188)</f>
        <v>-7157970.9000000004</v>
      </c>
      <c r="G189" s="10">
        <f t="shared" si="50"/>
        <v>-8477970.9000000004</v>
      </c>
      <c r="H189" s="10">
        <f t="shared" si="50"/>
        <v>-8537970.9000000004</v>
      </c>
      <c r="I189" s="10">
        <f t="shared" si="50"/>
        <v>-8477970.9000000004</v>
      </c>
      <c r="J189" s="10">
        <f t="shared" si="50"/>
        <v>-6937970.9000000004</v>
      </c>
      <c r="K189" s="10">
        <f t="shared" si="50"/>
        <v>-44695825.399999999</v>
      </c>
      <c r="L189" s="1"/>
    </row>
    <row r="190" spans="1:12" s="14" customFormat="1" ht="19.5" x14ac:dyDescent="0.35">
      <c r="A190" s="1"/>
      <c r="B190" s="18" t="s">
        <v>56</v>
      </c>
      <c r="C190" s="19"/>
      <c r="D190" s="19"/>
      <c r="E190" s="19">
        <f t="shared" ref="E190:K190" si="51">SUM(E182,E189)</f>
        <v>63445047.199999996</v>
      </c>
      <c r="F190" s="19">
        <f t="shared" si="51"/>
        <v>72682771.625415117</v>
      </c>
      <c r="G190" s="19">
        <f t="shared" si="51"/>
        <v>76933472.422026426</v>
      </c>
      <c r="H190" s="19">
        <f t="shared" si="51"/>
        <v>77459472.897757307</v>
      </c>
      <c r="I190" s="19">
        <f t="shared" si="51"/>
        <v>73186333.324779719</v>
      </c>
      <c r="J190" s="19">
        <f t="shared" si="51"/>
        <v>67627471.689610854</v>
      </c>
      <c r="K190" s="19">
        <f t="shared" si="51"/>
        <v>431334569.15958953</v>
      </c>
      <c r="L190" s="20"/>
    </row>
  </sheetData>
  <mergeCells count="2">
    <mergeCell ref="E11:K11"/>
    <mergeCell ref="A6:K6"/>
  </mergeCells>
  <pageMargins left="0" right="0" top="0" bottom="0.31496062992125984" header="0.19685039370078741" footer="0.11811023622047245"/>
  <pageSetup scale="42" fitToHeight="5" orientation="landscape" r:id="rId1"/>
  <headerFooter>
    <oddFooter>&amp;L&amp;8&amp;Z&amp;F&amp;R&amp;8&amp;D &amp;T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99FA68A33C724FA894CDAF43EEA7C7" ma:contentTypeVersion="4" ma:contentTypeDescription="Create a new document." ma:contentTypeScope="" ma:versionID="cd836efc06b95b323159f4e65df5269c">
  <xsd:schema xmlns:xsd="http://www.w3.org/2001/XMLSchema" xmlns:xs="http://www.w3.org/2001/XMLSchema" xmlns:p="http://schemas.microsoft.com/office/2006/metadata/properties" xmlns:ns2="c7144278-a604-49a7-8187-9642ca59cb21" xmlns:ns3="01f4ed2e-8ed5-4f01-addc-53cbf92106b5" targetNamespace="http://schemas.microsoft.com/office/2006/metadata/properties" ma:root="true" ma:fieldsID="6b3309542ef24b8ba8d273685ad379e3" ns2:_="" ns3:_="">
    <xsd:import namespace="c7144278-a604-49a7-8187-9642ca59cb21"/>
    <xsd:import namespace="01f4ed2e-8ed5-4f01-addc-53cbf92106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144278-a604-49a7-8187-9642ca59cb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f4ed2e-8ed5-4f01-addc-53cbf92106b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4E77F98-A724-4D3F-BA7C-769CD4578C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D19FC3-8E82-4FC3-AA36-16042E8456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144278-a604-49a7-8187-9642ca59cb21"/>
    <ds:schemaRef ds:uri="01f4ed2e-8ed5-4f01-addc-53cbf92106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FB8436-A8AD-41E4-BD9C-2932A041639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c7144278-a604-49a7-8187-9642ca59cb21"/>
    <ds:schemaRef ds:uri="01f4ed2e-8ed5-4f01-addc-53cbf92106b5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Material Capital Projects</vt:lpstr>
      <vt:lpstr>'Material Capital Projects'!Print_Area</vt:lpstr>
      <vt:lpstr>'Material Capital Projects'!Print_Titles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Gurpreet Rallan</dc:creator>
  <cp:lastModifiedBy>Indy Butany-DeSouza</cp:lastModifiedBy>
  <dcterms:created xsi:type="dcterms:W3CDTF">2017-09-25T22:48:48Z</dcterms:created>
  <dcterms:modified xsi:type="dcterms:W3CDTF">2017-10-05T02:22:54Z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0x0101004E99FA68A33C724FA894CDAF43EEA7C7</vt:lpwstr>
  </property>
</Properties>
</file>