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Finance\IRM Model 2018 Rates\Original Documents Submitted\"/>
    </mc:Choice>
  </mc:AlternateContent>
  <bookViews>
    <workbookView xWindow="480" yWindow="345" windowWidth="19410" windowHeight="11520" firstSheet="1" activeTab="3"/>
  </bookViews>
  <sheets>
    <sheet name="Instructions" sheetId="2" r:id="rId1"/>
    <sheet name="GA Analysis 2014" sheetId="4" r:id="rId2"/>
    <sheet name="GA Analysis 2015" sheetId="5" r:id="rId3"/>
    <sheet name="GA Analysis 2016" sheetId="7" r:id="rId4"/>
  </sheets>
  <definedNames>
    <definedName name="GARate" localSheetId="1">#REF!</definedName>
    <definedName name="GARate" localSheetId="2">#REF!</definedName>
    <definedName name="GARate" localSheetId="3">#REF!</definedName>
    <definedName name="GARate">#REF!</definedName>
    <definedName name="_xlnm.Print_Area" localSheetId="1">'GA Analysis 2014'!$A$12:$K$107</definedName>
    <definedName name="_xlnm.Print_Area" localSheetId="2">'GA Analysis 2015'!$A$12:$K$119</definedName>
    <definedName name="_xlnm.Print_Area" localSheetId="3">'GA Analysis 2016'!$A$12:$K$119</definedName>
    <definedName name="_xlnm.Print_Area" localSheetId="0">Instructions!$A$11:$C$83</definedName>
  </definedNames>
  <calcPr calcId="162913"/>
</workbook>
</file>

<file path=xl/calcChain.xml><?xml version="1.0" encoding="utf-8"?>
<calcChain xmlns="http://schemas.openxmlformats.org/spreadsheetml/2006/main">
  <c r="D102" i="7" l="1"/>
  <c r="D101" i="7"/>
  <c r="D100" i="7"/>
  <c r="E102" i="7" l="1"/>
  <c r="I70" i="7" l="1"/>
  <c r="I69" i="7"/>
  <c r="I68" i="7"/>
  <c r="I67" i="7"/>
  <c r="I66" i="7"/>
  <c r="I65" i="7"/>
  <c r="I64" i="7"/>
  <c r="I63" i="7"/>
  <c r="I62" i="7"/>
  <c r="I61" i="7"/>
  <c r="I60" i="7"/>
  <c r="I59" i="7"/>
  <c r="I58" i="7"/>
  <c r="I57" i="7"/>
  <c r="I56" i="7"/>
  <c r="I55" i="7"/>
  <c r="I54" i="7"/>
  <c r="I53" i="7"/>
  <c r="I52" i="7"/>
  <c r="I51" i="7"/>
  <c r="I50" i="7"/>
  <c r="I49" i="7"/>
  <c r="I48" i="7"/>
  <c r="I47" i="7"/>
  <c r="G70" i="7"/>
  <c r="G68" i="7"/>
  <c r="G66" i="7"/>
  <c r="G64" i="7"/>
  <c r="G62" i="7"/>
  <c r="G60" i="7"/>
  <c r="G58" i="7"/>
  <c r="G56" i="7"/>
  <c r="G54" i="7"/>
  <c r="G52" i="7"/>
  <c r="G50" i="7"/>
  <c r="G48" i="7"/>
  <c r="G69" i="7"/>
  <c r="G67" i="7"/>
  <c r="G65" i="7"/>
  <c r="G63" i="7"/>
  <c r="G61" i="7"/>
  <c r="G59" i="7"/>
  <c r="G57" i="7"/>
  <c r="G55" i="7"/>
  <c r="G53" i="7"/>
  <c r="G51" i="7"/>
  <c r="G49" i="7"/>
  <c r="G47" i="7"/>
  <c r="E101" i="7"/>
  <c r="F101" i="7" s="1"/>
  <c r="E71" i="7"/>
  <c r="D71" i="7"/>
  <c r="D71" i="5"/>
  <c r="C71" i="7"/>
  <c r="F67" i="5"/>
  <c r="J67" i="5" s="1"/>
  <c r="F63" i="5"/>
  <c r="J63" i="5" s="1"/>
  <c r="F61" i="5"/>
  <c r="J61" i="5" s="1"/>
  <c r="F59" i="5"/>
  <c r="J59" i="5" s="1"/>
  <c r="F55" i="5"/>
  <c r="J55" i="5" s="1"/>
  <c r="F53" i="5"/>
  <c r="J53" i="5" s="1"/>
  <c r="F49" i="5"/>
  <c r="J49" i="5" s="1"/>
  <c r="F47" i="5"/>
  <c r="J47" i="5" s="1"/>
  <c r="I70" i="5"/>
  <c r="I69" i="5"/>
  <c r="I68" i="5"/>
  <c r="I67" i="5"/>
  <c r="I66" i="5"/>
  <c r="I65" i="5"/>
  <c r="I64" i="5"/>
  <c r="I63" i="5"/>
  <c r="I62" i="5"/>
  <c r="I61" i="5"/>
  <c r="I60" i="5"/>
  <c r="I59" i="5"/>
  <c r="I58" i="5"/>
  <c r="I57" i="5"/>
  <c r="I56" i="5"/>
  <c r="I55" i="5"/>
  <c r="I54" i="5"/>
  <c r="I53" i="5"/>
  <c r="I52" i="5"/>
  <c r="I51" i="5"/>
  <c r="I50" i="5"/>
  <c r="I49" i="5"/>
  <c r="I48" i="5"/>
  <c r="I47" i="5"/>
  <c r="G70" i="5"/>
  <c r="G68" i="5"/>
  <c r="G66" i="5"/>
  <c r="G64" i="5"/>
  <c r="G62" i="5"/>
  <c r="G60" i="5"/>
  <c r="G58" i="5"/>
  <c r="G56" i="5"/>
  <c r="G54" i="5"/>
  <c r="G69" i="5"/>
  <c r="G67" i="5"/>
  <c r="G65" i="5"/>
  <c r="G63" i="5"/>
  <c r="G61" i="5"/>
  <c r="G59" i="5"/>
  <c r="G57" i="5"/>
  <c r="G55" i="5"/>
  <c r="G53" i="5"/>
  <c r="G52" i="5"/>
  <c r="G51" i="5"/>
  <c r="G50" i="5"/>
  <c r="G49" i="5"/>
  <c r="G48" i="5"/>
  <c r="G47" i="5"/>
  <c r="D24" i="7"/>
  <c r="D26" i="7"/>
  <c r="D24" i="5"/>
  <c r="D26" i="5"/>
  <c r="D104" i="7"/>
  <c r="G103" i="7"/>
  <c r="I103" i="7" s="1"/>
  <c r="F103" i="7"/>
  <c r="F102" i="7"/>
  <c r="D91" i="7"/>
  <c r="F70" i="7"/>
  <c r="H70" i="7" s="1"/>
  <c r="F69" i="7"/>
  <c r="J69" i="7" s="1"/>
  <c r="F68" i="7"/>
  <c r="H68" i="7" s="1"/>
  <c r="F67" i="7"/>
  <c r="H67" i="7" s="1"/>
  <c r="F66" i="7"/>
  <c r="J66" i="7" s="1"/>
  <c r="F65" i="7"/>
  <c r="H65" i="7" s="1"/>
  <c r="F64" i="7"/>
  <c r="H64" i="7" s="1"/>
  <c r="F63" i="7"/>
  <c r="H63" i="7" s="1"/>
  <c r="F62" i="7"/>
  <c r="H62" i="7" s="1"/>
  <c r="F61" i="7"/>
  <c r="H61" i="7" s="1"/>
  <c r="F60" i="7"/>
  <c r="H60" i="7" s="1"/>
  <c r="F59" i="7"/>
  <c r="H59" i="7" s="1"/>
  <c r="F58" i="7"/>
  <c r="H58" i="7" s="1"/>
  <c r="F57" i="7"/>
  <c r="J57" i="7" s="1"/>
  <c r="F56" i="7"/>
  <c r="H56" i="7" s="1"/>
  <c r="F55" i="7"/>
  <c r="H55" i="7" s="1"/>
  <c r="F54" i="7"/>
  <c r="H54" i="7" s="1"/>
  <c r="F53" i="7"/>
  <c r="H53" i="7" s="1"/>
  <c r="F52" i="7"/>
  <c r="H52" i="7" s="1"/>
  <c r="F51" i="7"/>
  <c r="H51" i="7" s="1"/>
  <c r="F50" i="7"/>
  <c r="H50" i="7" s="1"/>
  <c r="F49" i="7"/>
  <c r="J49" i="7" s="1"/>
  <c r="F48" i="7"/>
  <c r="H48" i="7" s="1"/>
  <c r="F47" i="7"/>
  <c r="H47" i="7" s="1"/>
  <c r="F65" i="5"/>
  <c r="J65" i="5" s="1"/>
  <c r="F57" i="5"/>
  <c r="J57" i="5" s="1"/>
  <c r="F51" i="5" l="1"/>
  <c r="J51" i="5" s="1"/>
  <c r="F69" i="5"/>
  <c r="J69" i="5" s="1"/>
  <c r="J56" i="7"/>
  <c r="K56" i="7" s="1"/>
  <c r="C71" i="5"/>
  <c r="J63" i="7"/>
  <c r="K63" i="7" s="1"/>
  <c r="J60" i="7"/>
  <c r="K60" i="7" s="1"/>
  <c r="J59" i="7"/>
  <c r="K59" i="7" s="1"/>
  <c r="J68" i="7"/>
  <c r="K68" i="7" s="1"/>
  <c r="J70" i="7"/>
  <c r="K70" i="7" s="1"/>
  <c r="J67" i="7"/>
  <c r="K67" i="7" s="1"/>
  <c r="J65" i="7"/>
  <c r="K65" i="7" s="1"/>
  <c r="J64" i="7"/>
  <c r="K64" i="7" s="1"/>
  <c r="J62" i="7"/>
  <c r="K62" i="7" s="1"/>
  <c r="J61" i="7"/>
  <c r="K61" i="7" s="1"/>
  <c r="J58" i="7"/>
  <c r="K58" i="7" s="1"/>
  <c r="J55" i="7"/>
  <c r="K55" i="7" s="1"/>
  <c r="J54" i="7"/>
  <c r="K54" i="7" s="1"/>
  <c r="J53" i="7"/>
  <c r="K53" i="7" s="1"/>
  <c r="J52" i="7"/>
  <c r="J51" i="7"/>
  <c r="J50" i="7"/>
  <c r="J48" i="7"/>
  <c r="K48" i="7" s="1"/>
  <c r="J47" i="7"/>
  <c r="F71" i="7"/>
  <c r="H66" i="7"/>
  <c r="K66" i="7" s="1"/>
  <c r="H69" i="7"/>
  <c r="K69" i="7" s="1"/>
  <c r="H57" i="7"/>
  <c r="K57" i="7" s="1"/>
  <c r="K51" i="7"/>
  <c r="E71" i="5"/>
  <c r="K50" i="7"/>
  <c r="K52" i="7"/>
  <c r="D22" i="7"/>
  <c r="H49" i="7"/>
  <c r="H69" i="5"/>
  <c r="K69" i="5" s="1"/>
  <c r="H67" i="5"/>
  <c r="K67" i="5" s="1"/>
  <c r="H65" i="5"/>
  <c r="K65" i="5" s="1"/>
  <c r="H63" i="5"/>
  <c r="K63" i="5" s="1"/>
  <c r="H61" i="5"/>
  <c r="K61" i="5" s="1"/>
  <c r="H59" i="5"/>
  <c r="K59" i="5" s="1"/>
  <c r="H57" i="5"/>
  <c r="K57" i="5" s="1"/>
  <c r="H55" i="5"/>
  <c r="K55" i="5" s="1"/>
  <c r="H53" i="5"/>
  <c r="K53" i="5" s="1"/>
  <c r="H49" i="5"/>
  <c r="K49" i="5" s="1"/>
  <c r="H47" i="5"/>
  <c r="K47" i="5" s="1"/>
  <c r="H51" i="5" l="1"/>
  <c r="K51" i="5" s="1"/>
  <c r="J71" i="7"/>
  <c r="H102" i="7" s="1"/>
  <c r="K47" i="7"/>
  <c r="H71" i="7"/>
  <c r="K49" i="7"/>
  <c r="F25" i="7"/>
  <c r="F23" i="7"/>
  <c r="F24" i="7"/>
  <c r="F26" i="7"/>
  <c r="K71" i="7" l="1"/>
  <c r="E100" i="7"/>
  <c r="F100" i="7" l="1"/>
  <c r="E104" i="7"/>
  <c r="D92" i="7"/>
  <c r="D93" i="7" s="1"/>
  <c r="D94" i="7" s="1"/>
  <c r="E94" i="7" s="1"/>
  <c r="C102" i="7"/>
  <c r="G102" i="7" s="1"/>
  <c r="I102" i="7" s="1"/>
  <c r="F104" i="7" l="1"/>
  <c r="I48" i="4"/>
  <c r="I49" i="4"/>
  <c r="I50" i="4"/>
  <c r="I51" i="4"/>
  <c r="I52" i="4"/>
  <c r="I53" i="4"/>
  <c r="I54" i="4"/>
  <c r="I55" i="4"/>
  <c r="I56" i="4"/>
  <c r="I57" i="4"/>
  <c r="I58" i="4"/>
  <c r="G48" i="4"/>
  <c r="G49" i="4"/>
  <c r="G50" i="4"/>
  <c r="G51" i="4"/>
  <c r="G52" i="4"/>
  <c r="G53" i="4"/>
  <c r="G54" i="4"/>
  <c r="G55" i="4"/>
  <c r="G56" i="4"/>
  <c r="G57" i="4"/>
  <c r="G58" i="4"/>
  <c r="I47" i="4"/>
  <c r="G47" i="4"/>
  <c r="H104" i="5"/>
  <c r="E104" i="5"/>
  <c r="D104" i="5"/>
  <c r="C104" i="5"/>
  <c r="F103" i="5"/>
  <c r="G103" i="5" s="1"/>
  <c r="I103" i="5" s="1"/>
  <c r="F102" i="5"/>
  <c r="G102" i="5" s="1"/>
  <c r="I102" i="5" s="1"/>
  <c r="F101" i="5"/>
  <c r="G101" i="5" s="1"/>
  <c r="I101" i="5" s="1"/>
  <c r="F100" i="5"/>
  <c r="G100" i="5" s="1"/>
  <c r="D91" i="5"/>
  <c r="F70" i="5"/>
  <c r="H70" i="5" s="1"/>
  <c r="F68" i="5"/>
  <c r="H68" i="5" s="1"/>
  <c r="F66" i="5"/>
  <c r="H66" i="5" s="1"/>
  <c r="F64" i="5"/>
  <c r="H64" i="5" s="1"/>
  <c r="F62" i="5"/>
  <c r="H62" i="5" s="1"/>
  <c r="F60" i="5"/>
  <c r="H60" i="5" s="1"/>
  <c r="F58" i="5"/>
  <c r="H58" i="5" s="1"/>
  <c r="F56" i="5"/>
  <c r="H56" i="5" s="1"/>
  <c r="F54" i="5"/>
  <c r="F52" i="5"/>
  <c r="H52" i="5" s="1"/>
  <c r="F50" i="5"/>
  <c r="H50" i="5" s="1"/>
  <c r="F48" i="5"/>
  <c r="H48" i="5" s="1"/>
  <c r="D26" i="4"/>
  <c r="H54" i="5" l="1"/>
  <c r="H71" i="5" s="1"/>
  <c r="F71" i="5"/>
  <c r="J48" i="5"/>
  <c r="K48" i="5" s="1"/>
  <c r="J52" i="5"/>
  <c r="K52" i="5" s="1"/>
  <c r="J68" i="5"/>
  <c r="K68" i="5" s="1"/>
  <c r="J60" i="5"/>
  <c r="K60" i="5" s="1"/>
  <c r="J64" i="5"/>
  <c r="K64" i="5" s="1"/>
  <c r="J56" i="5"/>
  <c r="K56" i="5" s="1"/>
  <c r="I100" i="5"/>
  <c r="G104" i="5"/>
  <c r="F104" i="5"/>
  <c r="J50" i="5"/>
  <c r="K50" i="5" s="1"/>
  <c r="J58" i="5"/>
  <c r="K58" i="5" s="1"/>
  <c r="J66" i="5"/>
  <c r="K66" i="5" s="1"/>
  <c r="J54" i="5"/>
  <c r="J62" i="5"/>
  <c r="K62" i="5" s="1"/>
  <c r="J70" i="5"/>
  <c r="K70" i="5" s="1"/>
  <c r="D22" i="5"/>
  <c r="F26" i="5" s="1"/>
  <c r="K54" i="5" l="1"/>
  <c r="K71" i="5" s="1"/>
  <c r="J71" i="5"/>
  <c r="H101" i="7" s="1"/>
  <c r="F24" i="5"/>
  <c r="F25" i="5"/>
  <c r="F23" i="5"/>
  <c r="D92" i="5" l="1"/>
  <c r="D93" i="5" s="1"/>
  <c r="D94" i="5" s="1"/>
  <c r="E94" i="5" s="1"/>
  <c r="C101" i="7"/>
  <c r="G101" i="7" s="1"/>
  <c r="I101" i="7" s="1"/>
  <c r="F88" i="4" l="1"/>
  <c r="G88" i="4" s="1"/>
  <c r="F89" i="4"/>
  <c r="G89" i="4" s="1"/>
  <c r="F90" i="4"/>
  <c r="G90" i="4" s="1"/>
  <c r="F91" i="4"/>
  <c r="G91" i="4" s="1"/>
  <c r="I88" i="4" l="1"/>
  <c r="G92" i="4"/>
  <c r="F47" i="4"/>
  <c r="J47" i="4" s="1"/>
  <c r="H47" i="4" l="1"/>
  <c r="K47" i="4" s="1"/>
  <c r="D79" i="4"/>
  <c r="F51" i="4" l="1"/>
  <c r="F52" i="4"/>
  <c r="J52" i="4" s="1"/>
  <c r="F53" i="4"/>
  <c r="F54" i="4"/>
  <c r="H54" i="4" s="1"/>
  <c r="F58" i="4"/>
  <c r="F56" i="4"/>
  <c r="J56" i="4" s="1"/>
  <c r="F57" i="4"/>
  <c r="I91" i="4"/>
  <c r="I90" i="4"/>
  <c r="I89" i="4"/>
  <c r="D92" i="4"/>
  <c r="F92" i="4"/>
  <c r="C59" i="4"/>
  <c r="J51" i="4" l="1"/>
  <c r="E59" i="4"/>
  <c r="F55" i="4"/>
  <c r="J55" i="4" s="1"/>
  <c r="D59" i="4"/>
  <c r="H58" i="4"/>
  <c r="F50" i="4"/>
  <c r="H50" i="4" s="1"/>
  <c r="F49" i="4"/>
  <c r="H49" i="4" s="1"/>
  <c r="F48" i="4"/>
  <c r="J48" i="4" s="1"/>
  <c r="J54" i="4"/>
  <c r="K54" i="4" s="1"/>
  <c r="H57" i="4"/>
  <c r="J57" i="4"/>
  <c r="H53" i="4"/>
  <c r="J58" i="4"/>
  <c r="J53" i="4"/>
  <c r="H52" i="4"/>
  <c r="K52" i="4" s="1"/>
  <c r="H56" i="4"/>
  <c r="K56" i="4" s="1"/>
  <c r="H51" i="4"/>
  <c r="K51" i="4" s="1"/>
  <c r="H55" i="4" l="1"/>
  <c r="K55" i="4" s="1"/>
  <c r="J50" i="4"/>
  <c r="K50" i="4" s="1"/>
  <c r="K58" i="4"/>
  <c r="J49" i="4"/>
  <c r="K49" i="4" s="1"/>
  <c r="K53" i="4"/>
  <c r="F59" i="4"/>
  <c r="D24" i="4" s="1"/>
  <c r="D22" i="4" s="1"/>
  <c r="F24" i="4" s="1"/>
  <c r="H48" i="4"/>
  <c r="K48" i="4" s="1"/>
  <c r="K57" i="4"/>
  <c r="F23" i="4" l="1"/>
  <c r="F25" i="4"/>
  <c r="F26" i="4"/>
  <c r="J59" i="4"/>
  <c r="H100" i="7" s="1"/>
  <c r="H104" i="7" s="1"/>
  <c r="H59" i="4"/>
  <c r="K59" i="4"/>
  <c r="C100" i="7" s="1"/>
  <c r="C92" i="4"/>
  <c r="C104" i="7" l="1"/>
  <c r="G100" i="7"/>
  <c r="D80" i="4"/>
  <c r="D81" i="4" s="1"/>
  <c r="H92" i="4"/>
  <c r="I100" i="7" l="1"/>
  <c r="G104" i="7"/>
  <c r="E92" i="4"/>
  <c r="D82" i="4" l="1"/>
  <c r="E82" i="4" s="1"/>
</calcChain>
</file>

<file path=xl/sharedStrings.xml><?xml version="1.0" encoding="utf-8"?>
<sst xmlns="http://schemas.openxmlformats.org/spreadsheetml/2006/main" count="490" uniqueCount="200">
  <si>
    <t>kWh</t>
  </si>
  <si>
    <t>A</t>
  </si>
  <si>
    <t>C = A+B</t>
  </si>
  <si>
    <t>Total Metered excluding WMP</t>
  </si>
  <si>
    <t>D</t>
  </si>
  <si>
    <t>E</t>
  </si>
  <si>
    <t>B = D+E</t>
  </si>
  <si>
    <t xml:space="preserve">RPP </t>
  </si>
  <si>
    <t>Non RPP</t>
  </si>
  <si>
    <t>Non-RPP Class A</t>
  </si>
  <si>
    <t>January</t>
  </si>
  <si>
    <t>February</t>
  </si>
  <si>
    <t>March</t>
  </si>
  <si>
    <t>April</t>
  </si>
  <si>
    <t>May</t>
  </si>
  <si>
    <t>June</t>
  </si>
  <si>
    <t>July</t>
  </si>
  <si>
    <t>August</t>
  </si>
  <si>
    <t>September</t>
  </si>
  <si>
    <t>October</t>
  </si>
  <si>
    <t xml:space="preserve">November </t>
  </si>
  <si>
    <t>December</t>
  </si>
  <si>
    <t xml:space="preserve">GA is billed on the </t>
  </si>
  <si>
    <t>$ Consumption at GA Rate Billed</t>
  </si>
  <si>
    <t>Unresolved Difference</t>
  </si>
  <si>
    <t>Year</t>
  </si>
  <si>
    <t>First Estimate</t>
  </si>
  <si>
    <t>Second Estimate</t>
  </si>
  <si>
    <t>Actual</t>
  </si>
  <si>
    <t>GA Rates per IESO website</t>
  </si>
  <si>
    <t>($/kWh)</t>
  </si>
  <si>
    <t xml:space="preserve">Purpose: </t>
  </si>
  <si>
    <t>Input cells</t>
  </si>
  <si>
    <t>Note 1</t>
  </si>
  <si>
    <t>Note 2</t>
  </si>
  <si>
    <t>Note 3</t>
  </si>
  <si>
    <t>Note 4</t>
  </si>
  <si>
    <t>Additional Notes and Comments</t>
  </si>
  <si>
    <t>G</t>
  </si>
  <si>
    <t>Calendar Month</t>
  </si>
  <si>
    <t>F</t>
  </si>
  <si>
    <t>GA Billing Rate</t>
  </si>
  <si>
    <t>GA Billing Rate Description</t>
  </si>
  <si>
    <t>*O.Reg 429/04, section 16(3)</t>
  </si>
  <si>
    <t>Explanation</t>
  </si>
  <si>
    <t xml:space="preserve"> Item</t>
  </si>
  <si>
    <t>Notes to GA Analysis:</t>
  </si>
  <si>
    <t>Refer to the GA Analysis Tab to complete the below steps.</t>
  </si>
  <si>
    <t>Account 1589 Global Adjustment (GA) Analysis Workform</t>
  </si>
  <si>
    <t>GA Rate Billed  ($/kWh)</t>
  </si>
  <si>
    <t>GA Actual Rate Paid ($/kWh)</t>
  </si>
  <si>
    <t>1a</t>
  </si>
  <si>
    <t>1b</t>
  </si>
  <si>
    <t>H</t>
  </si>
  <si>
    <t>I = F-G+H</t>
  </si>
  <si>
    <t>J</t>
  </si>
  <si>
    <t>K = I*J</t>
  </si>
  <si>
    <t>L</t>
  </si>
  <si>
    <t>M = I*L</t>
  </si>
  <si>
    <t>=M-K</t>
  </si>
  <si>
    <t>Drop down cells</t>
  </si>
  <si>
    <r>
      <t>Non-RPP Class B</t>
    </r>
    <r>
      <rPr>
        <sz val="11"/>
        <color rgb="FFFF0000"/>
        <rFont val="Arial"/>
        <family val="2"/>
      </rPr>
      <t>*</t>
    </r>
  </si>
  <si>
    <t>Remove impacts to GA from prior year RPP Settlement true up process that are booked in current year</t>
  </si>
  <si>
    <t>Add current year end unbilled to actual revenue differences</t>
  </si>
  <si>
    <t>Remove prior year end unbilled to actual revenue differences</t>
  </si>
  <si>
    <t>2a</t>
  </si>
  <si>
    <t>2b</t>
  </si>
  <si>
    <t>Applicability of Reconciling Item (Y/N)</t>
  </si>
  <si>
    <t>Remove GA balances pertaining to Class A customers</t>
  </si>
  <si>
    <t>3a</t>
  </si>
  <si>
    <t>3b</t>
  </si>
  <si>
    <t>Remove difference between prior year accrual to forecast from long term load transfers</t>
  </si>
  <si>
    <t>Add difference between current year accrual to forecast from long term load transfers</t>
  </si>
  <si>
    <t>Unresolved Difference as % of Expected GA Payments to IESO</t>
  </si>
  <si>
    <t xml:space="preserve">Cumulative Balance </t>
  </si>
  <si>
    <t xml:space="preserve">Note 7 </t>
  </si>
  <si>
    <t>$ Consumption at Actual Rate Paid</t>
  </si>
  <si>
    <t>*Non-RPP Class B consumption reported in this table is not expected to directly agree with the Non-RPP Class B Including Loss Adjusted Billed Consumption in the GA Analysis of Expected Balance table below.  The difference should be equal to the loss factor.</t>
  </si>
  <si>
    <t>Expected GA Variance ($)</t>
  </si>
  <si>
    <t>Add impacts to GA from current year RPP Settlement true up process that are booked in subsequent year</t>
  </si>
  <si>
    <t>N/A</t>
  </si>
  <si>
    <t>Significant prior period billing adjustments included in current year GL balance but would not be included in the billing consumption used in the GA Analysis</t>
  </si>
  <si>
    <t>Consumption Data Excluding for Loss Factor (Data to agree with RRR as applicable)</t>
  </si>
  <si>
    <t>Deduct Previous Month Unbilled Loss Adjusted Consumption (kWh)</t>
  </si>
  <si>
    <t>Add Current Month Unbilled Loss Adjusted Consumption (kWh)</t>
  </si>
  <si>
    <t>Note that this is a generic analysis template, utilities may need to alter the analysis as needed for their specific circumstances. Any alternations to the analysis must be clearly disclosed and explained.</t>
  </si>
  <si>
    <t>Complete the Consumption Data Table for consumption (unadjusted for the loss factor) for each year that is being requested for disposition. The data should agree to the RRR data reported, where applicable (i.e. Total Metered excluding WMP, RPP and non-RPP).</t>
  </si>
  <si>
    <t>The consumption column is for monthly non-RPP Class B (loss adjusted) consumption billed. Total annual consumption is expected to differ from the Consumption Data Table (note 2) by the loss factor. Utilities are expected to ensure that the difference in consumption between that in column F and the Consumption Data Table are reasonable.</t>
  </si>
  <si>
    <t>For each reconciling item, indicate whether the item is a reconciling item to the utility's specific circumstances using the column "Applicability of Reconciling Item". Explain how each item applies or does not apply as a reconciling item.  Assess if each reconciling item is significant, if so they must be quantified.</t>
  </si>
  <si>
    <t>Reconciling items may include:</t>
  </si>
  <si>
    <t xml:space="preserve">1) </t>
  </si>
  <si>
    <t>Impacts to GA from RPP settlement true up amounts</t>
  </si>
  <si>
    <t xml:space="preserve">a.    Prior year impacts should be removed, </t>
  </si>
  <si>
    <t>b.    Current year impacts should be added.</t>
  </si>
  <si>
    <t xml:space="preserve">Analyses may have to be performed to identify the portion of the billed amounts that corresponded to the amount that was unbilled and recorded in the general ledger.  </t>
  </si>
  <si>
    <t xml:space="preserve">Unbilled revenue differences between the unbilled and actual billed amounts, which could relate to rate used or consumption volumes </t>
  </si>
  <si>
    <t>2)</t>
  </si>
  <si>
    <t xml:space="preserve">a.    Prior year end unbilled revenue differences should be removed, </t>
  </si>
  <si>
    <t>b.    Current year end unbilled revenue differences should be added.</t>
  </si>
  <si>
    <t xml:space="preserve">Accrual to actual differences in long term load transfers </t>
  </si>
  <si>
    <t xml:space="preserve">3) </t>
  </si>
  <si>
    <t>Amounts pertaining to load transfers may be unknown at the end of the year and therefore, are accrued based on an estimate. A true-up to actuals would then be done in the following year. Note that per the December 21, 2015 Distribution System Code Amendment, all load transfer arrangements shall be eliminated by transferring the load transfer customers to the physical distributor by June 21, 2017.</t>
  </si>
  <si>
    <t>a.    Prior year end differences should be removed</t>
  </si>
  <si>
    <t xml:space="preserve">GA balances pertaining to Class A customers must be excluded from the GA balance as the GA balance should only relate to Class B. </t>
  </si>
  <si>
    <t>4)</t>
  </si>
  <si>
    <t>Significant prior period billing adjustments</t>
  </si>
  <si>
    <t>5)</t>
  </si>
  <si>
    <t>Cancel and rebills for billing adjustments may be recorded in the current year revenue GL balance but would not be included in the current year consumption charged by the IESO.</t>
  </si>
  <si>
    <t>Please provide any additional details in the Additional Notes and Comments textbox.</t>
  </si>
  <si>
    <t xml:space="preserve">GA Billing Rate </t>
  </si>
  <si>
    <t>Column F :</t>
  </si>
  <si>
    <t>Prior month unbilled consumption is to be deducted and current month unbilled consumption is to be added. Note that monthly non-RPP Class B unbilled consumption may not be readily available and may require estimates or allocations to be done.</t>
  </si>
  <si>
    <t>Column G, H :</t>
  </si>
  <si>
    <t xml:space="preserve">Fill in the GA rate billed by linking the cells to the applicable cells in the GA Rates Per IESO Website Table. </t>
  </si>
  <si>
    <t>Fill in the actual GA rate paid by linking the cells to the applicable cells in the GA Rates Per IESO Website Table.</t>
  </si>
  <si>
    <t>Column J :</t>
  </si>
  <si>
    <t xml:space="preserve">Column L: </t>
  </si>
  <si>
    <t xml:space="preserve"> • Indicate the GA rate that is used to bill customers (also used for unbilled revenue) in the drop down box. Note that the “Other” rate is to represent a combination of the first estimate, second estimate and/or actual rate.</t>
  </si>
  <si>
    <t>• Where a distributor does not apply the same GA rate to all non-RPP Class B customers, the distributor must adapt the GA Analysis for this and breakdown the monthly non-RPP Class B volumes for each GA rate that was applied.</t>
  </si>
  <si>
    <t>Reconciling Items</t>
  </si>
  <si>
    <t xml:space="preserve">The purpose of this section is to ensure that reconciling items have been appropriately factored into the GA Analysis. Reconciling items must be considered for each year requested for disposition. </t>
  </si>
  <si>
    <t>Amount (Quantify if it is a significant reconciling item)</t>
  </si>
  <si>
    <t>Instructions on Account 1589 RSVA - Global Adjustment (GA) Analysis Workform</t>
  </si>
  <si>
    <t>• This methodology expects volume differences would not be significant. However, if unbilled consumption is not estimated with adequate precision by a distributor, this could impact the expected balance in Account 1589 RSVA-GA, which may have to be considered in the analysis by the distributor.</t>
  </si>
  <si>
    <t xml:space="preserve">• Once calendar/load month kWh volumes are determined, the monthly GA rate(s) used to bill non-RPP Class B customers for each month as posted by the IESO can be multiplied by the consumption to determine expected GA revenue amounts. Therefore, a blended GA rate will not be required as the kWh volumes for revenues have been approximated on a calendar/load month basis as well. The expected GA revenues can then be compared to the actual GA rate charged by the IESO for each month multiplied by the consumption to determine a balance that can be expected in Account 1589 RSVA-GA. </t>
  </si>
  <si>
    <t>• Note that distributors who have more precise monthly kWh volume data available based on allocation of billing data by calendar/load month may propose to use this data in the GA Analysis to calculate the expected GA balance. However, any such methodology that differs from the one described above must be disclosed and explained.</t>
  </si>
  <si>
    <t>b.    Current year end differences should be added.</t>
  </si>
  <si>
    <t>Any remaining unreconciled balance that is greater than +/- 1% of the GA payments to the IESO annually must be analyzed and investigated to identify any additional reconciling items or to identify corrections to the balance requested for disposition.</t>
  </si>
  <si>
    <t>Non-RPP Class B Including Loss Adjusted Consumption, Adjusted for Unbilled (kWh)</t>
  </si>
  <si>
    <t xml:space="preserve">• In the GA Billing Rate Description textbox, provide a description of the GA billing rate that is used, i.e. first estimate, second estimate, or actual.  Explain how the GA billing rate is determined for billing cycles that span more than one load month. Confirm that the GA rate that is used is applied consistently for all billing and unbilled revenue transactions for non-RPP Class B customers in each customer class.* In addition, where the same GA rate is not used for non-RPP Class B customers in all customer classes, explain what GA rate is applied to each customer class.  </t>
  </si>
  <si>
    <t>Year(s) Requested for Disposition</t>
  </si>
  <si>
    <t>Adjusted Net Change in Principal Balance in the GL</t>
  </si>
  <si>
    <t>Net Change in Expected GA Balance in the Year Per Analysis</t>
  </si>
  <si>
    <t>Net Change in Expected GA Balance in the Year (i.e. Transactions in the Year)</t>
  </si>
  <si>
    <t xml:space="preserve"> Net Change in Principal Balance in the GL (i.e. Transactions in the Year)</t>
  </si>
  <si>
    <t>Enter the  net change in principal balance in the GL. This will equal to the transactions recorded in the account for the year. If multiple years are requested for disposition, the sum of the net changes in principal balance will equal the cumulative principal balance requested for disposition.</t>
  </si>
  <si>
    <t xml:space="preserve">Reconciling Items </t>
  </si>
  <si>
    <t>Differences in GA IESO posted rate and rate charged on IESO invoice</t>
  </si>
  <si>
    <t>Summary of GA  (if multiple years requested for disposition)</t>
  </si>
  <si>
    <t>Non-RPP Class B Including Loss Factor Billed Consumption (kWh)</t>
  </si>
  <si>
    <t>Indicate which years the balance requested for disposition pertains to (e.g. 2016, or 2016 and 2015)</t>
  </si>
  <si>
    <t>Analysis of Expected GA Amount</t>
  </si>
  <si>
    <t xml:space="preserve">• The analysis calculates a balance in Account 1589 RSVA- GA that can be reasonably expected. Distributors are charged by the IESO on a calendar/load month basis at the actual GA rate for relevant volumes each month. The methodology used in the GA Analysis is based on the calendar/load month consumption from revenue amounts (derived from billed and unbilled consumption). This is done by taking the billed kWh volumes (which would not be expected to align with the calendar/load month) and deducting the unbilled kWh consumption from the prior month and adding the unbilled kWh consumption of the current month. This approach to calculating monthly kWh volumes is used to represent calendar/load month consumption. </t>
  </si>
  <si>
    <t xml:space="preserve">Note 5 </t>
  </si>
  <si>
    <t xml:space="preserve">Transactions pertaining to Class A customers are recorded in Account 1589 RSVA-GA and should net to zero. However, there may be balances pertaining to Class A included in the account at the end of the year due to timing issues. For example, a balance pertaining to Class A customers may exist if revenues are not accrued on the same basis as expenses. </t>
  </si>
  <si>
    <t>If any such balances pertaining to Class A exist, the distributor must also ensure that these amounts are excluded from the Account 1589 RSVA-GA balance requested for disposition.</t>
  </si>
  <si>
    <t>6)</t>
  </si>
  <si>
    <t>7-10)</t>
  </si>
  <si>
    <t>If there are any differences between the GA IESO posted rate used in the Analysis of Expected GA Amount table above (note 4) and the GA rate that is actually charged per a distributor's invoice for non-RPP volumes Class B, the impact of this may need to be quantified. The monthly difference in rate should be multiplied by non-RPP Class B volumes.</t>
  </si>
  <si>
    <t>Any other items that cause differences between the expected GA amount and the GA recorded in the general ledger.</t>
  </si>
  <si>
    <t>Note 6</t>
  </si>
  <si>
    <t>Materiaility Threshold</t>
  </si>
  <si>
    <t>The net change in principal balance in the GL should be summed with the reconciling items to determine the adjusted net change in principal balance in the GL. This amount will be compared to the expected net change in the principal balance as calculated in the Analysis of Expected GA Amount table (note 4). The difference between the two will be compared to the annual GA payments to the IESO.  If the difference is greater than +/-1%, then distributors may reassess the reconciling items to determine if there are additional reconciling items that could impact the difference.</t>
  </si>
  <si>
    <t xml:space="preserve">Complete the table to obtain the annual GA expected transactions and cumulative GA balance in the GL using each of the Analysis of Expected GA Amount table (note 4) and Reconciling Items tables (note 6) completed for each year. </t>
  </si>
  <si>
    <t xml:space="preserve">To calculate an approximate expected balance in Account 1589 RSVA - GA and compare the expected amount to the amount in the general ledger. Material differences between the two need to be reconciled and explained on an annual basis. Materiality is assessed on an annual basis based on a threshold of +/- 1% of the annual IESO GA charges. </t>
  </si>
  <si>
    <t>Note: Distributors should create a copy of the Analysis of Expected GA Amount table in a separate tab for each year that is being requested for disposition, calculate the net change in expected GA balance in the year, determine the reconciliation adjustments (see note 6) and assess materiality for each year requested for disposition.</t>
  </si>
  <si>
    <r>
      <t>Note that effective May 23, 2017, per the OEB’s letter titled</t>
    </r>
    <r>
      <rPr>
        <i/>
        <sz val="12"/>
        <rFont val="Arial"/>
        <family val="2"/>
      </rPr>
      <t xml:space="preserve"> Guidance on Disposition of Accounts 1588 and 1589</t>
    </r>
    <r>
      <rPr>
        <sz val="12"/>
        <rFont val="Arial"/>
        <family val="2"/>
      </rPr>
      <t xml:space="preserve">, applicants must reflect RPP Settlement true-up claims pertaining to the period that is being requested for disposition in Account 1588 and Account 1589.  This would include true ups to the pro-ration of the GA charge based on RPP vs. non-RPP volumes, true up of GA accrual expense to the actual expense per invoice. </t>
    </r>
  </si>
  <si>
    <t>Annual Net Change in Expected GA Balance from GA Analysis (cell K59)</t>
  </si>
  <si>
    <t xml:space="preserve"> Net Change in Principal Balance in the  GL (cell D65)</t>
  </si>
  <si>
    <t>Reconciling Items (sum of cells D66 to D78)</t>
  </si>
  <si>
    <t>Payments to IESO (cell J59)</t>
  </si>
  <si>
    <t>version 1.4</t>
  </si>
  <si>
    <t>2014, 2015 and 2016</t>
  </si>
  <si>
    <t>1st Estimate</t>
  </si>
  <si>
    <t>Yes</t>
  </si>
  <si>
    <t>DR $116,721 (actual revenues were greater than accrued revenues). Relates to 2013 consumption, but recorded in the GL in 2014, therefore should record DR in the current year.</t>
  </si>
  <si>
    <t>January - billed on 1st Estimate</t>
  </si>
  <si>
    <t>February - billed on 1st Estimate</t>
  </si>
  <si>
    <t>March - billed on 1st Estimate</t>
  </si>
  <si>
    <t>April - billed on 1st Estimate</t>
  </si>
  <si>
    <t>May - billed on 1st Estimate</t>
  </si>
  <si>
    <t>June - billed on 1st Estimate</t>
  </si>
  <si>
    <t>July - billed on 1st Estimate</t>
  </si>
  <si>
    <t>August - billed on 1st Estimate</t>
  </si>
  <si>
    <t>September - billed on 1st Estimate</t>
  </si>
  <si>
    <t>October - billed on 1st Estimate</t>
  </si>
  <si>
    <t>November - billed on 1st Estimate</t>
  </si>
  <si>
    <t>December - billed on 1st Estimate</t>
  </si>
  <si>
    <t>January - billed on Actual</t>
  </si>
  <si>
    <t>February - billed on Actual</t>
  </si>
  <si>
    <t>March - billed on Actual</t>
  </si>
  <si>
    <t>April - billed on 1st Actual</t>
  </si>
  <si>
    <t>May - billed on Actual</t>
  </si>
  <si>
    <t>June - billed on Actual</t>
  </si>
  <si>
    <t>July - billed on Actual</t>
  </si>
  <si>
    <t>August - billed on Actual</t>
  </si>
  <si>
    <t>September - billed on Actual</t>
  </si>
  <si>
    <t>October - billed on Actual</t>
  </si>
  <si>
    <t>November - billed on Actual</t>
  </si>
  <si>
    <t>December - billed on Actual</t>
  </si>
  <si>
    <t>April - billed on Actual</t>
  </si>
  <si>
    <t>Other</t>
  </si>
  <si>
    <t>DR $24,577 (actual revenues were greater than accrued revenues). Relates to 2014 consumption, but recorded in the GL in 2015, therefore should record DR in the current year.</t>
  </si>
  <si>
    <t>CR $13,941 (actual revenues were lower than accrued revenues). Relates to 2015 consumption, but recorded in the GL in 2016, therefore should record CR in the current year.</t>
  </si>
  <si>
    <t>DR $29,471 (actual revenues less actual cost were greater than accrued revenues less accrued cost). Relates to 2013 load transfers, but recorded in the GL in 2014, therefore should record DR in the current year.</t>
  </si>
  <si>
    <t>DR $24,577 (actual revenues less actual cost were greater than accrued revenues less accrued cost). Relates to 2014 load transfers, but recorded in the GL in 2015, therefore should record DR in the current year.</t>
  </si>
  <si>
    <t>DR $45,200 (actual revenues less actual cost were greater than accrued revenues less accrued cost). Relates to 2015 load transfers, but recorded in the GL in 2016, therefore should record DR in the current year.</t>
  </si>
  <si>
    <t>CR $17,030. Billing adjustments that relate to prior period consumption were recorded in the GL in 2014, and decreased revenue by $17,030. Therefore should record CR in the current year.</t>
  </si>
  <si>
    <t>DR $330,613. Billing adjustments that relate to prior period consumption were recorded in the GL in 2014, and increased revenue by $330,613. Therefore should record DR in the current year.</t>
  </si>
  <si>
    <t>DR $768. Billing adjustments that relate to prior period consumption were recorded in the GL in 2016, and increased revenue by $768. Therefore should record DR in the current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</si>
</sst>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quot;$&quot;* #,##0.00_-;\-&quot;$&quot;* #,##0.00_-;_-&quot;$&quot;* &quot;-&quot;??_-;_-@_-"/>
    <numFmt numFmtId="165" formatCode="_-* #,##0.00_-;\-* #,##0.00_-;_-* &quot;-&quot;??_-;_-@_-"/>
    <numFmt numFmtId="166" formatCode="0.0%"/>
    <numFmt numFmtId="167" formatCode="_-&quot;$&quot;* #,##0_-;\-&quot;$&quot;* #,##0_-;_-&quot;$&quot;* &quot;-&quot;??_-;_-@_-"/>
    <numFmt numFmtId="168" formatCode="0.00000"/>
    <numFmt numFmtId="169" formatCode="_-* #,##0_-;\-* #,##0_-;_-* &quot;-&quot;??_-;_-@_-"/>
    <numFmt numFmtId="170" formatCode="0.000%"/>
  </numFmts>
  <fonts count="16"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u/>
      <sz val="11"/>
      <color theme="1"/>
      <name val="Arial"/>
      <family val="2"/>
    </font>
    <font>
      <sz val="10"/>
      <name val="Arial"/>
      <family val="2"/>
    </font>
    <font>
      <b/>
      <sz val="11"/>
      <name val="Arial"/>
      <family val="2"/>
    </font>
    <font>
      <sz val="11"/>
      <name val="Arial"/>
      <family val="2"/>
    </font>
    <font>
      <b/>
      <u/>
      <sz val="11"/>
      <name val="Arial"/>
      <family val="2"/>
    </font>
    <font>
      <b/>
      <u/>
      <sz val="12"/>
      <name val="Arial"/>
      <family val="2"/>
    </font>
    <font>
      <sz val="12"/>
      <name val="Arial"/>
      <family val="2"/>
    </font>
    <font>
      <b/>
      <sz val="12"/>
      <name val="Arial"/>
      <family val="2"/>
    </font>
    <font>
      <sz val="11"/>
      <color rgb="FFFF0000"/>
      <name val="Arial"/>
      <family val="2"/>
    </font>
    <font>
      <b/>
      <u/>
      <sz val="11"/>
      <color rgb="FFFF0000"/>
      <name val="Arial"/>
      <family val="2"/>
    </font>
    <font>
      <u/>
      <sz val="12"/>
      <name val="Arial"/>
      <family val="2"/>
    </font>
    <font>
      <i/>
      <sz val="12"/>
      <name val="Arial"/>
      <family val="2"/>
    </font>
  </fonts>
  <fills count="5">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s>
  <borders count="26">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s>
  <cellStyleXfs count="6">
    <xf numFmtId="0" fontId="0" fillId="0" borderId="0"/>
    <xf numFmtId="164" fontId="1" fillId="0" borderId="0" applyFont="0" applyFill="0" applyBorder="0" applyAlignment="0" applyProtection="0"/>
    <xf numFmtId="0" fontId="5" fillId="0" borderId="0"/>
    <xf numFmtId="9" fontId="5"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cellStyleXfs>
  <cellXfs count="165">
    <xf numFmtId="0" fontId="0" fillId="0" borderId="0" xfId="0"/>
    <xf numFmtId="0" fontId="2" fillId="0" borderId="0" xfId="0" applyFont="1"/>
    <xf numFmtId="0" fontId="3" fillId="0" borderId="0" xfId="0" applyFont="1"/>
    <xf numFmtId="0" fontId="4" fillId="0" borderId="0" xfId="0" applyFont="1"/>
    <xf numFmtId="0" fontId="7" fillId="0" borderId="0" xfId="0" applyFont="1"/>
    <xf numFmtId="0" fontId="7" fillId="0" borderId="2" xfId="0" applyFont="1" applyBorder="1" applyAlignment="1">
      <alignment horizontal="left" vertical="center"/>
    </xf>
    <xf numFmtId="0" fontId="7" fillId="0" borderId="2" xfId="0" applyFont="1" applyBorder="1" applyAlignment="1">
      <alignment horizontal="center" vertical="center"/>
    </xf>
    <xf numFmtId="9" fontId="7" fillId="0" borderId="2" xfId="3" applyFont="1" applyBorder="1" applyAlignment="1">
      <alignment horizontal="right" vertical="center"/>
    </xf>
    <xf numFmtId="166" fontId="7" fillId="0" borderId="2" xfId="3" applyNumberFormat="1" applyFont="1" applyBorder="1" applyAlignment="1">
      <alignment horizontal="right" vertical="center"/>
    </xf>
    <xf numFmtId="0" fontId="3" fillId="0" borderId="0" xfId="0" applyFont="1" applyAlignment="1">
      <alignment wrapText="1"/>
    </xf>
    <xf numFmtId="0" fontId="2" fillId="2" borderId="2" xfId="0" applyFont="1" applyFill="1" applyBorder="1"/>
    <xf numFmtId="0" fontId="2" fillId="0" borderId="2" xfId="0" applyFont="1" applyBorder="1"/>
    <xf numFmtId="0" fontId="3" fillId="0" borderId="4" xfId="0" applyFont="1" applyBorder="1" applyAlignment="1">
      <alignment horizontal="center" wrapText="1"/>
    </xf>
    <xf numFmtId="0" fontId="2" fillId="0" borderId="7" xfId="0" applyFont="1" applyBorder="1"/>
    <xf numFmtId="0" fontId="6" fillId="0" borderId="0" xfId="0" applyFont="1" applyFill="1" applyBorder="1" applyAlignment="1">
      <alignment horizontal="left" vertical="center"/>
    </xf>
    <xf numFmtId="167" fontId="2" fillId="0" borderId="2" xfId="1" applyNumberFormat="1" applyFont="1" applyFill="1" applyBorder="1"/>
    <xf numFmtId="167" fontId="2" fillId="0" borderId="8" xfId="1" applyNumberFormat="1" applyFont="1" applyBorder="1"/>
    <xf numFmtId="167" fontId="2" fillId="0" borderId="2" xfId="1" applyNumberFormat="1" applyFont="1" applyBorder="1"/>
    <xf numFmtId="0" fontId="3" fillId="0" borderId="2" xfId="0" applyFont="1" applyBorder="1" applyAlignment="1">
      <alignment wrapText="1"/>
    </xf>
    <xf numFmtId="168" fontId="2" fillId="0" borderId="2" xfId="0" applyNumberFormat="1" applyFont="1" applyBorder="1" applyAlignment="1">
      <alignment wrapText="1"/>
    </xf>
    <xf numFmtId="168" fontId="2" fillId="0" borderId="2" xfId="0" applyNumberFormat="1" applyFont="1" applyBorder="1"/>
    <xf numFmtId="0" fontId="6" fillId="0" borderId="0" xfId="0" applyFont="1" applyBorder="1" applyAlignment="1">
      <alignment vertical="center"/>
    </xf>
    <xf numFmtId="0" fontId="8" fillId="0" borderId="0" xfId="0" applyFont="1" applyBorder="1" applyAlignment="1">
      <alignment vertical="center"/>
    </xf>
    <xf numFmtId="0" fontId="6" fillId="2" borderId="2" xfId="0" applyFont="1" applyFill="1" applyBorder="1" applyAlignment="1">
      <alignment horizontal="left" vertical="center"/>
    </xf>
    <xf numFmtId="0" fontId="6" fillId="2" borderId="2" xfId="0" applyFont="1" applyFill="1" applyBorder="1" applyAlignment="1">
      <alignment horizontal="center" vertical="center"/>
    </xf>
    <xf numFmtId="164" fontId="2" fillId="0" borderId="0" xfId="1" applyFont="1"/>
    <xf numFmtId="0" fontId="3" fillId="0" borderId="13" xfId="0" applyFont="1" applyBorder="1" applyAlignment="1">
      <alignment horizontal="center" wrapText="1"/>
    </xf>
    <xf numFmtId="0" fontId="2" fillId="0" borderId="3" xfId="0" applyFont="1" applyBorder="1"/>
    <xf numFmtId="168" fontId="2" fillId="0" borderId="3" xfId="0" applyNumberFormat="1" applyFont="1" applyBorder="1"/>
    <xf numFmtId="0" fontId="2" fillId="0" borderId="0" xfId="0" applyFont="1" applyBorder="1"/>
    <xf numFmtId="168" fontId="2" fillId="0" borderId="0" xfId="0" applyNumberFormat="1" applyFont="1" applyBorder="1"/>
    <xf numFmtId="0" fontId="2" fillId="0" borderId="10" xfId="0" applyFont="1" applyBorder="1"/>
    <xf numFmtId="168" fontId="2" fillId="0" borderId="10" xfId="0" applyNumberFormat="1" applyFont="1" applyBorder="1"/>
    <xf numFmtId="0" fontId="3" fillId="0" borderId="0" xfId="0" applyFont="1" applyFill="1" applyBorder="1" applyAlignment="1"/>
    <xf numFmtId="9" fontId="2" fillId="0" borderId="0" xfId="4" applyFont="1" applyBorder="1"/>
    <xf numFmtId="0" fontId="2" fillId="0" borderId="0" xfId="0" applyFont="1" applyFill="1"/>
    <xf numFmtId="0" fontId="3" fillId="0" borderId="0" xfId="0" applyFont="1" applyFill="1" applyBorder="1" applyAlignment="1">
      <alignment wrapText="1"/>
    </xf>
    <xf numFmtId="0" fontId="3" fillId="0" borderId="16" xfId="0" applyFont="1" applyBorder="1"/>
    <xf numFmtId="167" fontId="3" fillId="0" borderId="16" xfId="1" applyNumberFormat="1" applyFont="1" applyBorder="1"/>
    <xf numFmtId="167" fontId="3" fillId="0" borderId="17" xfId="1" applyNumberFormat="1" applyFont="1" applyBorder="1"/>
    <xf numFmtId="0" fontId="10" fillId="0" borderId="0" xfId="0" applyFont="1"/>
    <xf numFmtId="0" fontId="10" fillId="0" borderId="0" xfId="0" applyFont="1" applyAlignment="1">
      <alignment wrapText="1"/>
    </xf>
    <xf numFmtId="0" fontId="10" fillId="0" borderId="0" xfId="0" applyFont="1" applyAlignment="1">
      <alignment vertical="top"/>
    </xf>
    <xf numFmtId="0" fontId="9" fillId="0" borderId="0" xfId="0" applyFont="1" applyAlignment="1">
      <alignment vertical="top"/>
    </xf>
    <xf numFmtId="0" fontId="11" fillId="0" borderId="0" xfId="0" applyFont="1" applyAlignment="1">
      <alignment vertical="top"/>
    </xf>
    <xf numFmtId="0" fontId="10" fillId="0" borderId="0" xfId="0" applyFont="1" applyFill="1" applyAlignment="1"/>
    <xf numFmtId="0" fontId="2" fillId="2" borderId="2" xfId="0" applyFont="1" applyFill="1" applyBorder="1" applyAlignment="1">
      <alignment wrapText="1"/>
    </xf>
    <xf numFmtId="0" fontId="8" fillId="0" borderId="0" xfId="0" applyFont="1"/>
    <xf numFmtId="0" fontId="6" fillId="0" borderId="2" xfId="0" applyFont="1" applyBorder="1" applyAlignment="1">
      <alignment horizontal="center" wrapText="1"/>
    </xf>
    <xf numFmtId="0" fontId="7" fillId="0" borderId="2" xfId="0" applyFont="1" applyFill="1" applyBorder="1" applyAlignment="1">
      <alignment wrapText="1"/>
    </xf>
    <xf numFmtId="0" fontId="3" fillId="0" borderId="18" xfId="0" applyFont="1" applyBorder="1" applyAlignment="1">
      <alignment wrapText="1"/>
    </xf>
    <xf numFmtId="169" fontId="2" fillId="0" borderId="2" xfId="5" applyNumberFormat="1" applyFont="1" applyFill="1" applyBorder="1"/>
    <xf numFmtId="0" fontId="2" fillId="3" borderId="2" xfId="0" applyFont="1" applyFill="1" applyBorder="1"/>
    <xf numFmtId="0" fontId="2" fillId="0" borderId="0" xfId="0" applyFont="1" applyFill="1" applyBorder="1" applyAlignment="1">
      <alignment wrapText="1"/>
    </xf>
    <xf numFmtId="0" fontId="2" fillId="0" borderId="2" xfId="0" applyFont="1" applyBorder="1" applyAlignment="1">
      <alignment horizontal="right"/>
    </xf>
    <xf numFmtId="0" fontId="6" fillId="3" borderId="2" xfId="0" applyFont="1" applyFill="1" applyBorder="1" applyAlignment="1">
      <alignment horizontal="left" vertical="center"/>
    </xf>
    <xf numFmtId="164" fontId="2" fillId="0" borderId="0" xfId="1" applyFont="1" applyBorder="1"/>
    <xf numFmtId="0" fontId="13" fillId="0" borderId="0" xfId="0" applyFont="1" applyBorder="1"/>
    <xf numFmtId="164" fontId="12" fillId="0" borderId="0" xfId="1" applyFont="1" applyBorder="1"/>
    <xf numFmtId="9" fontId="12" fillId="0" borderId="0" xfId="4" applyFont="1" applyBorder="1"/>
    <xf numFmtId="169" fontId="2" fillId="2" borderId="2" xfId="5" applyNumberFormat="1" applyFont="1" applyFill="1" applyBorder="1"/>
    <xf numFmtId="0" fontId="6" fillId="0" borderId="12" xfId="0" applyFont="1" applyBorder="1" applyAlignment="1">
      <alignment horizontal="center" wrapText="1"/>
    </xf>
    <xf numFmtId="0" fontId="6" fillId="0" borderId="21" xfId="0" applyFont="1" applyBorder="1" applyAlignment="1">
      <alignment horizontal="center" wrapText="1"/>
    </xf>
    <xf numFmtId="0" fontId="6" fillId="0" borderId="5" xfId="0" applyFont="1" applyBorder="1" applyAlignment="1">
      <alignment horizontal="center" wrapText="1"/>
    </xf>
    <xf numFmtId="0" fontId="6" fillId="0" borderId="5" xfId="0" quotePrefix="1" applyFont="1" applyBorder="1" applyAlignment="1">
      <alignment horizontal="center" wrapText="1"/>
    </xf>
    <xf numFmtId="0" fontId="6" fillId="0" borderId="6" xfId="0" quotePrefix="1" applyFont="1" applyBorder="1" applyAlignment="1">
      <alignment horizontal="center" wrapText="1"/>
    </xf>
    <xf numFmtId="0" fontId="6" fillId="0" borderId="13" xfId="0" applyFont="1" applyBorder="1" applyAlignment="1">
      <alignment horizontal="center" wrapText="1"/>
    </xf>
    <xf numFmtId="0" fontId="6" fillId="0" borderId="14" xfId="0" applyFont="1" applyBorder="1" applyAlignment="1">
      <alignment horizontal="center" wrapText="1"/>
    </xf>
    <xf numFmtId="0" fontId="7" fillId="0" borderId="0" xfId="0" applyFont="1" applyAlignment="1">
      <alignment horizontal="right"/>
    </xf>
    <xf numFmtId="0" fontId="7" fillId="0" borderId="2" xfId="0" applyFont="1" applyFill="1" applyBorder="1" applyAlignment="1">
      <alignment horizontal="right"/>
    </xf>
    <xf numFmtId="0" fontId="6" fillId="0" borderId="0" xfId="0" applyFont="1"/>
    <xf numFmtId="0" fontId="6" fillId="0" borderId="0" xfId="0" applyFont="1" applyAlignment="1">
      <alignment wrapText="1"/>
    </xf>
    <xf numFmtId="0" fontId="8" fillId="0" borderId="0" xfId="0" applyFont="1" applyBorder="1"/>
    <xf numFmtId="9" fontId="6" fillId="0" borderId="2" xfId="4" applyFont="1" applyBorder="1" applyAlignment="1">
      <alignment horizontal="center" wrapText="1"/>
    </xf>
    <xf numFmtId="0" fontId="6" fillId="0" borderId="2" xfId="0" applyFont="1" applyBorder="1"/>
    <xf numFmtId="0" fontId="3" fillId="0" borderId="2" xfId="0" applyFont="1" applyBorder="1" applyAlignment="1">
      <alignment horizontal="center" wrapText="1"/>
    </xf>
    <xf numFmtId="164" fontId="6" fillId="0" borderId="13" xfId="1" applyFont="1" applyBorder="1"/>
    <xf numFmtId="164" fontId="6" fillId="0" borderId="13" xfId="1" applyFont="1" applyBorder="1" applyAlignment="1">
      <alignment horizontal="center"/>
    </xf>
    <xf numFmtId="0" fontId="7" fillId="0" borderId="0" xfId="0" applyFont="1" applyFill="1"/>
    <xf numFmtId="0" fontId="7" fillId="0" borderId="22" xfId="0" applyFont="1" applyFill="1" applyBorder="1" applyAlignment="1"/>
    <xf numFmtId="0" fontId="6" fillId="0" borderId="20" xfId="0" applyFont="1" applyFill="1" applyBorder="1" applyAlignment="1">
      <alignment horizontal="center" wrapText="1"/>
    </xf>
    <xf numFmtId="0" fontId="6" fillId="0" borderId="19" xfId="0" applyFont="1" applyFill="1" applyBorder="1" applyAlignment="1">
      <alignment horizontal="center" wrapText="1"/>
    </xf>
    <xf numFmtId="0" fontId="10" fillId="0" borderId="0" xfId="0" applyFont="1" applyAlignment="1">
      <alignment horizontal="center"/>
    </xf>
    <xf numFmtId="0" fontId="10" fillId="0" borderId="0" xfId="0" applyFont="1" applyAlignment="1"/>
    <xf numFmtId="0" fontId="5" fillId="0" borderId="0" xfId="0" applyFont="1" applyAlignment="1">
      <alignment horizontal="center"/>
    </xf>
    <xf numFmtId="0" fontId="5" fillId="0" borderId="0" xfId="0" applyFont="1" applyAlignment="1">
      <alignment horizontal="left"/>
    </xf>
    <xf numFmtId="0" fontId="10" fillId="0" borderId="0" xfId="0" applyFont="1" applyAlignment="1">
      <alignment horizontal="right"/>
    </xf>
    <xf numFmtId="0" fontId="15" fillId="0" borderId="0" xfId="0" applyFont="1" applyAlignment="1"/>
    <xf numFmtId="0" fontId="14" fillId="0" borderId="0" xfId="0" applyFont="1" applyAlignment="1">
      <alignment horizontal="left"/>
    </xf>
    <xf numFmtId="0" fontId="15" fillId="0" borderId="0" xfId="0" applyFont="1" applyAlignment="1">
      <alignment vertical="top" wrapText="1"/>
    </xf>
    <xf numFmtId="0" fontId="15" fillId="0" borderId="0" xfId="0" applyFont="1" applyAlignment="1">
      <alignment vertical="top"/>
    </xf>
    <xf numFmtId="0" fontId="10" fillId="0" borderId="0" xfId="0" applyFont="1" applyAlignment="1">
      <alignment horizontal="right" vertical="top" wrapText="1"/>
    </xf>
    <xf numFmtId="0" fontId="10" fillId="0" borderId="0" xfId="0" applyFont="1" applyAlignment="1">
      <alignment horizontal="right" vertical="top"/>
    </xf>
    <xf numFmtId="169" fontId="2" fillId="2" borderId="1" xfId="5" applyNumberFormat="1" applyFont="1" applyFill="1" applyBorder="1"/>
    <xf numFmtId="169" fontId="2" fillId="2" borderId="11" xfId="5" applyNumberFormat="1" applyFont="1" applyFill="1" applyBorder="1"/>
    <xf numFmtId="0" fontId="3" fillId="2" borderId="3" xfId="0" applyFont="1" applyFill="1" applyBorder="1" applyAlignment="1">
      <alignment horizontal="center"/>
    </xf>
    <xf numFmtId="169" fontId="3" fillId="0" borderId="16" xfId="5" applyNumberFormat="1" applyFont="1" applyBorder="1"/>
    <xf numFmtId="167" fontId="2" fillId="2" borderId="2" xfId="1" applyNumberFormat="1" applyFont="1" applyFill="1" applyBorder="1"/>
    <xf numFmtId="167" fontId="2" fillId="0" borderId="0" xfId="1" applyNumberFormat="1" applyFont="1"/>
    <xf numFmtId="167" fontId="2" fillId="0" borderId="10" xfId="1" applyNumberFormat="1" applyFont="1" applyBorder="1"/>
    <xf numFmtId="0" fontId="3" fillId="0" borderId="2" xfId="0" applyFont="1" applyFill="1" applyBorder="1" applyAlignment="1">
      <alignment horizontal="center" wrapText="1"/>
    </xf>
    <xf numFmtId="0" fontId="3" fillId="0" borderId="2" xfId="0" applyFont="1" applyBorder="1" applyAlignment="1">
      <alignment horizontal="center"/>
    </xf>
    <xf numFmtId="0" fontId="6" fillId="0" borderId="2" xfId="0" applyFont="1" applyBorder="1" applyAlignment="1">
      <alignment horizontal="center"/>
    </xf>
    <xf numFmtId="0" fontId="12" fillId="0" borderId="0" xfId="0" applyFont="1"/>
    <xf numFmtId="166" fontId="7" fillId="0" borderId="2" xfId="4" applyNumberFormat="1" applyFont="1" applyFill="1" applyBorder="1"/>
    <xf numFmtId="166" fontId="7" fillId="0" borderId="16" xfId="4" applyNumberFormat="1" applyFont="1" applyFill="1" applyBorder="1"/>
    <xf numFmtId="167" fontId="7" fillId="2" borderId="2" xfId="1" applyNumberFormat="1" applyFont="1" applyFill="1" applyBorder="1" applyAlignment="1">
      <alignment wrapText="1"/>
    </xf>
    <xf numFmtId="167" fontId="7" fillId="2" borderId="2" xfId="1" applyNumberFormat="1" applyFont="1" applyFill="1" applyBorder="1"/>
    <xf numFmtId="167" fontId="7" fillId="0" borderId="2" xfId="1" applyNumberFormat="1" applyFont="1" applyFill="1" applyBorder="1"/>
    <xf numFmtId="167" fontId="7" fillId="2" borderId="16" xfId="1" applyNumberFormat="1" applyFont="1" applyFill="1" applyBorder="1"/>
    <xf numFmtId="168" fontId="2" fillId="2" borderId="2" xfId="0" applyNumberFormat="1" applyFont="1" applyFill="1" applyBorder="1"/>
    <xf numFmtId="0" fontId="2" fillId="2" borderId="2" xfId="0" applyFont="1" applyFill="1" applyBorder="1" applyAlignment="1">
      <alignment horizontal="center"/>
    </xf>
    <xf numFmtId="0" fontId="2" fillId="2" borderId="9" xfId="0" applyFont="1" applyFill="1" applyBorder="1" applyAlignment="1">
      <alignment horizontal="center"/>
    </xf>
    <xf numFmtId="167" fontId="2" fillId="2" borderId="2" xfId="1" applyNumberFormat="1" applyFont="1" applyFill="1" applyBorder="1" applyAlignment="1">
      <alignment horizontal="center"/>
    </xf>
    <xf numFmtId="165" fontId="2" fillId="0" borderId="0" xfId="5" applyFont="1"/>
    <xf numFmtId="0" fontId="7" fillId="2" borderId="2" xfId="0" applyFont="1" applyFill="1" applyBorder="1" applyAlignment="1">
      <alignment horizontal="left"/>
    </xf>
    <xf numFmtId="169" fontId="7" fillId="0" borderId="16" xfId="5" applyNumberFormat="1" applyFont="1" applyFill="1" applyBorder="1" applyAlignment="1">
      <alignment vertical="center"/>
    </xf>
    <xf numFmtId="169" fontId="7" fillId="2" borderId="25" xfId="5" applyNumberFormat="1" applyFont="1" applyFill="1" applyBorder="1" applyAlignment="1">
      <alignment vertical="center"/>
    </xf>
    <xf numFmtId="169" fontId="7" fillId="2" borderId="2" xfId="5" applyNumberFormat="1" applyFont="1" applyFill="1" applyBorder="1" applyAlignment="1">
      <alignment vertical="center"/>
    </xf>
    <xf numFmtId="169" fontId="2" fillId="0" borderId="0" xfId="0" applyNumberFormat="1" applyFont="1" applyFill="1"/>
    <xf numFmtId="167" fontId="2" fillId="0" borderId="0" xfId="0" applyNumberFormat="1" applyFont="1"/>
    <xf numFmtId="167" fontId="7" fillId="0" borderId="0" xfId="0" applyNumberFormat="1" applyFont="1" applyFill="1"/>
    <xf numFmtId="164" fontId="2" fillId="0" borderId="0" xfId="0" applyNumberFormat="1" applyFont="1"/>
    <xf numFmtId="0" fontId="6" fillId="0" borderId="0" xfId="0" applyFont="1" applyBorder="1"/>
    <xf numFmtId="167" fontId="7" fillId="0" borderId="0" xfId="0" applyNumberFormat="1" applyFont="1" applyFill="1" applyBorder="1"/>
    <xf numFmtId="167" fontId="2" fillId="0" borderId="0" xfId="1" applyNumberFormat="1" applyFont="1" applyFill="1"/>
    <xf numFmtId="167" fontId="3" fillId="2" borderId="2" xfId="1" applyNumberFormat="1" applyFont="1" applyFill="1" applyBorder="1"/>
    <xf numFmtId="0" fontId="6" fillId="0" borderId="15" xfId="0" applyFont="1" applyBorder="1" applyAlignment="1">
      <alignment wrapText="1"/>
    </xf>
    <xf numFmtId="0" fontId="7" fillId="4" borderId="2" xfId="0" applyFont="1" applyFill="1" applyBorder="1" applyAlignment="1">
      <alignment wrapText="1"/>
    </xf>
    <xf numFmtId="167" fontId="6" fillId="0" borderId="13" xfId="1" applyNumberFormat="1" applyFont="1" applyBorder="1"/>
    <xf numFmtId="167" fontId="7" fillId="4" borderId="2" xfId="1" applyNumberFormat="1" applyFont="1" applyFill="1" applyBorder="1"/>
    <xf numFmtId="167" fontId="6" fillId="4" borderId="13" xfId="1" applyNumberFormat="1" applyFont="1" applyFill="1" applyBorder="1"/>
    <xf numFmtId="0" fontId="10" fillId="0" borderId="0" xfId="0" applyFont="1" applyAlignment="1">
      <alignment horizontal="left" wrapText="1"/>
    </xf>
    <xf numFmtId="0" fontId="10" fillId="0" borderId="0" xfId="0" applyFont="1" applyAlignment="1">
      <alignment horizontal="left"/>
    </xf>
    <xf numFmtId="0" fontId="6" fillId="0" borderId="0" xfId="0" applyFont="1" applyAlignment="1"/>
    <xf numFmtId="0" fontId="10" fillId="0" borderId="0" xfId="0" applyFont="1" applyAlignment="1">
      <alignment horizontal="left" vertical="center"/>
    </xf>
    <xf numFmtId="0" fontId="14" fillId="0" borderId="0" xfId="0" applyFont="1" applyAlignment="1">
      <alignment horizontal="left" vertical="top"/>
    </xf>
    <xf numFmtId="0" fontId="3" fillId="0" borderId="2" xfId="0" applyFont="1" applyBorder="1" applyAlignment="1">
      <alignment horizontal="center"/>
    </xf>
    <xf numFmtId="0" fontId="6" fillId="0" borderId="2" xfId="0" applyFont="1" applyBorder="1" applyAlignment="1">
      <alignment horizontal="center"/>
    </xf>
    <xf numFmtId="0" fontId="11" fillId="0" borderId="0" xfId="0" applyFont="1" applyAlignment="1">
      <alignment horizontal="right"/>
    </xf>
    <xf numFmtId="0" fontId="3" fillId="0" borderId="2" xfId="0" applyFont="1" applyBorder="1" applyAlignment="1">
      <alignment horizontal="center"/>
    </xf>
    <xf numFmtId="0" fontId="6" fillId="0" borderId="2" xfId="0" applyFont="1" applyBorder="1" applyAlignment="1">
      <alignment horizontal="center"/>
    </xf>
    <xf numFmtId="170" fontId="7" fillId="0" borderId="2" xfId="4" applyNumberFormat="1" applyFont="1" applyFill="1" applyBorder="1"/>
    <xf numFmtId="170" fontId="2" fillId="0" borderId="24" xfId="4" applyNumberFormat="1" applyFont="1" applyBorder="1"/>
    <xf numFmtId="0" fontId="10" fillId="0" borderId="0" xfId="0" applyFont="1" applyAlignment="1">
      <alignment horizontal="left"/>
    </xf>
    <xf numFmtId="0" fontId="10" fillId="0" borderId="0" xfId="0" applyFont="1" applyAlignment="1">
      <alignment horizontal="left" wrapText="1"/>
    </xf>
    <xf numFmtId="0" fontId="14" fillId="0" borderId="0" xfId="0" applyFont="1" applyAlignment="1">
      <alignment horizontal="left" wrapText="1"/>
    </xf>
    <xf numFmtId="0" fontId="10" fillId="0" borderId="0" xfId="0" applyFont="1" applyAlignment="1">
      <alignment horizontal="left" vertical="top" wrapText="1"/>
    </xf>
    <xf numFmtId="0" fontId="3" fillId="0" borderId="2" xfId="0" applyFont="1" applyBorder="1" applyAlignment="1">
      <alignment horizontal="center"/>
    </xf>
    <xf numFmtId="0" fontId="6" fillId="0" borderId="9" xfId="0" applyFont="1" applyBorder="1" applyAlignment="1">
      <alignment horizontal="center"/>
    </xf>
    <xf numFmtId="0" fontId="6" fillId="0" borderId="23" xfId="0" applyFont="1" applyBorder="1" applyAlignment="1">
      <alignment horizontal="center"/>
    </xf>
    <xf numFmtId="0" fontId="6" fillId="0" borderId="1" xfId="0" applyFont="1" applyBorder="1" applyAlignment="1">
      <alignment horizontal="center"/>
    </xf>
    <xf numFmtId="0" fontId="2" fillId="2" borderId="2" xfId="0" applyFont="1" applyFill="1" applyBorder="1" applyAlignment="1">
      <alignment horizontal="left" wrapText="1"/>
    </xf>
    <xf numFmtId="0" fontId="6" fillId="0" borderId="2" xfId="0" applyFont="1" applyBorder="1" applyAlignment="1">
      <alignment horizontal="left" vertical="center"/>
    </xf>
    <xf numFmtId="0" fontId="2" fillId="0" borderId="9" xfId="0" applyFont="1" applyBorder="1" applyAlignment="1">
      <alignment horizontal="center"/>
    </xf>
    <xf numFmtId="0" fontId="2" fillId="0" borderId="1" xfId="0" applyFont="1" applyBorder="1" applyAlignment="1">
      <alignment horizontal="center"/>
    </xf>
    <xf numFmtId="0" fontId="7" fillId="0" borderId="10" xfId="0" applyFont="1" applyBorder="1" applyAlignment="1">
      <alignment horizontal="left" vertical="center" wrapText="1"/>
    </xf>
    <xf numFmtId="0" fontId="7" fillId="0" borderId="0" xfId="0" applyFont="1" applyBorder="1" applyAlignment="1">
      <alignment horizontal="left" vertical="center" wrapText="1"/>
    </xf>
    <xf numFmtId="0" fontId="6" fillId="0" borderId="2" xfId="0" applyFont="1" applyBorder="1" applyAlignment="1">
      <alignment horizontal="center"/>
    </xf>
    <xf numFmtId="0" fontId="2" fillId="2" borderId="9" xfId="0" applyFont="1" applyFill="1" applyBorder="1" applyAlignment="1">
      <alignment horizontal="left" wrapText="1"/>
    </xf>
    <xf numFmtId="0" fontId="2" fillId="2" borderId="23" xfId="0" applyFont="1" applyFill="1" applyBorder="1" applyAlignment="1">
      <alignment horizontal="left" wrapText="1"/>
    </xf>
    <xf numFmtId="0" fontId="2" fillId="2" borderId="1" xfId="0" applyFont="1" applyFill="1" applyBorder="1" applyAlignment="1">
      <alignment horizontal="left" wrapText="1"/>
    </xf>
    <xf numFmtId="0" fontId="3" fillId="0" borderId="9" xfId="0" applyFont="1" applyBorder="1" applyAlignment="1">
      <alignment horizontal="left" wrapText="1"/>
    </xf>
    <xf numFmtId="0" fontId="3" fillId="0" borderId="23" xfId="0" applyFont="1" applyBorder="1" applyAlignment="1">
      <alignment horizontal="left" wrapText="1"/>
    </xf>
    <xf numFmtId="0" fontId="3" fillId="0" borderId="1" xfId="0" applyFont="1" applyBorder="1" applyAlignment="1">
      <alignment horizontal="left" wrapText="1"/>
    </xf>
  </cellXfs>
  <cellStyles count="6">
    <cellStyle name="Comma" xfId="5" builtinId="3"/>
    <cellStyle name="Currency" xfId="1" builtinId="4"/>
    <cellStyle name="Normal" xfId="0" builtinId="0"/>
    <cellStyle name="Normal 2" xfId="2"/>
    <cellStyle name="Percent" xfId="4" builtinId="5"/>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7409620</xdr:colOff>
      <xdr:row>8</xdr:row>
      <xdr:rowOff>104775</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123826</xdr:rowOff>
    </xdr:from>
    <xdr:to>
      <xdr:col>2</xdr:col>
      <xdr:colOff>7200900</xdr:colOff>
      <xdr:row>7</xdr:row>
      <xdr:rowOff>47626</xdr:rowOff>
    </xdr:to>
    <xdr:sp macro="" textlink="">
      <xdr:nvSpPr>
        <xdr:cNvPr id="3" name="Rectangle 2"/>
        <xdr:cNvSpPr/>
      </xdr:nvSpPr>
      <xdr:spPr>
        <a:xfrm>
          <a:off x="28575" y="695326"/>
          <a:ext cx="8620125" cy="685800"/>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266700</xdr:colOff>
      <xdr:row>0</xdr:row>
      <xdr:rowOff>123825</xdr:rowOff>
    </xdr:from>
    <xdr:to>
      <xdr:col>2</xdr:col>
      <xdr:colOff>3749831</xdr:colOff>
      <xdr:row>1</xdr:row>
      <xdr:rowOff>184276</xdr:rowOff>
    </xdr:to>
    <xdr:sp macro="" textlink="">
      <xdr:nvSpPr>
        <xdr:cNvPr id="4" name="Rectangle 3"/>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1</xdr:col>
      <xdr:colOff>227357</xdr:colOff>
      <xdr:row>2</xdr:row>
      <xdr:rowOff>57388</xdr:rowOff>
    </xdr:to>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32</xdr:row>
      <xdr:rowOff>180974</xdr:rowOff>
    </xdr:from>
    <xdr:to>
      <xdr:col>8</xdr:col>
      <xdr:colOff>57150</xdr:colOff>
      <xdr:row>40</xdr:row>
      <xdr:rowOff>0</xdr:rowOff>
    </xdr:to>
    <xdr:sp macro="" textlink="">
      <xdr:nvSpPr>
        <xdr:cNvPr id="2" name="TextBox 1"/>
        <xdr:cNvSpPr txBox="1"/>
      </xdr:nvSpPr>
      <xdr:spPr>
        <a:xfrm>
          <a:off x="628650" y="4371974"/>
          <a:ext cx="12182475" cy="131445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CA" sz="1100">
              <a:latin typeface="Arial" panose="020B0604020202020204" pitchFamily="34" charset="0"/>
              <a:cs typeface="Arial" panose="020B0604020202020204" pitchFamily="34" charset="0"/>
            </a:rPr>
            <a:t>All non-RPP Class B customers were billed using the First Estimate during 2014.</a:t>
          </a:r>
        </a:p>
      </xdr:txBody>
    </xdr:sp>
    <xdr:clientData/>
  </xdr:twoCellAnchor>
  <xdr:twoCellAnchor>
    <xdr:from>
      <xdr:col>1</xdr:col>
      <xdr:colOff>38100</xdr:colOff>
      <xdr:row>95</xdr:row>
      <xdr:rowOff>123825</xdr:rowOff>
    </xdr:from>
    <xdr:to>
      <xdr:col>8</xdr:col>
      <xdr:colOff>0</xdr:colOff>
      <xdr:row>107</xdr:row>
      <xdr:rowOff>0</xdr:rowOff>
    </xdr:to>
    <xdr:sp macro="" textlink="">
      <xdr:nvSpPr>
        <xdr:cNvPr id="3" name="TextBox 2"/>
        <xdr:cNvSpPr txBox="1"/>
      </xdr:nvSpPr>
      <xdr:spPr>
        <a:xfrm>
          <a:off x="609600" y="20431125"/>
          <a:ext cx="12144375" cy="20478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4</xdr:col>
      <xdr:colOff>1161220</xdr:colOff>
      <xdr:row>9</xdr:row>
      <xdr:rowOff>0</xdr:rowOff>
    </xdr:to>
    <xdr:pic>
      <xdr:nvPicPr>
        <xdr:cNvPr id="4" name="Picture 3"/>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5" name="Rectangle 4"/>
        <xdr:cNvSpPr/>
      </xdr:nvSpPr>
      <xdr:spPr>
        <a:xfrm>
          <a:off x="28575" y="695325"/>
          <a:ext cx="862012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6" name="Rectangle 5"/>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923925</xdr:colOff>
      <xdr:row>2</xdr:row>
      <xdr:rowOff>66675</xdr:rowOff>
    </xdr:from>
    <xdr:to>
      <xdr:col>8</xdr:col>
      <xdr:colOff>85725</xdr:colOff>
      <xdr:row>7</xdr:row>
      <xdr:rowOff>28576</xdr:rowOff>
    </xdr:to>
    <xdr:sp macro="" textlink="">
      <xdr:nvSpPr>
        <xdr:cNvPr id="8" name="TextBox 7"/>
        <xdr:cNvSpPr txBox="1"/>
      </xdr:nvSpPr>
      <xdr:spPr>
        <a:xfrm>
          <a:off x="9896475" y="428625"/>
          <a:ext cx="3057525" cy="866776"/>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u="sng">
              <a:latin typeface="Arial" panose="020B0604020202020204" pitchFamily="34" charset="0"/>
              <a:cs typeface="Arial" panose="020B0604020202020204" pitchFamily="34" charset="0"/>
            </a:rPr>
            <a:t>Update from July 20th Workform</a:t>
          </a:r>
          <a:r>
            <a:rPr lang="en-CA" sz="1100" b="1" u="sng" baseline="0">
              <a:latin typeface="Arial" panose="020B0604020202020204" pitchFamily="34" charset="0"/>
              <a:cs typeface="Arial" panose="020B0604020202020204" pitchFamily="34" charset="0"/>
            </a:rPr>
            <a:t> </a:t>
          </a:r>
          <a:r>
            <a:rPr lang="en-CA" sz="1100" b="1" u="sng">
              <a:latin typeface="Arial" panose="020B0604020202020204" pitchFamily="34" charset="0"/>
              <a:cs typeface="Arial" panose="020B0604020202020204" pitchFamily="34" charset="0"/>
            </a:rPr>
            <a:t>version:</a:t>
          </a:r>
        </a:p>
        <a:p>
          <a:r>
            <a:rPr lang="en-CA" sz="1100">
              <a:latin typeface="Arial" panose="020B0604020202020204" pitchFamily="34" charset="0"/>
              <a:cs typeface="Arial" panose="020B0604020202020204" pitchFamily="34" charset="0"/>
            </a:rPr>
            <a:t>-Cells</a:t>
          </a:r>
          <a:r>
            <a:rPr lang="en-CA" sz="1100" baseline="0">
              <a:latin typeface="Arial" panose="020B0604020202020204" pitchFamily="34" charset="0"/>
              <a:cs typeface="Arial" panose="020B0604020202020204" pitchFamily="34" charset="0"/>
            </a:rPr>
            <a:t> C87,D87,E87, H87 - name of cells updated for cell reference</a:t>
          </a:r>
        </a:p>
        <a:p>
          <a:r>
            <a:rPr lang="en-CA" sz="1100" baseline="0">
              <a:latin typeface="Arial" panose="020B0604020202020204" pitchFamily="34" charset="0"/>
              <a:cs typeface="Arial" panose="020B0604020202020204" pitchFamily="34" charset="0"/>
            </a:rPr>
            <a:t>-Cells F88 to F91 and G88 to G91 - formula of cells updated</a:t>
          </a:r>
          <a:endParaRPr lang="en-CA" sz="1100">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31750</xdr:colOff>
      <xdr:row>33</xdr:row>
      <xdr:rowOff>79374</xdr:rowOff>
    </xdr:from>
    <xdr:to>
      <xdr:col>8</xdr:col>
      <xdr:colOff>31750</xdr:colOff>
      <xdr:row>40</xdr:row>
      <xdr:rowOff>88900</xdr:rowOff>
    </xdr:to>
    <xdr:sp macro="" textlink="">
      <xdr:nvSpPr>
        <xdr:cNvPr id="2" name="TextBox 1"/>
        <xdr:cNvSpPr txBox="1"/>
      </xdr:nvSpPr>
      <xdr:spPr>
        <a:xfrm>
          <a:off x="717550" y="6416674"/>
          <a:ext cx="12192000" cy="1304926"/>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Arial" panose="020B0604020202020204" pitchFamily="34" charset="0"/>
              <a:ea typeface="+mn-ea"/>
              <a:cs typeface="Arial" panose="020B0604020202020204" pitchFamily="34" charset="0"/>
            </a:rPr>
            <a:t>During 2015, NPEI began billing its GS &gt; 50 kW and Streetlighting Non-RPP customers based on the IESO’s Actual GA rate by moving them to a billing cycle that would accommodate actual GA billing (i.e. they are billed after the 16</a:t>
          </a:r>
          <a:r>
            <a:rPr lang="en-US" sz="1100" baseline="30000">
              <a:solidFill>
                <a:schemeClr val="dk1"/>
              </a:solidFill>
              <a:effectLst/>
              <a:latin typeface="Arial" panose="020B0604020202020204" pitchFamily="34" charset="0"/>
              <a:ea typeface="+mn-ea"/>
              <a:cs typeface="Arial" panose="020B0604020202020204" pitchFamily="34" charset="0"/>
            </a:rPr>
            <a:t>th</a:t>
          </a:r>
          <a:r>
            <a:rPr lang="en-US" sz="1100">
              <a:solidFill>
                <a:schemeClr val="dk1"/>
              </a:solidFill>
              <a:effectLst/>
              <a:latin typeface="Arial" panose="020B0604020202020204" pitchFamily="34" charset="0"/>
              <a:ea typeface="+mn-ea"/>
              <a:cs typeface="Arial" panose="020B0604020202020204" pitchFamily="34" charset="0"/>
            </a:rPr>
            <a:t> of the following month, once the actual GA rate is available from the IESO). During 2015, Residential and GS &lt; 50 kW Non-RPP customers were billed GA at either the First Estimate GA rate or the Actual GA rate, depending on when their bills were issued during the month. </a:t>
          </a:r>
        </a:p>
        <a:p>
          <a:pPr marL="0" marR="0" indent="0" defTabSz="914400" eaLnBrk="1" fontAlgn="auto" latinLnBrk="0" hangingPunct="1">
            <a:lnSpc>
              <a:spcPct val="100000"/>
            </a:lnSpc>
            <a:spcBef>
              <a:spcPts val="0"/>
            </a:spcBef>
            <a:spcAft>
              <a:spcPts val="0"/>
            </a:spcAft>
            <a:buClrTx/>
            <a:buSzTx/>
            <a:buFontTx/>
            <a:buNone/>
            <a:tabLst/>
            <a:defRPr/>
          </a:pPr>
          <a:endParaRPr lang="en-CA" sz="1100">
            <a:latin typeface="Arial" panose="020B0604020202020204" pitchFamily="34" charset="0"/>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CA" sz="1100">
              <a:latin typeface="Arial" panose="020B0604020202020204" pitchFamily="34" charset="0"/>
              <a:cs typeface="Arial" panose="020B0604020202020204" pitchFamily="34" charset="0"/>
            </a:rPr>
            <a:t>To reflect the different rates that were used for billing, additional rows have been added to the analysis so that for</a:t>
          </a:r>
          <a:r>
            <a:rPr lang="en-CA" sz="1100" baseline="0">
              <a:latin typeface="Arial" panose="020B0604020202020204" pitchFamily="34" charset="0"/>
              <a:cs typeface="Arial" panose="020B0604020202020204" pitchFamily="34" charset="0"/>
            </a:rPr>
            <a:t> each month there is one row for consumption billed using the First Estimate GA Rate and one row for consumption billed  on the Actual GA Rate.</a:t>
          </a:r>
          <a:endParaRPr lang="en-CA" sz="1100">
            <a:latin typeface="Arial" panose="020B0604020202020204" pitchFamily="34" charset="0"/>
            <a:cs typeface="Arial" panose="020B0604020202020204" pitchFamily="34" charset="0"/>
          </a:endParaRPr>
        </a:p>
      </xdr:txBody>
    </xdr:sp>
    <xdr:clientData/>
  </xdr:twoCellAnchor>
  <xdr:twoCellAnchor>
    <xdr:from>
      <xdr:col>1</xdr:col>
      <xdr:colOff>38100</xdr:colOff>
      <xdr:row>107</xdr:row>
      <xdr:rowOff>123825</xdr:rowOff>
    </xdr:from>
    <xdr:to>
      <xdr:col>8</xdr:col>
      <xdr:colOff>0</xdr:colOff>
      <xdr:row>119</xdr:row>
      <xdr:rowOff>0</xdr:rowOff>
    </xdr:to>
    <xdr:sp macro="" textlink="">
      <xdr:nvSpPr>
        <xdr:cNvPr id="3" name="TextBox 2"/>
        <xdr:cNvSpPr txBox="1"/>
      </xdr:nvSpPr>
      <xdr:spPr>
        <a:xfrm>
          <a:off x="723900" y="22431375"/>
          <a:ext cx="12144375" cy="20478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4</xdr:col>
      <xdr:colOff>1161220</xdr:colOff>
      <xdr:row>9</xdr:row>
      <xdr:rowOff>0</xdr:rowOff>
    </xdr:to>
    <xdr:pic>
      <xdr:nvPicPr>
        <xdr:cNvPr id="4" name="Picture 3"/>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5" name="Rectangle 4"/>
        <xdr:cNvSpPr/>
      </xdr:nvSpPr>
      <xdr:spPr>
        <a:xfrm>
          <a:off x="28575" y="695325"/>
          <a:ext cx="862012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6" name="Rectangle 5"/>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923925</xdr:colOff>
      <xdr:row>2</xdr:row>
      <xdr:rowOff>66675</xdr:rowOff>
    </xdr:from>
    <xdr:to>
      <xdr:col>8</xdr:col>
      <xdr:colOff>85725</xdr:colOff>
      <xdr:row>7</xdr:row>
      <xdr:rowOff>28576</xdr:rowOff>
    </xdr:to>
    <xdr:sp macro="" textlink="">
      <xdr:nvSpPr>
        <xdr:cNvPr id="8" name="TextBox 7"/>
        <xdr:cNvSpPr txBox="1"/>
      </xdr:nvSpPr>
      <xdr:spPr>
        <a:xfrm>
          <a:off x="9896475" y="428625"/>
          <a:ext cx="3057525" cy="866776"/>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u="sng">
              <a:latin typeface="Arial" panose="020B0604020202020204" pitchFamily="34" charset="0"/>
              <a:cs typeface="Arial" panose="020B0604020202020204" pitchFamily="34" charset="0"/>
            </a:rPr>
            <a:t>Update from July 20th Workform</a:t>
          </a:r>
          <a:r>
            <a:rPr lang="en-CA" sz="1100" b="1" u="sng" baseline="0">
              <a:latin typeface="Arial" panose="020B0604020202020204" pitchFamily="34" charset="0"/>
              <a:cs typeface="Arial" panose="020B0604020202020204" pitchFamily="34" charset="0"/>
            </a:rPr>
            <a:t> </a:t>
          </a:r>
          <a:r>
            <a:rPr lang="en-CA" sz="1100" b="1" u="sng">
              <a:latin typeface="Arial" panose="020B0604020202020204" pitchFamily="34" charset="0"/>
              <a:cs typeface="Arial" panose="020B0604020202020204" pitchFamily="34" charset="0"/>
            </a:rPr>
            <a:t>version:</a:t>
          </a:r>
        </a:p>
        <a:p>
          <a:r>
            <a:rPr lang="en-CA" sz="1100">
              <a:latin typeface="Arial" panose="020B0604020202020204" pitchFamily="34" charset="0"/>
              <a:cs typeface="Arial" panose="020B0604020202020204" pitchFamily="34" charset="0"/>
            </a:rPr>
            <a:t>-Cells</a:t>
          </a:r>
          <a:r>
            <a:rPr lang="en-CA" sz="1100" baseline="0">
              <a:latin typeface="Arial" panose="020B0604020202020204" pitchFamily="34" charset="0"/>
              <a:cs typeface="Arial" panose="020B0604020202020204" pitchFamily="34" charset="0"/>
            </a:rPr>
            <a:t> C87,D87,E87, H87 - name of cells updated for cell reference</a:t>
          </a:r>
        </a:p>
        <a:p>
          <a:r>
            <a:rPr lang="en-CA" sz="1100" baseline="0">
              <a:latin typeface="Arial" panose="020B0604020202020204" pitchFamily="34" charset="0"/>
              <a:cs typeface="Arial" panose="020B0604020202020204" pitchFamily="34" charset="0"/>
            </a:rPr>
            <a:t>-Cells F88 to F91 and G88 to G91 - formula of cells updated</a:t>
          </a:r>
          <a:endParaRPr lang="en-CA" sz="1100">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57150</xdr:colOff>
      <xdr:row>32</xdr:row>
      <xdr:rowOff>180974</xdr:rowOff>
    </xdr:from>
    <xdr:to>
      <xdr:col>8</xdr:col>
      <xdr:colOff>57150</xdr:colOff>
      <xdr:row>40</xdr:row>
      <xdr:rowOff>0</xdr:rowOff>
    </xdr:to>
    <xdr:sp macro="" textlink="">
      <xdr:nvSpPr>
        <xdr:cNvPr id="2" name="TextBox 1"/>
        <xdr:cNvSpPr txBox="1"/>
      </xdr:nvSpPr>
      <xdr:spPr>
        <a:xfrm>
          <a:off x="742950" y="6362699"/>
          <a:ext cx="12182475" cy="131445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100">
              <a:solidFill>
                <a:schemeClr val="dk1"/>
              </a:solidFill>
              <a:effectLst/>
              <a:latin typeface="Arial" panose="020B0604020202020204" pitchFamily="34" charset="0"/>
              <a:ea typeface="+mn-ea"/>
              <a:cs typeface="Arial" panose="020B0604020202020204" pitchFamily="34" charset="0"/>
            </a:rPr>
            <a:t>During 2016, NPEI billed its GS &gt; 50 kW and Streetlighting Non-RPP customers based on the IESO’s Actual GA rate by moving them to a billing cycle that would accommodate actual GA billing (i.e. they are billed after the 16</a:t>
          </a:r>
          <a:r>
            <a:rPr lang="en-US" sz="1100" baseline="30000">
              <a:solidFill>
                <a:schemeClr val="dk1"/>
              </a:solidFill>
              <a:effectLst/>
              <a:latin typeface="Arial" panose="020B0604020202020204" pitchFamily="34" charset="0"/>
              <a:ea typeface="+mn-ea"/>
              <a:cs typeface="Arial" panose="020B0604020202020204" pitchFamily="34" charset="0"/>
            </a:rPr>
            <a:t>th</a:t>
          </a:r>
          <a:r>
            <a:rPr lang="en-US" sz="1100">
              <a:solidFill>
                <a:schemeClr val="dk1"/>
              </a:solidFill>
              <a:effectLst/>
              <a:latin typeface="Arial" panose="020B0604020202020204" pitchFamily="34" charset="0"/>
              <a:ea typeface="+mn-ea"/>
              <a:cs typeface="Arial" panose="020B0604020202020204" pitchFamily="34" charset="0"/>
            </a:rPr>
            <a:t> of the following month, once the actual GA rate is available from the IESO). During 2016, Residential and GS &lt; 50 kW Non-RPP customers were billed GA at either the First Estimate GA rate or the Actual GA rate, depending on when their bills were issued during the month. </a:t>
          </a:r>
          <a:endParaRPr lang="en-US">
            <a:effectLst/>
            <a:latin typeface="Arial" panose="020B0604020202020204" pitchFamily="34" charset="0"/>
            <a:cs typeface="Arial" panose="020B0604020202020204" pitchFamily="34" charset="0"/>
          </a:endParaRPr>
        </a:p>
        <a:p>
          <a:pPr eaLnBrk="1" fontAlgn="auto" latinLnBrk="0" hangingPunct="1"/>
          <a:endParaRPr lang="en-CA" sz="110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CA" sz="1100">
              <a:solidFill>
                <a:schemeClr val="dk1"/>
              </a:solidFill>
              <a:effectLst/>
              <a:latin typeface="Arial" panose="020B0604020202020204" pitchFamily="34" charset="0"/>
              <a:ea typeface="+mn-ea"/>
              <a:cs typeface="Arial" panose="020B0604020202020204" pitchFamily="34" charset="0"/>
            </a:rPr>
            <a:t>To reflect the different rates that were used for billing, additional rows have been added to the analysis so that for</a:t>
          </a:r>
          <a:r>
            <a:rPr lang="en-CA" sz="1100" baseline="0">
              <a:solidFill>
                <a:schemeClr val="dk1"/>
              </a:solidFill>
              <a:effectLst/>
              <a:latin typeface="Arial" panose="020B0604020202020204" pitchFamily="34" charset="0"/>
              <a:ea typeface="+mn-ea"/>
              <a:cs typeface="Arial" panose="020B0604020202020204" pitchFamily="34" charset="0"/>
            </a:rPr>
            <a:t> each month there is one row for consumption billed using the First Estimate GA Rate and one row for consumption billed  on the Actual GA Rate.</a:t>
          </a:r>
          <a:endParaRPr lang="en-US">
            <a:effectLst/>
            <a:latin typeface="Arial" panose="020B0604020202020204" pitchFamily="34" charset="0"/>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CA" sz="1100">
            <a:latin typeface="Arial" panose="020B0604020202020204" pitchFamily="34" charset="0"/>
            <a:cs typeface="Arial" panose="020B0604020202020204" pitchFamily="34" charset="0"/>
          </a:endParaRPr>
        </a:p>
      </xdr:txBody>
    </xdr:sp>
    <xdr:clientData/>
  </xdr:twoCellAnchor>
  <xdr:twoCellAnchor>
    <xdr:from>
      <xdr:col>1</xdr:col>
      <xdr:colOff>38100</xdr:colOff>
      <xdr:row>107</xdr:row>
      <xdr:rowOff>123825</xdr:rowOff>
    </xdr:from>
    <xdr:to>
      <xdr:col>8</xdr:col>
      <xdr:colOff>0</xdr:colOff>
      <xdr:row>119</xdr:row>
      <xdr:rowOff>0</xdr:rowOff>
    </xdr:to>
    <xdr:sp macro="" textlink="">
      <xdr:nvSpPr>
        <xdr:cNvPr id="3" name="TextBox 2"/>
        <xdr:cNvSpPr txBox="1"/>
      </xdr:nvSpPr>
      <xdr:spPr>
        <a:xfrm>
          <a:off x="723900" y="24603075"/>
          <a:ext cx="12144375" cy="20478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4</xdr:col>
      <xdr:colOff>1161220</xdr:colOff>
      <xdr:row>9</xdr:row>
      <xdr:rowOff>0</xdr:rowOff>
    </xdr:to>
    <xdr:pic>
      <xdr:nvPicPr>
        <xdr:cNvPr id="4" name="Picture 3"/>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5" name="Rectangle 4"/>
        <xdr:cNvSpPr/>
      </xdr:nvSpPr>
      <xdr:spPr>
        <a:xfrm>
          <a:off x="28575" y="695325"/>
          <a:ext cx="862012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6" name="Rectangle 5"/>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923925</xdr:colOff>
      <xdr:row>2</xdr:row>
      <xdr:rowOff>66675</xdr:rowOff>
    </xdr:from>
    <xdr:to>
      <xdr:col>8</xdr:col>
      <xdr:colOff>85725</xdr:colOff>
      <xdr:row>7</xdr:row>
      <xdr:rowOff>28576</xdr:rowOff>
    </xdr:to>
    <xdr:sp macro="" textlink="">
      <xdr:nvSpPr>
        <xdr:cNvPr id="8" name="TextBox 7"/>
        <xdr:cNvSpPr txBox="1"/>
      </xdr:nvSpPr>
      <xdr:spPr>
        <a:xfrm>
          <a:off x="9896475" y="428625"/>
          <a:ext cx="3057525" cy="866776"/>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u="sng">
              <a:latin typeface="Arial" panose="020B0604020202020204" pitchFamily="34" charset="0"/>
              <a:cs typeface="Arial" panose="020B0604020202020204" pitchFamily="34" charset="0"/>
            </a:rPr>
            <a:t>Update from July 20th Workform</a:t>
          </a:r>
          <a:r>
            <a:rPr lang="en-CA" sz="1100" b="1" u="sng" baseline="0">
              <a:latin typeface="Arial" panose="020B0604020202020204" pitchFamily="34" charset="0"/>
              <a:cs typeface="Arial" panose="020B0604020202020204" pitchFamily="34" charset="0"/>
            </a:rPr>
            <a:t> </a:t>
          </a:r>
          <a:r>
            <a:rPr lang="en-CA" sz="1100" b="1" u="sng">
              <a:latin typeface="Arial" panose="020B0604020202020204" pitchFamily="34" charset="0"/>
              <a:cs typeface="Arial" panose="020B0604020202020204" pitchFamily="34" charset="0"/>
            </a:rPr>
            <a:t>version:</a:t>
          </a:r>
        </a:p>
        <a:p>
          <a:r>
            <a:rPr lang="en-CA" sz="1100">
              <a:latin typeface="Arial" panose="020B0604020202020204" pitchFamily="34" charset="0"/>
              <a:cs typeface="Arial" panose="020B0604020202020204" pitchFamily="34" charset="0"/>
            </a:rPr>
            <a:t>-Cells</a:t>
          </a:r>
          <a:r>
            <a:rPr lang="en-CA" sz="1100" baseline="0">
              <a:latin typeface="Arial" panose="020B0604020202020204" pitchFamily="34" charset="0"/>
              <a:cs typeface="Arial" panose="020B0604020202020204" pitchFamily="34" charset="0"/>
            </a:rPr>
            <a:t> C87,D87,E87, H87 - name of cells updated for cell reference</a:t>
          </a:r>
        </a:p>
        <a:p>
          <a:r>
            <a:rPr lang="en-CA" sz="1100" baseline="0">
              <a:latin typeface="Arial" panose="020B0604020202020204" pitchFamily="34" charset="0"/>
              <a:cs typeface="Arial" panose="020B0604020202020204" pitchFamily="34" charset="0"/>
            </a:rPr>
            <a:t>-Cells F88 to F91 and G88 to G91 - formula of cells updated</a:t>
          </a:r>
          <a:endParaRPr lang="en-CA" sz="11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0:Z83"/>
  <sheetViews>
    <sheetView topLeftCell="A19" zoomScaleNormal="100" zoomScaleSheetLayoutView="85" workbookViewId="0">
      <selection activeCell="E15" sqref="E15"/>
    </sheetView>
  </sheetViews>
  <sheetFormatPr defaultColWidth="9.140625" defaultRowHeight="15" x14ac:dyDescent="0.2"/>
  <cols>
    <col min="1" max="1" width="5.5703125" style="42" customWidth="1"/>
    <col min="2" max="2" width="16.140625" style="82" customWidth="1"/>
    <col min="3" max="3" width="164.5703125" style="40" customWidth="1"/>
    <col min="4" max="16384" width="9.140625" style="40"/>
  </cols>
  <sheetData>
    <row r="10" spans="1:3" ht="15.75" x14ac:dyDescent="0.25">
      <c r="C10" s="139" t="s">
        <v>161</v>
      </c>
    </row>
    <row r="11" spans="1:3" ht="15.75" x14ac:dyDescent="0.2">
      <c r="A11" s="43" t="s">
        <v>122</v>
      </c>
    </row>
    <row r="13" spans="1:3" ht="15.75" x14ac:dyDescent="0.2">
      <c r="A13" s="44" t="s">
        <v>31</v>
      </c>
    </row>
    <row r="14" spans="1:3" ht="34.5" customHeight="1" x14ac:dyDescent="0.2">
      <c r="A14" s="145" t="s">
        <v>154</v>
      </c>
      <c r="B14" s="145"/>
      <c r="C14" s="145"/>
    </row>
    <row r="16" spans="1:3" ht="15.75" x14ac:dyDescent="0.2">
      <c r="A16" s="44" t="s">
        <v>46</v>
      </c>
    </row>
    <row r="17" spans="1:26" x14ac:dyDescent="0.2">
      <c r="A17" s="42" t="s">
        <v>47</v>
      </c>
    </row>
    <row r="18" spans="1:26" ht="33" customHeight="1" x14ac:dyDescent="0.2">
      <c r="A18" s="147" t="s">
        <v>85</v>
      </c>
      <c r="B18" s="147"/>
      <c r="C18" s="147"/>
    </row>
    <row r="20" spans="1:26" x14ac:dyDescent="0.2">
      <c r="A20" s="42">
        <v>1</v>
      </c>
      <c r="B20" s="144" t="s">
        <v>140</v>
      </c>
      <c r="C20" s="144"/>
    </row>
    <row r="21" spans="1:26" x14ac:dyDescent="0.2">
      <c r="B21" s="133"/>
      <c r="C21" s="133"/>
    </row>
    <row r="23" spans="1:26" ht="31.5" customHeight="1" x14ac:dyDescent="0.2">
      <c r="A23" s="42">
        <v>2</v>
      </c>
      <c r="B23" s="145" t="s">
        <v>86</v>
      </c>
      <c r="C23" s="145"/>
    </row>
    <row r="24" spans="1:26" x14ac:dyDescent="0.2">
      <c r="B24" s="132"/>
      <c r="C24" s="132"/>
    </row>
    <row r="26" spans="1:26" x14ac:dyDescent="0.2">
      <c r="A26" s="42">
        <v>3</v>
      </c>
      <c r="B26" s="146" t="s">
        <v>109</v>
      </c>
      <c r="C26" s="146"/>
    </row>
    <row r="27" spans="1:26" ht="32.25" customHeight="1" x14ac:dyDescent="0.2">
      <c r="B27" s="145" t="s">
        <v>117</v>
      </c>
      <c r="C27" s="145"/>
    </row>
    <row r="28" spans="1:26" ht="63" customHeight="1" x14ac:dyDescent="0.2">
      <c r="B28" s="145" t="s">
        <v>129</v>
      </c>
      <c r="C28" s="145"/>
      <c r="D28" s="45"/>
      <c r="E28" s="41"/>
      <c r="F28" s="41"/>
      <c r="G28" s="41"/>
      <c r="H28" s="41"/>
      <c r="I28" s="41"/>
      <c r="J28" s="41"/>
      <c r="K28" s="41"/>
      <c r="L28" s="41"/>
      <c r="M28" s="41"/>
      <c r="N28" s="41"/>
      <c r="O28" s="41"/>
      <c r="P28" s="41"/>
      <c r="Q28" s="41"/>
      <c r="R28" s="41"/>
      <c r="S28" s="41"/>
      <c r="T28" s="41"/>
      <c r="U28" s="41"/>
      <c r="V28" s="41"/>
      <c r="W28" s="41"/>
      <c r="X28" s="41"/>
      <c r="Y28" s="41"/>
      <c r="Z28" s="41"/>
    </row>
    <row r="29" spans="1:26" ht="30" customHeight="1" x14ac:dyDescent="0.2">
      <c r="B29" s="145" t="s">
        <v>118</v>
      </c>
      <c r="C29" s="145"/>
      <c r="D29" s="45"/>
      <c r="E29" s="41"/>
      <c r="F29" s="41"/>
      <c r="G29" s="41"/>
      <c r="H29" s="41"/>
      <c r="I29" s="41"/>
      <c r="J29" s="41"/>
      <c r="K29" s="41"/>
      <c r="L29" s="41"/>
      <c r="M29" s="41"/>
      <c r="N29" s="41"/>
      <c r="O29" s="41"/>
      <c r="P29" s="41"/>
      <c r="Q29" s="41"/>
      <c r="R29" s="41"/>
      <c r="S29" s="41"/>
      <c r="T29" s="41"/>
      <c r="U29" s="41"/>
      <c r="V29" s="41"/>
      <c r="W29" s="41"/>
      <c r="X29" s="41"/>
      <c r="Y29" s="41"/>
      <c r="Z29" s="41"/>
    </row>
    <row r="30" spans="1:26" x14ac:dyDescent="0.2">
      <c r="B30" s="85" t="s">
        <v>43</v>
      </c>
    </row>
    <row r="31" spans="1:26" x14ac:dyDescent="0.2">
      <c r="B31" s="85"/>
    </row>
    <row r="32" spans="1:26" x14ac:dyDescent="0.2">
      <c r="B32" s="85"/>
    </row>
    <row r="33" spans="1:3" ht="35.25" customHeight="1" x14ac:dyDescent="0.2">
      <c r="A33" s="145" t="s">
        <v>155</v>
      </c>
      <c r="B33" s="145"/>
      <c r="C33" s="145"/>
    </row>
    <row r="34" spans="1:3" x14ac:dyDescent="0.2">
      <c r="B34" s="132"/>
      <c r="C34" s="132"/>
    </row>
    <row r="35" spans="1:3" x14ac:dyDescent="0.2">
      <c r="B35" s="84"/>
    </row>
    <row r="36" spans="1:3" x14ac:dyDescent="0.2">
      <c r="A36" s="42">
        <v>4</v>
      </c>
      <c r="B36" s="146" t="s">
        <v>141</v>
      </c>
      <c r="C36" s="146"/>
    </row>
    <row r="37" spans="1:3" ht="78.75" customHeight="1" x14ac:dyDescent="0.2">
      <c r="B37" s="145" t="s">
        <v>142</v>
      </c>
      <c r="C37" s="145"/>
    </row>
    <row r="38" spans="1:3" ht="65.25" customHeight="1" x14ac:dyDescent="0.2">
      <c r="B38" s="145" t="s">
        <v>124</v>
      </c>
      <c r="C38" s="145"/>
    </row>
    <row r="39" spans="1:3" ht="31.5" customHeight="1" x14ac:dyDescent="0.2">
      <c r="B39" s="145" t="s">
        <v>123</v>
      </c>
      <c r="C39" s="145"/>
    </row>
    <row r="40" spans="1:3" ht="30" customHeight="1" x14ac:dyDescent="0.2">
      <c r="B40" s="145" t="s">
        <v>125</v>
      </c>
      <c r="C40" s="145"/>
    </row>
    <row r="41" spans="1:3" x14ac:dyDescent="0.2">
      <c r="B41" s="132"/>
      <c r="C41" s="132"/>
    </row>
    <row r="42" spans="1:3" ht="47.25" customHeight="1" x14ac:dyDescent="0.2">
      <c r="B42" s="89" t="s">
        <v>110</v>
      </c>
      <c r="C42" s="41" t="s">
        <v>87</v>
      </c>
    </row>
    <row r="43" spans="1:3" ht="33.75" customHeight="1" x14ac:dyDescent="0.2">
      <c r="B43" s="89" t="s">
        <v>112</v>
      </c>
      <c r="C43" s="41" t="s">
        <v>111</v>
      </c>
    </row>
    <row r="44" spans="1:3" x14ac:dyDescent="0.2">
      <c r="B44" s="89" t="s">
        <v>115</v>
      </c>
      <c r="C44" s="41" t="s">
        <v>113</v>
      </c>
    </row>
    <row r="45" spans="1:3" x14ac:dyDescent="0.2">
      <c r="B45" s="90" t="s">
        <v>116</v>
      </c>
      <c r="C45" s="83" t="s">
        <v>114</v>
      </c>
    </row>
    <row r="46" spans="1:3" x14ac:dyDescent="0.2">
      <c r="B46" s="87"/>
      <c r="C46" s="83"/>
    </row>
    <row r="48" spans="1:3" x14ac:dyDescent="0.2">
      <c r="A48" s="42">
        <v>5</v>
      </c>
      <c r="B48" s="88" t="s">
        <v>119</v>
      </c>
    </row>
    <row r="49" spans="2:3" ht="29.25" customHeight="1" x14ac:dyDescent="0.2">
      <c r="B49" s="145" t="s">
        <v>135</v>
      </c>
      <c r="C49" s="145"/>
    </row>
    <row r="51" spans="2:3" ht="30" customHeight="1" x14ac:dyDescent="0.2">
      <c r="B51" s="145" t="s">
        <v>120</v>
      </c>
      <c r="C51" s="145"/>
    </row>
    <row r="52" spans="2:3" ht="30" customHeight="1" x14ac:dyDescent="0.2">
      <c r="B52" s="145" t="s">
        <v>88</v>
      </c>
      <c r="C52" s="145"/>
    </row>
    <row r="53" spans="2:3" x14ac:dyDescent="0.2">
      <c r="B53" s="132"/>
      <c r="C53" s="132"/>
    </row>
    <row r="54" spans="2:3" x14ac:dyDescent="0.2">
      <c r="B54" s="135" t="s">
        <v>89</v>
      </c>
    </row>
    <row r="55" spans="2:3" x14ac:dyDescent="0.2">
      <c r="B55" s="91" t="s">
        <v>90</v>
      </c>
      <c r="C55" s="41" t="s">
        <v>91</v>
      </c>
    </row>
    <row r="56" spans="2:3" ht="45" x14ac:dyDescent="0.2">
      <c r="B56" s="91"/>
      <c r="C56" s="41" t="s">
        <v>156</v>
      </c>
    </row>
    <row r="57" spans="2:3" x14ac:dyDescent="0.2">
      <c r="B57" s="91"/>
      <c r="C57" s="40" t="s">
        <v>92</v>
      </c>
    </row>
    <row r="58" spans="2:3" x14ac:dyDescent="0.2">
      <c r="B58" s="91"/>
      <c r="C58" s="40" t="s">
        <v>93</v>
      </c>
    </row>
    <row r="59" spans="2:3" ht="21" customHeight="1" x14ac:dyDescent="0.2">
      <c r="B59" s="92" t="s">
        <v>96</v>
      </c>
      <c r="C59" s="40" t="s">
        <v>95</v>
      </c>
    </row>
    <row r="60" spans="2:3" ht="18.75" customHeight="1" x14ac:dyDescent="0.2">
      <c r="B60" s="92"/>
      <c r="C60" s="41" t="s">
        <v>94</v>
      </c>
    </row>
    <row r="61" spans="2:3" x14ac:dyDescent="0.2">
      <c r="B61" s="92"/>
      <c r="C61" s="40" t="s">
        <v>97</v>
      </c>
    </row>
    <row r="62" spans="2:3" x14ac:dyDescent="0.2">
      <c r="B62" s="92"/>
      <c r="C62" s="40" t="s">
        <v>98</v>
      </c>
    </row>
    <row r="63" spans="2:3" x14ac:dyDescent="0.2">
      <c r="B63" s="92" t="s">
        <v>100</v>
      </c>
      <c r="C63" s="40" t="s">
        <v>99</v>
      </c>
    </row>
    <row r="64" spans="2:3" ht="45" x14ac:dyDescent="0.2">
      <c r="B64" s="92"/>
      <c r="C64" s="132" t="s">
        <v>101</v>
      </c>
    </row>
    <row r="65" spans="1:3" x14ac:dyDescent="0.2">
      <c r="B65" s="92"/>
      <c r="C65" s="40" t="s">
        <v>102</v>
      </c>
    </row>
    <row r="66" spans="1:3" x14ac:dyDescent="0.2">
      <c r="B66" s="92"/>
      <c r="C66" s="40" t="s">
        <v>126</v>
      </c>
    </row>
    <row r="67" spans="1:3" x14ac:dyDescent="0.2">
      <c r="B67" s="92" t="s">
        <v>104</v>
      </c>
      <c r="C67" s="40" t="s">
        <v>103</v>
      </c>
    </row>
    <row r="68" spans="1:3" ht="45" x14ac:dyDescent="0.2">
      <c r="B68" s="92"/>
      <c r="C68" s="132" t="s">
        <v>144</v>
      </c>
    </row>
    <row r="69" spans="1:3" ht="30" x14ac:dyDescent="0.2">
      <c r="B69" s="92"/>
      <c r="C69" s="132" t="s">
        <v>145</v>
      </c>
    </row>
    <row r="70" spans="1:3" x14ac:dyDescent="0.2">
      <c r="B70" s="92" t="s">
        <v>106</v>
      </c>
      <c r="C70" s="40" t="s">
        <v>105</v>
      </c>
    </row>
    <row r="71" spans="1:3" ht="30" x14ac:dyDescent="0.2">
      <c r="B71" s="92"/>
      <c r="C71" s="132" t="s">
        <v>107</v>
      </c>
    </row>
    <row r="72" spans="1:3" x14ac:dyDescent="0.2">
      <c r="B72" s="92" t="s">
        <v>146</v>
      </c>
      <c r="C72" s="132" t="s">
        <v>137</v>
      </c>
    </row>
    <row r="73" spans="1:3" ht="45" x14ac:dyDescent="0.2">
      <c r="B73" s="92"/>
      <c r="C73" s="132" t="s">
        <v>148</v>
      </c>
    </row>
    <row r="74" spans="1:3" x14ac:dyDescent="0.2">
      <c r="B74" s="92" t="s">
        <v>147</v>
      </c>
      <c r="C74" s="132" t="s">
        <v>149</v>
      </c>
    </row>
    <row r="75" spans="1:3" ht="30" x14ac:dyDescent="0.2">
      <c r="B75" s="92"/>
      <c r="C75" s="132" t="s">
        <v>127</v>
      </c>
    </row>
    <row r="76" spans="1:3" x14ac:dyDescent="0.2">
      <c r="B76" s="92"/>
      <c r="C76" s="132"/>
    </row>
    <row r="77" spans="1:3" x14ac:dyDescent="0.2">
      <c r="A77" s="42">
        <v>6</v>
      </c>
      <c r="B77" s="136" t="s">
        <v>151</v>
      </c>
      <c r="C77" s="132"/>
    </row>
    <row r="78" spans="1:3" ht="59.25" customHeight="1" x14ac:dyDescent="0.2">
      <c r="B78" s="147" t="s">
        <v>152</v>
      </c>
      <c r="C78" s="147"/>
    </row>
    <row r="79" spans="1:3" x14ac:dyDescent="0.2">
      <c r="B79" s="86"/>
      <c r="C79" s="132"/>
    </row>
    <row r="81" spans="1:3" ht="30.75" customHeight="1" x14ac:dyDescent="0.2">
      <c r="A81" s="42">
        <v>7</v>
      </c>
      <c r="B81" s="145" t="s">
        <v>153</v>
      </c>
      <c r="C81" s="145"/>
    </row>
    <row r="82" spans="1:3" x14ac:dyDescent="0.2">
      <c r="B82" s="132"/>
      <c r="C82" s="132"/>
    </row>
    <row r="83" spans="1:3" ht="15.75" customHeight="1" x14ac:dyDescent="0.2">
      <c r="B83" s="144" t="s">
        <v>108</v>
      </c>
      <c r="C83" s="144"/>
    </row>
  </sheetData>
  <mergeCells count="20">
    <mergeCell ref="A14:C14"/>
    <mergeCell ref="A18:C18"/>
    <mergeCell ref="B23:C23"/>
    <mergeCell ref="B26:C26"/>
    <mergeCell ref="B20:C20"/>
    <mergeCell ref="B83:C83"/>
    <mergeCell ref="B27:C27"/>
    <mergeCell ref="B36:C36"/>
    <mergeCell ref="B81:C81"/>
    <mergeCell ref="B49:C49"/>
    <mergeCell ref="B51:C51"/>
    <mergeCell ref="B52:C52"/>
    <mergeCell ref="B40:C40"/>
    <mergeCell ref="B28:C28"/>
    <mergeCell ref="B29:C29"/>
    <mergeCell ref="B37:C37"/>
    <mergeCell ref="B38:C38"/>
    <mergeCell ref="B39:C39"/>
    <mergeCell ref="A33:C33"/>
    <mergeCell ref="B78:C78"/>
  </mergeCells>
  <pageMargins left="0.70866141732283472" right="0.70866141732283472" top="0.74803149606299213" bottom="0.74803149606299213" header="0.31496062992125984" footer="0.31496062992125984"/>
  <pageSetup scale="60" fitToHeight="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2:X103"/>
  <sheetViews>
    <sheetView topLeftCell="A82" zoomScale="75" zoomScaleNormal="75" zoomScaleSheetLayoutView="100" workbookViewId="0">
      <selection activeCell="F81" sqref="F81"/>
    </sheetView>
  </sheetViews>
  <sheetFormatPr defaultColWidth="9.140625" defaultRowHeight="14.25" x14ac:dyDescent="0.2"/>
  <cols>
    <col min="1" max="1" width="10.28515625" style="1" customWidth="1"/>
    <col min="2" max="2" width="53.85546875" style="1" customWidth="1"/>
    <col min="3" max="3" width="28.140625" style="1" customWidth="1"/>
    <col min="4" max="4" width="23.140625" style="1" customWidth="1"/>
    <col min="5" max="5" width="19.140625" style="1" customWidth="1"/>
    <col min="6" max="6" width="24.42578125" style="1" customWidth="1"/>
    <col min="7" max="7" width="15.85546875" style="1" customWidth="1"/>
    <col min="8" max="8" width="18.140625" style="1" customWidth="1"/>
    <col min="9" max="9" width="17.7109375" style="1" customWidth="1"/>
    <col min="10" max="10" width="17.28515625" style="1" customWidth="1"/>
    <col min="11" max="11" width="18.140625" style="1" customWidth="1"/>
    <col min="12" max="12" width="10.7109375" style="1" customWidth="1"/>
    <col min="13" max="13" width="10.28515625" style="1" customWidth="1"/>
    <col min="14" max="14" width="11.85546875" style="1" customWidth="1"/>
    <col min="15" max="15" width="10.7109375" style="1" customWidth="1"/>
    <col min="16" max="16" width="10.28515625" style="1" customWidth="1"/>
    <col min="17" max="17" width="10.7109375" style="1" customWidth="1"/>
    <col min="18" max="18" width="10.5703125" style="1" customWidth="1"/>
    <col min="19" max="19" width="11" style="1" customWidth="1"/>
    <col min="20" max="20" width="13" style="1" customWidth="1"/>
    <col min="21" max="21" width="10.85546875" style="1" customWidth="1"/>
    <col min="22" max="22" width="11.28515625" style="1" customWidth="1"/>
    <col min="23" max="16384" width="9.140625" style="1"/>
  </cols>
  <sheetData>
    <row r="12" spans="1:24" ht="15" x14ac:dyDescent="0.25">
      <c r="A12" s="47" t="s">
        <v>48</v>
      </c>
      <c r="B12" s="4"/>
      <c r="C12" s="47"/>
    </row>
    <row r="13" spans="1:24" x14ac:dyDescent="0.2">
      <c r="A13" s="4"/>
      <c r="B13" s="4"/>
      <c r="C13" s="4"/>
    </row>
    <row r="14" spans="1:24" ht="15" x14ac:dyDescent="0.2">
      <c r="A14" s="4"/>
      <c r="B14" s="4" t="s">
        <v>32</v>
      </c>
      <c r="C14" s="23"/>
      <c r="D14" s="4"/>
      <c r="E14" s="4"/>
      <c r="F14" s="4"/>
      <c r="X14" s="1">
        <v>2014</v>
      </c>
    </row>
    <row r="15" spans="1:24" ht="15" x14ac:dyDescent="0.2">
      <c r="A15" s="4"/>
      <c r="B15" s="4" t="s">
        <v>60</v>
      </c>
      <c r="C15" s="55"/>
      <c r="D15" s="4"/>
      <c r="E15" s="4"/>
      <c r="F15" s="4"/>
    </row>
    <row r="16" spans="1:24" ht="15" x14ac:dyDescent="0.2">
      <c r="A16" s="4"/>
      <c r="B16" s="14"/>
      <c r="C16" s="14"/>
      <c r="D16" s="4"/>
      <c r="E16" s="4"/>
      <c r="F16" s="4"/>
      <c r="X16" s="1">
        <v>2015</v>
      </c>
    </row>
    <row r="17" spans="1:24" ht="15" x14ac:dyDescent="0.2">
      <c r="A17" s="4" t="s">
        <v>33</v>
      </c>
      <c r="B17" s="14" t="s">
        <v>130</v>
      </c>
      <c r="C17" s="24" t="s">
        <v>162</v>
      </c>
      <c r="D17" s="4"/>
      <c r="E17" s="4"/>
      <c r="F17" s="4"/>
      <c r="X17" s="1">
        <v>2016</v>
      </c>
    </row>
    <row r="18" spans="1:24" ht="15" x14ac:dyDescent="0.2">
      <c r="A18" s="4"/>
      <c r="B18" s="14"/>
      <c r="C18" s="14"/>
      <c r="D18" s="4"/>
      <c r="E18" s="4"/>
      <c r="F18" s="4"/>
    </row>
    <row r="19" spans="1:24" ht="15" x14ac:dyDescent="0.2">
      <c r="A19" s="4"/>
      <c r="B19" s="14"/>
      <c r="C19" s="14"/>
      <c r="D19" s="4"/>
      <c r="E19" s="4"/>
      <c r="F19" s="4"/>
    </row>
    <row r="20" spans="1:24" ht="15" x14ac:dyDescent="0.2">
      <c r="A20" s="4" t="s">
        <v>34</v>
      </c>
      <c r="B20" s="22" t="s">
        <v>82</v>
      </c>
      <c r="C20" s="21"/>
      <c r="D20" s="21"/>
      <c r="E20" s="21"/>
      <c r="F20" s="21"/>
      <c r="I20" s="78"/>
      <c r="J20" s="78"/>
      <c r="K20" s="78"/>
      <c r="L20" s="78"/>
      <c r="M20" s="78"/>
      <c r="N20" s="78"/>
      <c r="O20" s="78"/>
      <c r="P20" s="78"/>
      <c r="Q20" s="78"/>
      <c r="R20" s="78"/>
      <c r="S20" s="78"/>
    </row>
    <row r="21" spans="1:24" ht="15" x14ac:dyDescent="0.2">
      <c r="A21" s="4"/>
      <c r="B21" s="153" t="s">
        <v>25</v>
      </c>
      <c r="C21" s="153"/>
      <c r="D21" s="24"/>
      <c r="E21" s="154"/>
      <c r="F21" s="155"/>
      <c r="G21" s="78"/>
      <c r="H21" s="78"/>
      <c r="I21" s="78"/>
      <c r="J21" s="78"/>
      <c r="K21" s="78"/>
      <c r="L21" s="78"/>
      <c r="M21" s="78"/>
      <c r="N21" s="78"/>
      <c r="O21" s="78"/>
      <c r="P21" s="78"/>
      <c r="Q21" s="78"/>
    </row>
    <row r="22" spans="1:24" ht="15" thickBot="1" x14ac:dyDescent="0.25">
      <c r="A22" s="4"/>
      <c r="B22" s="5" t="s">
        <v>3</v>
      </c>
      <c r="C22" s="5" t="s">
        <v>2</v>
      </c>
      <c r="D22" s="116">
        <f>D23+D24</f>
        <v>1195394886.5</v>
      </c>
      <c r="E22" s="6" t="s">
        <v>0</v>
      </c>
      <c r="F22" s="7">
        <v>1</v>
      </c>
      <c r="G22" s="78"/>
      <c r="H22" s="78"/>
      <c r="I22" s="78"/>
      <c r="J22" s="78"/>
      <c r="K22" s="78"/>
      <c r="L22" s="78"/>
      <c r="M22" s="78"/>
      <c r="N22" s="78"/>
      <c r="O22" s="78"/>
      <c r="P22" s="78"/>
      <c r="Q22" s="78"/>
    </row>
    <row r="23" spans="1:24" x14ac:dyDescent="0.2">
      <c r="B23" s="5" t="s">
        <v>7</v>
      </c>
      <c r="C23" s="5" t="s">
        <v>1</v>
      </c>
      <c r="D23" s="117">
        <v>561266797</v>
      </c>
      <c r="E23" s="6" t="s">
        <v>0</v>
      </c>
      <c r="F23" s="8">
        <f>IFERROR(D23/$D$22,0)</f>
        <v>0.46952417426122228</v>
      </c>
    </row>
    <row r="24" spans="1:24" ht="15" thickBot="1" x14ac:dyDescent="0.25">
      <c r="B24" s="5" t="s">
        <v>8</v>
      </c>
      <c r="C24" s="5" t="s">
        <v>6</v>
      </c>
      <c r="D24" s="116">
        <f>D25+D26</f>
        <v>634128089.5</v>
      </c>
      <c r="E24" s="6" t="s">
        <v>0</v>
      </c>
      <c r="F24" s="8">
        <f>IFERROR(D24/$D$22,0)</f>
        <v>0.53047582573877772</v>
      </c>
    </row>
    <row r="25" spans="1:24" x14ac:dyDescent="0.2">
      <c r="B25" s="5" t="s">
        <v>9</v>
      </c>
      <c r="C25" s="5" t="s">
        <v>4</v>
      </c>
      <c r="D25" s="117"/>
      <c r="E25" s="6" t="s">
        <v>0</v>
      </c>
      <c r="F25" s="8">
        <f>IFERROR(D25/$D$22,0)</f>
        <v>0</v>
      </c>
    </row>
    <row r="26" spans="1:24" x14ac:dyDescent="0.2">
      <c r="B26" s="5" t="s">
        <v>61</v>
      </c>
      <c r="C26" s="5" t="s">
        <v>5</v>
      </c>
      <c r="D26" s="118">
        <f>510074171+124053918.5</f>
        <v>634128089.5</v>
      </c>
      <c r="E26" s="6" t="s">
        <v>0</v>
      </c>
      <c r="F26" s="8">
        <f>IFERROR(D26/$D$22,0)</f>
        <v>0.53047582573877772</v>
      </c>
      <c r="G26" s="29"/>
      <c r="H26" s="29"/>
    </row>
    <row r="27" spans="1:24" ht="34.5" customHeight="1" x14ac:dyDescent="0.2">
      <c r="B27" s="156" t="s">
        <v>77</v>
      </c>
      <c r="C27" s="156"/>
      <c r="D27" s="156"/>
      <c r="E27" s="156"/>
      <c r="F27" s="156"/>
      <c r="G27" s="157"/>
      <c r="H27" s="157"/>
    </row>
    <row r="28" spans="1:24" x14ac:dyDescent="0.2">
      <c r="D28" s="119"/>
      <c r="E28" s="35"/>
      <c r="F28" s="35"/>
      <c r="G28" s="35"/>
    </row>
    <row r="29" spans="1:24" ht="15" x14ac:dyDescent="0.25">
      <c r="A29" s="1" t="s">
        <v>35</v>
      </c>
      <c r="B29" s="3" t="s">
        <v>41</v>
      </c>
    </row>
    <row r="30" spans="1:24" ht="15" x14ac:dyDescent="0.25">
      <c r="B30" s="3"/>
    </row>
    <row r="31" spans="1:24" ht="15" x14ac:dyDescent="0.25">
      <c r="B31" s="2" t="s">
        <v>22</v>
      </c>
      <c r="C31" s="52" t="s">
        <v>163</v>
      </c>
      <c r="E31" s="78"/>
      <c r="F31" s="35"/>
      <c r="G31" s="35"/>
      <c r="H31" s="35"/>
      <c r="I31" s="35"/>
      <c r="J31" s="35"/>
      <c r="K31" s="35"/>
    </row>
    <row r="32" spans="1:24" x14ac:dyDescent="0.2">
      <c r="E32" s="78"/>
      <c r="F32" s="35"/>
      <c r="G32" s="35"/>
      <c r="H32" s="35"/>
      <c r="I32" s="35"/>
      <c r="J32" s="35"/>
      <c r="K32" s="35"/>
    </row>
    <row r="33" spans="1:23" ht="15" x14ac:dyDescent="0.25">
      <c r="B33" s="2" t="s">
        <v>42</v>
      </c>
    </row>
    <row r="34" spans="1:23" ht="15" customHeight="1" x14ac:dyDescent="0.25">
      <c r="B34" s="36"/>
      <c r="C34" s="36"/>
      <c r="D34" s="36"/>
      <c r="E34" s="36"/>
      <c r="F34" s="36"/>
      <c r="G34" s="36"/>
      <c r="H34" s="36"/>
    </row>
    <row r="35" spans="1:23" ht="15" customHeight="1" x14ac:dyDescent="0.25">
      <c r="B35" s="36"/>
      <c r="C35" s="36"/>
      <c r="D35" s="36"/>
      <c r="E35" s="36"/>
      <c r="F35" s="36"/>
      <c r="G35" s="36"/>
      <c r="H35" s="36"/>
    </row>
    <row r="36" spans="1:23" ht="15" customHeight="1" x14ac:dyDescent="0.25">
      <c r="B36" s="36"/>
      <c r="C36" s="36"/>
      <c r="D36" s="36"/>
      <c r="E36" s="36"/>
      <c r="F36" s="36"/>
      <c r="G36" s="36"/>
      <c r="H36" s="36"/>
    </row>
    <row r="37" spans="1:23" ht="15" customHeight="1" x14ac:dyDescent="0.25">
      <c r="B37" s="36"/>
      <c r="C37" s="36"/>
      <c r="D37" s="36"/>
      <c r="E37" s="36"/>
      <c r="F37" s="36"/>
      <c r="G37" s="36"/>
      <c r="H37" s="36"/>
    </row>
    <row r="38" spans="1:23" ht="14.25" customHeight="1" x14ac:dyDescent="0.25">
      <c r="B38" s="36"/>
      <c r="C38" s="36"/>
      <c r="D38" s="36"/>
      <c r="E38" s="36"/>
      <c r="F38" s="36"/>
      <c r="G38" s="36"/>
      <c r="H38" s="36"/>
    </row>
    <row r="39" spans="1:23" ht="14.25" customHeight="1" x14ac:dyDescent="0.25">
      <c r="B39" s="36"/>
      <c r="C39" s="36"/>
      <c r="D39" s="36"/>
      <c r="E39" s="36"/>
      <c r="F39" s="36"/>
      <c r="G39" s="36"/>
      <c r="H39" s="36"/>
    </row>
    <row r="40" spans="1:23" s="35" customFormat="1" ht="14.25" customHeight="1" x14ac:dyDescent="0.25">
      <c r="B40" s="36"/>
      <c r="C40" s="36"/>
      <c r="D40" s="36"/>
      <c r="E40" s="36"/>
      <c r="F40" s="36"/>
      <c r="G40" s="36"/>
      <c r="H40" s="36"/>
    </row>
    <row r="41" spans="1:23" s="35" customFormat="1" ht="14.25" customHeight="1" x14ac:dyDescent="0.25">
      <c r="B41" s="36"/>
      <c r="C41" s="36"/>
      <c r="D41" s="36"/>
      <c r="E41" s="36"/>
      <c r="F41" s="36"/>
      <c r="G41" s="36"/>
      <c r="H41" s="36"/>
    </row>
    <row r="43" spans="1:23" ht="15" x14ac:dyDescent="0.25">
      <c r="A43" s="1" t="s">
        <v>36</v>
      </c>
      <c r="B43" s="47" t="s">
        <v>141</v>
      </c>
      <c r="C43" s="3"/>
    </row>
    <row r="44" spans="1:23" ht="15.75" thickBot="1" x14ac:dyDescent="0.3">
      <c r="B44" s="2" t="s">
        <v>25</v>
      </c>
      <c r="C44" s="95">
        <v>2014</v>
      </c>
      <c r="D44" s="78"/>
      <c r="E44" s="78"/>
      <c r="F44" s="79"/>
      <c r="G44" s="33"/>
      <c r="H44" s="33"/>
      <c r="I44" s="33"/>
      <c r="J44" s="33"/>
      <c r="K44" s="33"/>
      <c r="N44" s="3" t="s">
        <v>29</v>
      </c>
    </row>
    <row r="45" spans="1:23" s="9" customFormat="1" ht="80.25" customHeight="1" thickBot="1" x14ac:dyDescent="0.3">
      <c r="B45" s="50" t="s">
        <v>39</v>
      </c>
      <c r="C45" s="61" t="s">
        <v>139</v>
      </c>
      <c r="D45" s="80" t="s">
        <v>83</v>
      </c>
      <c r="E45" s="81" t="s">
        <v>84</v>
      </c>
      <c r="F45" s="66" t="s">
        <v>128</v>
      </c>
      <c r="G45" s="26" t="s">
        <v>49</v>
      </c>
      <c r="H45" s="26" t="s">
        <v>23</v>
      </c>
      <c r="I45" s="26" t="s">
        <v>50</v>
      </c>
      <c r="J45" s="26" t="s">
        <v>76</v>
      </c>
      <c r="K45" s="67" t="s">
        <v>78</v>
      </c>
      <c r="N45" s="11"/>
      <c r="O45" s="148">
        <v>2016</v>
      </c>
      <c r="P45" s="148"/>
      <c r="Q45" s="148"/>
      <c r="R45" s="148">
        <v>2015</v>
      </c>
      <c r="S45" s="148"/>
      <c r="T45" s="148"/>
      <c r="U45" s="148">
        <v>2014</v>
      </c>
      <c r="V45" s="148"/>
      <c r="W45" s="148"/>
    </row>
    <row r="46" spans="1:23" s="9" customFormat="1" ht="30" x14ac:dyDescent="0.25">
      <c r="B46" s="12"/>
      <c r="C46" s="62" t="s">
        <v>40</v>
      </c>
      <c r="D46" s="62" t="s">
        <v>38</v>
      </c>
      <c r="E46" s="63" t="s">
        <v>53</v>
      </c>
      <c r="F46" s="63" t="s">
        <v>54</v>
      </c>
      <c r="G46" s="63" t="s">
        <v>55</v>
      </c>
      <c r="H46" s="64" t="s">
        <v>56</v>
      </c>
      <c r="I46" s="63" t="s">
        <v>57</v>
      </c>
      <c r="J46" s="64" t="s">
        <v>58</v>
      </c>
      <c r="K46" s="65" t="s">
        <v>59</v>
      </c>
      <c r="N46" s="18" t="s">
        <v>30</v>
      </c>
      <c r="O46" s="100" t="s">
        <v>26</v>
      </c>
      <c r="P46" s="100" t="s">
        <v>27</v>
      </c>
      <c r="Q46" s="100" t="s">
        <v>28</v>
      </c>
      <c r="R46" s="100" t="s">
        <v>26</v>
      </c>
      <c r="S46" s="100" t="s">
        <v>27</v>
      </c>
      <c r="T46" s="100" t="s">
        <v>28</v>
      </c>
      <c r="U46" s="100" t="s">
        <v>26</v>
      </c>
      <c r="V46" s="100" t="s">
        <v>27</v>
      </c>
      <c r="W46" s="100" t="s">
        <v>28</v>
      </c>
    </row>
    <row r="47" spans="1:23" x14ac:dyDescent="0.2">
      <c r="B47" s="13" t="s">
        <v>10</v>
      </c>
      <c r="C47" s="93">
        <v>60148744.128000006</v>
      </c>
      <c r="D47" s="93"/>
      <c r="E47" s="60"/>
      <c r="F47" s="51">
        <f>C47-D47+E47</f>
        <v>60148744.128000006</v>
      </c>
      <c r="G47" s="110">
        <f>U47</f>
        <v>3.6260000000000001E-2</v>
      </c>
      <c r="H47" s="15">
        <f>F47*G47</f>
        <v>2180993.4620812801</v>
      </c>
      <c r="I47" s="110">
        <f>W47</f>
        <v>1.261E-2</v>
      </c>
      <c r="J47" s="17">
        <f>F47*I47</f>
        <v>758475.66345408</v>
      </c>
      <c r="K47" s="16">
        <f>J47-H47</f>
        <v>-1422517.7986272001</v>
      </c>
      <c r="N47" s="11" t="s">
        <v>10</v>
      </c>
      <c r="O47" s="19">
        <v>8.4229999999999999E-2</v>
      </c>
      <c r="P47" s="19">
        <v>9.214E-2</v>
      </c>
      <c r="Q47" s="19">
        <v>9.1789999999999997E-2</v>
      </c>
      <c r="R47" s="19">
        <v>5.5490000000000005E-2</v>
      </c>
      <c r="S47" s="19">
        <v>6.1609999999999998E-2</v>
      </c>
      <c r="T47" s="19">
        <v>5.0680000000000003E-2</v>
      </c>
      <c r="U47" s="19">
        <v>3.6260000000000001E-2</v>
      </c>
      <c r="V47" s="19">
        <v>1.806E-2</v>
      </c>
      <c r="W47" s="19">
        <v>1.261E-2</v>
      </c>
    </row>
    <row r="48" spans="1:23" x14ac:dyDescent="0.2">
      <c r="B48" s="13" t="s">
        <v>11</v>
      </c>
      <c r="C48" s="93">
        <v>54095570.495999999</v>
      </c>
      <c r="D48" s="93"/>
      <c r="E48" s="60"/>
      <c r="F48" s="51">
        <f t="shared" ref="F48:F58" si="0">C48-D48+E48</f>
        <v>54095570.495999999</v>
      </c>
      <c r="G48" s="110">
        <f t="shared" ref="G48:G58" si="1">U48</f>
        <v>2.231E-2</v>
      </c>
      <c r="H48" s="15">
        <f t="shared" ref="H48:H58" si="2">F48*G48</f>
        <v>1206872.1777657599</v>
      </c>
      <c r="I48" s="110">
        <f t="shared" ref="I48:I58" si="3">W48</f>
        <v>1.3300000000000001E-2</v>
      </c>
      <c r="J48" s="17">
        <f t="shared" ref="J48:J58" si="4">F48*I48</f>
        <v>719471.08759680006</v>
      </c>
      <c r="K48" s="16">
        <f t="shared" ref="K48:K58" si="5">J48-H48</f>
        <v>-487401.09016895981</v>
      </c>
      <c r="N48" s="11" t="s">
        <v>11</v>
      </c>
      <c r="O48" s="20">
        <v>0.10384</v>
      </c>
      <c r="P48" s="20">
        <v>9.6780000000000005E-2</v>
      </c>
      <c r="Q48" s="20">
        <v>9.851E-2</v>
      </c>
      <c r="R48" s="20">
        <v>6.9809999999999997E-2</v>
      </c>
      <c r="S48" s="20">
        <v>4.095E-2</v>
      </c>
      <c r="T48" s="20">
        <v>3.9609999999999999E-2</v>
      </c>
      <c r="U48" s="20">
        <v>2.231E-2</v>
      </c>
      <c r="V48" s="20">
        <v>1.1180000000000001E-2</v>
      </c>
      <c r="W48" s="20">
        <v>1.3300000000000001E-2</v>
      </c>
    </row>
    <row r="49" spans="1:24" x14ac:dyDescent="0.2">
      <c r="B49" s="13" t="s">
        <v>12</v>
      </c>
      <c r="C49" s="93">
        <v>57917530.851999998</v>
      </c>
      <c r="D49" s="93"/>
      <c r="E49" s="60"/>
      <c r="F49" s="51">
        <f t="shared" si="0"/>
        <v>57917530.851999998</v>
      </c>
      <c r="G49" s="110">
        <f t="shared" si="1"/>
        <v>1.103E-2</v>
      </c>
      <c r="H49" s="15">
        <f t="shared" si="2"/>
        <v>638830.36529756</v>
      </c>
      <c r="I49" s="110">
        <f t="shared" si="3"/>
        <v>-2.7E-4</v>
      </c>
      <c r="J49" s="17">
        <f t="shared" si="4"/>
        <v>-15637.733330040001</v>
      </c>
      <c r="K49" s="16">
        <f t="shared" si="5"/>
        <v>-654468.0986276</v>
      </c>
      <c r="N49" s="11" t="s">
        <v>12</v>
      </c>
      <c r="O49" s="20">
        <v>9.0219999999999995E-2</v>
      </c>
      <c r="P49" s="20">
        <v>0.10299</v>
      </c>
      <c r="Q49" s="20">
        <v>0.1061</v>
      </c>
      <c r="R49" s="20">
        <v>3.6040000000000003E-2</v>
      </c>
      <c r="S49" s="20">
        <v>5.74E-2</v>
      </c>
      <c r="T49" s="20">
        <v>6.2899999999999998E-2</v>
      </c>
      <c r="U49" s="20">
        <v>1.103E-2</v>
      </c>
      <c r="V49" s="20">
        <v>-8.0000000000000002E-3</v>
      </c>
      <c r="W49" s="20">
        <v>-2.7E-4</v>
      </c>
    </row>
    <row r="50" spans="1:24" x14ac:dyDescent="0.2">
      <c r="B50" s="13" t="s">
        <v>13</v>
      </c>
      <c r="C50" s="93">
        <v>51714778.810000002</v>
      </c>
      <c r="D50" s="93"/>
      <c r="E50" s="60"/>
      <c r="F50" s="51">
        <f t="shared" si="0"/>
        <v>51714778.810000002</v>
      </c>
      <c r="G50" s="110">
        <f t="shared" si="1"/>
        <v>-9.6500000000000006E-3</v>
      </c>
      <c r="H50" s="15">
        <f t="shared" si="2"/>
        <v>-499047.61551650008</v>
      </c>
      <c r="I50" s="110">
        <f t="shared" si="3"/>
        <v>5.1979999999999998E-2</v>
      </c>
      <c r="J50" s="17">
        <f t="shared" si="4"/>
        <v>2688134.2025438002</v>
      </c>
      <c r="K50" s="16">
        <f t="shared" si="5"/>
        <v>3187181.8180603003</v>
      </c>
      <c r="N50" s="11" t="s">
        <v>13</v>
      </c>
      <c r="O50" s="20">
        <v>0.12114999999999999</v>
      </c>
      <c r="P50" s="20">
        <v>0.11176999999999999</v>
      </c>
      <c r="Q50" s="20">
        <v>0.11132</v>
      </c>
      <c r="R50" s="20">
        <v>6.7049999999999998E-2</v>
      </c>
      <c r="S50" s="20">
        <v>9.2679999999999998E-2</v>
      </c>
      <c r="T50" s="20">
        <v>9.5590000000000008E-2</v>
      </c>
      <c r="U50" s="20">
        <v>-9.6500000000000006E-3</v>
      </c>
      <c r="V50" s="20">
        <v>5.4530000000000002E-2</v>
      </c>
      <c r="W50" s="20">
        <v>5.1979999999999998E-2</v>
      </c>
    </row>
    <row r="51" spans="1:24" x14ac:dyDescent="0.2">
      <c r="B51" s="13" t="s">
        <v>14</v>
      </c>
      <c r="C51" s="93">
        <v>53684635.939999998</v>
      </c>
      <c r="D51" s="93"/>
      <c r="E51" s="60"/>
      <c r="F51" s="51">
        <f t="shared" si="0"/>
        <v>53684635.939999998</v>
      </c>
      <c r="G51" s="110">
        <f t="shared" si="1"/>
        <v>5.3560000000000003E-2</v>
      </c>
      <c r="H51" s="15">
        <f t="shared" si="2"/>
        <v>2875349.1009463998</v>
      </c>
      <c r="I51" s="110">
        <f t="shared" si="3"/>
        <v>7.1959999999999996E-2</v>
      </c>
      <c r="J51" s="17">
        <f t="shared" si="4"/>
        <v>3863146.4022423998</v>
      </c>
      <c r="K51" s="16">
        <f t="shared" si="5"/>
        <v>987797.3012959999</v>
      </c>
      <c r="N51" s="11" t="s">
        <v>14</v>
      </c>
      <c r="O51" s="20">
        <v>0.10405</v>
      </c>
      <c r="P51" s="20">
        <v>0.11493</v>
      </c>
      <c r="Q51" s="20">
        <v>0.10749</v>
      </c>
      <c r="R51" s="20">
        <v>9.4159999999999994E-2</v>
      </c>
      <c r="S51" s="20">
        <v>9.7299999999999998E-2</v>
      </c>
      <c r="T51" s="20">
        <v>9.6680000000000002E-2</v>
      </c>
      <c r="U51" s="20">
        <v>5.3560000000000003E-2</v>
      </c>
      <c r="V51" s="20">
        <v>7.3520000000000002E-2</v>
      </c>
      <c r="W51" s="20">
        <v>7.1959999999999996E-2</v>
      </c>
    </row>
    <row r="52" spans="1:24" x14ac:dyDescent="0.2">
      <c r="B52" s="13" t="s">
        <v>15</v>
      </c>
      <c r="C52" s="93">
        <v>57829627.68</v>
      </c>
      <c r="D52" s="93"/>
      <c r="E52" s="60"/>
      <c r="F52" s="51">
        <f t="shared" si="0"/>
        <v>57829627.68</v>
      </c>
      <c r="G52" s="110">
        <f t="shared" si="1"/>
        <v>7.1900000000000006E-2</v>
      </c>
      <c r="H52" s="15">
        <f t="shared" si="2"/>
        <v>4157950.2301920005</v>
      </c>
      <c r="I52" s="110">
        <f t="shared" si="3"/>
        <v>6.0249999999999998E-2</v>
      </c>
      <c r="J52" s="17">
        <f t="shared" si="4"/>
        <v>3484235.0677199997</v>
      </c>
      <c r="K52" s="16">
        <f t="shared" si="5"/>
        <v>-673715.16247200081</v>
      </c>
      <c r="N52" s="11" t="s">
        <v>15</v>
      </c>
      <c r="O52" s="20">
        <v>0.11650000000000001</v>
      </c>
      <c r="P52" s="20">
        <v>9.3600000000000003E-2</v>
      </c>
      <c r="Q52" s="20">
        <v>9.5449999999999993E-2</v>
      </c>
      <c r="R52" s="20">
        <v>9.2280000000000001E-2</v>
      </c>
      <c r="S52" s="20">
        <v>9.7680000000000003E-2</v>
      </c>
      <c r="T52" s="20">
        <v>9.5400000000000013E-2</v>
      </c>
      <c r="U52" s="20">
        <v>7.1900000000000006E-2</v>
      </c>
      <c r="V52" s="20">
        <v>6.6640000000000005E-2</v>
      </c>
      <c r="W52" s="20">
        <v>6.0249999999999998E-2</v>
      </c>
    </row>
    <row r="53" spans="1:24" x14ac:dyDescent="0.2">
      <c r="B53" s="13" t="s">
        <v>16</v>
      </c>
      <c r="C53" s="60">
        <v>60770952.000000007</v>
      </c>
      <c r="D53" s="93"/>
      <c r="E53" s="60"/>
      <c r="F53" s="51">
        <f t="shared" si="0"/>
        <v>60770952.000000007</v>
      </c>
      <c r="G53" s="110">
        <f t="shared" si="1"/>
        <v>5.9760000000000001E-2</v>
      </c>
      <c r="H53" s="15">
        <f t="shared" si="2"/>
        <v>3631672.0915200007</v>
      </c>
      <c r="I53" s="110">
        <f t="shared" si="3"/>
        <v>6.2560000000000004E-2</v>
      </c>
      <c r="J53" s="17">
        <f t="shared" si="4"/>
        <v>3801830.7571200007</v>
      </c>
      <c r="K53" s="16">
        <f t="shared" si="5"/>
        <v>170158.66559999995</v>
      </c>
      <c r="N53" s="11" t="s">
        <v>16</v>
      </c>
      <c r="O53" s="20">
        <v>7.6670000000000002E-2</v>
      </c>
      <c r="P53" s="20">
        <v>8.412E-2</v>
      </c>
      <c r="Q53" s="20">
        <v>8.3059999999999995E-2</v>
      </c>
      <c r="R53" s="20">
        <v>8.8880000000000001E-2</v>
      </c>
      <c r="S53" s="20">
        <v>8.4129999999999996E-2</v>
      </c>
      <c r="T53" s="20">
        <v>7.8829999999999997E-2</v>
      </c>
      <c r="U53" s="20">
        <v>5.9760000000000001E-2</v>
      </c>
      <c r="V53" s="20">
        <v>5.7529999999999998E-2</v>
      </c>
      <c r="W53" s="20">
        <v>6.2560000000000004E-2</v>
      </c>
    </row>
    <row r="54" spans="1:24" x14ac:dyDescent="0.2">
      <c r="B54" s="13" t="s">
        <v>17</v>
      </c>
      <c r="C54" s="60">
        <v>61002625.728000008</v>
      </c>
      <c r="D54" s="93"/>
      <c r="E54" s="60"/>
      <c r="F54" s="51">
        <f t="shared" si="0"/>
        <v>61002625.728000008</v>
      </c>
      <c r="G54" s="110">
        <f t="shared" si="1"/>
        <v>6.1079999999999995E-2</v>
      </c>
      <c r="H54" s="15">
        <f t="shared" si="2"/>
        <v>3726040.3794662403</v>
      </c>
      <c r="I54" s="110">
        <f t="shared" si="3"/>
        <v>6.7610000000000003E-2</v>
      </c>
      <c r="J54" s="17">
        <f t="shared" si="4"/>
        <v>4124387.5254700808</v>
      </c>
      <c r="K54" s="16">
        <f t="shared" si="5"/>
        <v>398347.14600384049</v>
      </c>
      <c r="N54" s="11" t="s">
        <v>17</v>
      </c>
      <c r="O54" s="20">
        <v>8.5690000000000002E-2</v>
      </c>
      <c r="P54" s="20">
        <v>7.0499999999999993E-2</v>
      </c>
      <c r="Q54" s="20">
        <v>7.1029999999999996E-2</v>
      </c>
      <c r="R54" s="20">
        <v>8.8050000000000003E-2</v>
      </c>
      <c r="S54" s="20">
        <v>7.3550000000000004E-2</v>
      </c>
      <c r="T54" s="20">
        <v>8.0099999999999991E-2</v>
      </c>
      <c r="U54" s="20">
        <v>6.1079999999999995E-2</v>
      </c>
      <c r="V54" s="20">
        <v>6.8970000000000004E-2</v>
      </c>
      <c r="W54" s="20">
        <v>6.7610000000000003E-2</v>
      </c>
    </row>
    <row r="55" spans="1:24" x14ac:dyDescent="0.2">
      <c r="B55" s="13" t="s">
        <v>18</v>
      </c>
      <c r="C55" s="60">
        <v>55942149.119999997</v>
      </c>
      <c r="D55" s="93"/>
      <c r="E55" s="60"/>
      <c r="F55" s="51">
        <f t="shared" si="0"/>
        <v>55942149.119999997</v>
      </c>
      <c r="G55" s="110">
        <f t="shared" si="1"/>
        <v>8.0489999999999992E-2</v>
      </c>
      <c r="H55" s="15">
        <f t="shared" si="2"/>
        <v>4502783.582668799</v>
      </c>
      <c r="I55" s="110">
        <f t="shared" si="3"/>
        <v>7.9629999999999992E-2</v>
      </c>
      <c r="J55" s="17">
        <f t="shared" si="4"/>
        <v>4454673.3344255993</v>
      </c>
      <c r="K55" s="16">
        <f t="shared" si="5"/>
        <v>-48110.248243199661</v>
      </c>
      <c r="N55" s="11" t="s">
        <v>18</v>
      </c>
      <c r="O55" s="20">
        <v>7.0599999999999996E-2</v>
      </c>
      <c r="P55" s="20">
        <v>9.1480000000000006E-2</v>
      </c>
      <c r="Q55" s="20">
        <v>9.5310000000000006E-2</v>
      </c>
      <c r="R55" s="20">
        <v>8.270000000000001E-2</v>
      </c>
      <c r="S55" s="20">
        <v>7.1910000000000002E-2</v>
      </c>
      <c r="T55" s="20">
        <v>6.7030000000000006E-2</v>
      </c>
      <c r="U55" s="20">
        <v>8.0489999999999992E-2</v>
      </c>
      <c r="V55" s="20">
        <v>8.072E-2</v>
      </c>
      <c r="W55" s="20">
        <v>7.9629999999999992E-2</v>
      </c>
    </row>
    <row r="56" spans="1:24" x14ac:dyDescent="0.2">
      <c r="B56" s="13" t="s">
        <v>19</v>
      </c>
      <c r="C56" s="60">
        <v>52716757.631999999</v>
      </c>
      <c r="D56" s="93"/>
      <c r="E56" s="60">
        <v>9148.1280000000006</v>
      </c>
      <c r="F56" s="51">
        <f t="shared" si="0"/>
        <v>52725905.759999998</v>
      </c>
      <c r="G56" s="110">
        <f t="shared" si="1"/>
        <v>7.492E-2</v>
      </c>
      <c r="H56" s="15">
        <f t="shared" si="2"/>
        <v>3950224.8595392001</v>
      </c>
      <c r="I56" s="110">
        <f t="shared" si="3"/>
        <v>0.10014000000000001</v>
      </c>
      <c r="J56" s="17">
        <f t="shared" si="4"/>
        <v>5279972.2028064001</v>
      </c>
      <c r="K56" s="16">
        <f t="shared" si="5"/>
        <v>1329747.3432672</v>
      </c>
      <c r="N56" s="11" t="s">
        <v>19</v>
      </c>
      <c r="O56" s="20">
        <v>9.7199999999999995E-2</v>
      </c>
      <c r="P56" s="20">
        <v>0.1178</v>
      </c>
      <c r="Q56" s="20">
        <v>0.11226</v>
      </c>
      <c r="R56" s="20">
        <v>6.3710000000000003E-2</v>
      </c>
      <c r="S56" s="20">
        <v>7.1929999999999994E-2</v>
      </c>
      <c r="T56" s="20">
        <v>7.5439999999999993E-2</v>
      </c>
      <c r="U56" s="20">
        <v>7.492E-2</v>
      </c>
      <c r="V56" s="20">
        <v>0.10135</v>
      </c>
      <c r="W56" s="20">
        <v>0.10014000000000001</v>
      </c>
    </row>
    <row r="57" spans="1:24" x14ac:dyDescent="0.2">
      <c r="B57" s="13" t="s">
        <v>20</v>
      </c>
      <c r="C57" s="60">
        <v>49505207.136000007</v>
      </c>
      <c r="D57" s="93"/>
      <c r="E57" s="60">
        <v>2423607.648</v>
      </c>
      <c r="F57" s="51">
        <f t="shared" si="0"/>
        <v>51928814.784000009</v>
      </c>
      <c r="G57" s="110">
        <f t="shared" si="1"/>
        <v>9.9010000000000001E-2</v>
      </c>
      <c r="H57" s="15">
        <f t="shared" si="2"/>
        <v>5141471.9517638413</v>
      </c>
      <c r="I57" s="110">
        <f t="shared" si="3"/>
        <v>8.231999999999999E-2</v>
      </c>
      <c r="J57" s="17">
        <f t="shared" si="4"/>
        <v>4274780.0330188805</v>
      </c>
      <c r="K57" s="16">
        <f t="shared" si="5"/>
        <v>-866691.9187449608</v>
      </c>
      <c r="N57" s="11" t="s">
        <v>20</v>
      </c>
      <c r="O57" s="20">
        <v>0.12271</v>
      </c>
      <c r="P57" s="20">
        <v>0.115</v>
      </c>
      <c r="Q57" s="20">
        <v>0.11108999999999999</v>
      </c>
      <c r="R57" s="20">
        <v>7.6230000000000006E-2</v>
      </c>
      <c r="S57" s="20">
        <v>0.12447999999999999</v>
      </c>
      <c r="T57" s="20">
        <v>0.11320000000000001</v>
      </c>
      <c r="U57" s="20">
        <v>9.9010000000000001E-2</v>
      </c>
      <c r="V57" s="20">
        <v>8.5040000000000004E-2</v>
      </c>
      <c r="W57" s="20">
        <v>8.231999999999999E-2</v>
      </c>
    </row>
    <row r="58" spans="1:24" x14ac:dyDescent="0.2">
      <c r="B58" s="13" t="s">
        <v>21</v>
      </c>
      <c r="C58" s="94">
        <v>361259.712</v>
      </c>
      <c r="D58" s="93"/>
      <c r="E58" s="60">
        <v>55232692.832000002</v>
      </c>
      <c r="F58" s="51">
        <f t="shared" si="0"/>
        <v>55593952.544</v>
      </c>
      <c r="G58" s="110">
        <f t="shared" si="1"/>
        <v>7.3180000000000009E-2</v>
      </c>
      <c r="H58" s="15">
        <f t="shared" si="2"/>
        <v>4068365.4471699204</v>
      </c>
      <c r="I58" s="110">
        <f t="shared" si="3"/>
        <v>7.4439999999999992E-2</v>
      </c>
      <c r="J58" s="17">
        <f t="shared" si="4"/>
        <v>4138413.8273753594</v>
      </c>
      <c r="K58" s="16">
        <f t="shared" si="5"/>
        <v>70048.380205438938</v>
      </c>
      <c r="N58" s="27" t="s">
        <v>21</v>
      </c>
      <c r="O58" s="28">
        <v>0.10594000000000001</v>
      </c>
      <c r="P58" s="28">
        <v>7.8719999999999998E-2</v>
      </c>
      <c r="Q58" s="28">
        <v>8.7080000000000005E-2</v>
      </c>
      <c r="R58" s="28">
        <v>0.11462</v>
      </c>
      <c r="S58" s="28">
        <v>8.8090000000000002E-2</v>
      </c>
      <c r="T58" s="28">
        <v>9.4709999999999989E-2</v>
      </c>
      <c r="U58" s="28">
        <v>7.3180000000000009E-2</v>
      </c>
      <c r="V58" s="28">
        <v>5.7889999999999997E-2</v>
      </c>
      <c r="W58" s="28">
        <v>7.4439999999999992E-2</v>
      </c>
    </row>
    <row r="59" spans="1:24" ht="30.75" thickBot="1" x14ac:dyDescent="0.3">
      <c r="B59" s="127" t="s">
        <v>133</v>
      </c>
      <c r="C59" s="96">
        <f>SUM(C47:C58)</f>
        <v>615689839.23400009</v>
      </c>
      <c r="D59" s="96">
        <f>SUM(D47:D58)</f>
        <v>0</v>
      </c>
      <c r="E59" s="96">
        <f>SUM(E47:E58)</f>
        <v>57665448.608000003</v>
      </c>
      <c r="F59" s="96">
        <f>SUM(F47:F58)</f>
        <v>673355287.84200013</v>
      </c>
      <c r="G59" s="37"/>
      <c r="H59" s="38">
        <f>SUM(H47:H58)</f>
        <v>35581506.0328945</v>
      </c>
      <c r="I59" s="37"/>
      <c r="J59" s="38">
        <f>SUM(J47:J58)</f>
        <v>37571882.370443359</v>
      </c>
      <c r="K59" s="39">
        <f>SUM(K47:K58)</f>
        <v>1990376.3375488585</v>
      </c>
      <c r="N59" s="31"/>
      <c r="O59" s="32"/>
      <c r="P59" s="32"/>
      <c r="Q59" s="32"/>
      <c r="R59" s="32"/>
      <c r="S59" s="32"/>
      <c r="T59" s="32"/>
      <c r="U59" s="32"/>
      <c r="V59" s="32"/>
      <c r="W59" s="32"/>
    </row>
    <row r="60" spans="1:24" x14ac:dyDescent="0.2">
      <c r="G60" s="4"/>
      <c r="H60" s="4"/>
      <c r="I60" s="4"/>
      <c r="J60" s="68"/>
      <c r="K60" s="125"/>
      <c r="N60" s="29"/>
      <c r="O60" s="30"/>
      <c r="P60" s="30"/>
      <c r="Q60" s="30"/>
      <c r="R60" s="30"/>
      <c r="S60" s="30"/>
      <c r="T60" s="30"/>
      <c r="U60" s="30"/>
      <c r="V60" s="30"/>
      <c r="W60" s="30"/>
    </row>
    <row r="61" spans="1:24" x14ac:dyDescent="0.2">
      <c r="N61" s="29"/>
      <c r="O61" s="30"/>
      <c r="P61" s="30"/>
      <c r="Q61" s="30"/>
      <c r="R61" s="30"/>
      <c r="S61" s="30"/>
      <c r="T61" s="30"/>
      <c r="U61" s="30"/>
      <c r="V61" s="30"/>
      <c r="W61" s="30"/>
    </row>
    <row r="62" spans="1:24" ht="15" x14ac:dyDescent="0.25">
      <c r="A62" s="1" t="s">
        <v>143</v>
      </c>
      <c r="B62" s="47" t="s">
        <v>136</v>
      </c>
      <c r="C62" s="2"/>
      <c r="K62" s="114"/>
      <c r="N62" s="29"/>
      <c r="O62" s="30"/>
      <c r="P62" s="30"/>
      <c r="Q62" s="30"/>
      <c r="R62" s="30"/>
      <c r="S62" s="30"/>
      <c r="T62" s="30"/>
      <c r="U62" s="30"/>
      <c r="V62" s="30"/>
      <c r="W62" s="30"/>
    </row>
    <row r="63" spans="1:24" ht="15" x14ac:dyDescent="0.25">
      <c r="B63" s="3"/>
      <c r="C63" s="2"/>
      <c r="K63" s="122"/>
      <c r="N63" s="29"/>
      <c r="O63" s="29"/>
      <c r="P63" s="29"/>
      <c r="Q63" s="29"/>
      <c r="R63" s="29"/>
      <c r="S63" s="29"/>
      <c r="T63" s="29"/>
      <c r="U63" s="29"/>
      <c r="V63" s="29"/>
      <c r="W63" s="29"/>
    </row>
    <row r="64" spans="1:24" ht="45" x14ac:dyDescent="0.25">
      <c r="A64" s="11"/>
      <c r="B64" s="101" t="s">
        <v>45</v>
      </c>
      <c r="C64" s="48" t="s">
        <v>67</v>
      </c>
      <c r="D64" s="48" t="s">
        <v>121</v>
      </c>
      <c r="E64" s="158" t="s">
        <v>44</v>
      </c>
      <c r="F64" s="158"/>
      <c r="G64" s="158"/>
      <c r="H64" s="158"/>
      <c r="I64" s="158"/>
      <c r="K64" s="120"/>
      <c r="O64" s="29"/>
      <c r="P64" s="29"/>
      <c r="Q64" s="29"/>
      <c r="R64" s="29"/>
      <c r="S64" s="29"/>
      <c r="T64" s="29"/>
      <c r="U64" s="29"/>
      <c r="V64" s="29"/>
      <c r="W64" s="29"/>
      <c r="X64" s="29"/>
    </row>
    <row r="65" spans="1:24" ht="30.75" customHeight="1" x14ac:dyDescent="0.25">
      <c r="A65" s="162" t="s">
        <v>134</v>
      </c>
      <c r="B65" s="163"/>
      <c r="C65" s="164"/>
      <c r="D65" s="126">
        <v>1514355.81</v>
      </c>
      <c r="E65" s="149"/>
      <c r="F65" s="150"/>
      <c r="G65" s="150"/>
      <c r="H65" s="150"/>
      <c r="I65" s="151"/>
      <c r="K65" s="120"/>
      <c r="O65" s="29"/>
      <c r="P65" s="29"/>
      <c r="Q65" s="29"/>
      <c r="R65" s="29"/>
      <c r="S65" s="29"/>
      <c r="T65" s="29"/>
      <c r="U65" s="29"/>
      <c r="V65" s="29"/>
      <c r="W65" s="29"/>
      <c r="X65" s="29"/>
    </row>
    <row r="66" spans="1:24" ht="28.5" x14ac:dyDescent="0.2">
      <c r="A66" s="69" t="s">
        <v>51</v>
      </c>
      <c r="B66" s="49" t="s">
        <v>62</v>
      </c>
      <c r="C66" s="111"/>
      <c r="D66" s="97"/>
      <c r="E66" s="152"/>
      <c r="F66" s="152"/>
      <c r="G66" s="152"/>
      <c r="H66" s="152"/>
      <c r="I66" s="152"/>
      <c r="K66" s="120"/>
      <c r="O66" s="29"/>
      <c r="P66" s="29"/>
      <c r="Q66" s="29"/>
      <c r="R66" s="29"/>
      <c r="S66" s="29"/>
      <c r="T66" s="29"/>
      <c r="U66" s="29"/>
      <c r="V66" s="29"/>
      <c r="W66" s="29"/>
      <c r="X66" s="29"/>
    </row>
    <row r="67" spans="1:24" ht="28.5" x14ac:dyDescent="0.2">
      <c r="A67" s="69" t="s">
        <v>52</v>
      </c>
      <c r="B67" s="49" t="s">
        <v>79</v>
      </c>
      <c r="C67" s="112"/>
      <c r="D67" s="113"/>
      <c r="E67" s="159"/>
      <c r="F67" s="160"/>
      <c r="G67" s="160"/>
      <c r="H67" s="160"/>
      <c r="I67" s="161"/>
      <c r="J67" s="78"/>
      <c r="K67" s="121"/>
      <c r="L67" s="78"/>
      <c r="M67" s="78"/>
      <c r="N67" s="78"/>
      <c r="O67" s="78"/>
      <c r="P67" s="78"/>
      <c r="Q67" s="78"/>
    </row>
    <row r="68" spans="1:24" ht="28.5" x14ac:dyDescent="0.2">
      <c r="A68" s="69" t="s">
        <v>65</v>
      </c>
      <c r="B68" s="49" t="s">
        <v>64</v>
      </c>
      <c r="C68" s="111" t="s">
        <v>164</v>
      </c>
      <c r="D68" s="113">
        <v>116721.24744774867</v>
      </c>
      <c r="E68" s="152" t="s">
        <v>165</v>
      </c>
      <c r="F68" s="152"/>
      <c r="G68" s="152"/>
      <c r="H68" s="152"/>
      <c r="I68" s="152"/>
      <c r="J68" s="78"/>
      <c r="K68" s="121"/>
      <c r="L68" s="78"/>
      <c r="M68" s="78"/>
      <c r="N68" s="78"/>
      <c r="O68" s="78"/>
      <c r="P68" s="78"/>
      <c r="Q68" s="78"/>
    </row>
    <row r="69" spans="1:24" ht="28.5" x14ac:dyDescent="0.2">
      <c r="A69" s="69" t="s">
        <v>66</v>
      </c>
      <c r="B69" s="49" t="s">
        <v>63</v>
      </c>
      <c r="C69" s="112"/>
      <c r="D69" s="113"/>
      <c r="E69" s="159"/>
      <c r="F69" s="160"/>
      <c r="G69" s="160"/>
      <c r="H69" s="160"/>
      <c r="I69" s="161"/>
      <c r="J69" s="78"/>
      <c r="K69" s="124"/>
      <c r="L69" s="78"/>
      <c r="M69" s="78"/>
      <c r="N69" s="78"/>
      <c r="O69" s="78"/>
      <c r="P69" s="78"/>
      <c r="Q69" s="78"/>
    </row>
    <row r="70" spans="1:24" ht="28.5" x14ac:dyDescent="0.2">
      <c r="A70" s="69" t="s">
        <v>69</v>
      </c>
      <c r="B70" s="49" t="s">
        <v>71</v>
      </c>
      <c r="C70" s="111" t="s">
        <v>164</v>
      </c>
      <c r="D70" s="97">
        <v>29471.35</v>
      </c>
      <c r="E70" s="152" t="s">
        <v>194</v>
      </c>
      <c r="F70" s="152"/>
      <c r="G70" s="152"/>
      <c r="H70" s="152"/>
      <c r="I70" s="152"/>
      <c r="J70" s="78"/>
      <c r="K70" s="124"/>
      <c r="L70" s="78"/>
      <c r="M70" s="78"/>
      <c r="N70" s="78"/>
      <c r="O70" s="78"/>
      <c r="P70" s="78"/>
      <c r="Q70" s="78"/>
    </row>
    <row r="71" spans="1:24" ht="28.5" x14ac:dyDescent="0.2">
      <c r="A71" s="69" t="s">
        <v>70</v>
      </c>
      <c r="B71" s="49" t="s">
        <v>72</v>
      </c>
      <c r="C71" s="111"/>
      <c r="D71" s="97"/>
      <c r="E71" s="152"/>
      <c r="F71" s="152"/>
      <c r="G71" s="152"/>
      <c r="H71" s="152"/>
      <c r="I71" s="152"/>
      <c r="J71" s="78"/>
      <c r="K71" s="124"/>
      <c r="L71" s="78"/>
      <c r="M71" s="78"/>
      <c r="N71" s="78"/>
      <c r="O71" s="78"/>
      <c r="P71" s="78"/>
      <c r="Q71" s="78"/>
    </row>
    <row r="72" spans="1:24" ht="33.75" customHeight="1" x14ac:dyDescent="0.2">
      <c r="A72" s="69">
        <v>4</v>
      </c>
      <c r="B72" s="49" t="s">
        <v>68</v>
      </c>
      <c r="C72" s="111"/>
      <c r="D72" s="97"/>
      <c r="E72" s="152"/>
      <c r="F72" s="152"/>
      <c r="G72" s="152"/>
      <c r="H72" s="152"/>
      <c r="I72" s="152"/>
      <c r="J72" s="78"/>
      <c r="K72" s="124"/>
      <c r="L72" s="78"/>
      <c r="M72" s="78"/>
      <c r="N72" s="78"/>
      <c r="O72" s="78"/>
      <c r="P72" s="78"/>
      <c r="Q72" s="78"/>
    </row>
    <row r="73" spans="1:24" ht="42.75" x14ac:dyDescent="0.2">
      <c r="A73" s="69">
        <v>5</v>
      </c>
      <c r="B73" s="49" t="s">
        <v>81</v>
      </c>
      <c r="C73" s="111" t="s">
        <v>164</v>
      </c>
      <c r="D73" s="97">
        <v>330613.22791373997</v>
      </c>
      <c r="E73" s="152" t="s">
        <v>198</v>
      </c>
      <c r="F73" s="152"/>
      <c r="G73" s="152"/>
      <c r="H73" s="152"/>
      <c r="I73" s="152"/>
      <c r="J73" s="78"/>
      <c r="K73" s="124"/>
      <c r="L73" s="78"/>
      <c r="M73" s="78"/>
      <c r="N73" s="78"/>
      <c r="O73" s="78"/>
      <c r="P73" s="78"/>
      <c r="Q73" s="78"/>
    </row>
    <row r="74" spans="1:24" ht="28.5" x14ac:dyDescent="0.2">
      <c r="A74" s="54">
        <v>6</v>
      </c>
      <c r="B74" s="128" t="s">
        <v>137</v>
      </c>
      <c r="C74" s="111"/>
      <c r="D74" s="97"/>
      <c r="E74" s="152"/>
      <c r="F74" s="152"/>
      <c r="G74" s="152"/>
      <c r="H74" s="152"/>
      <c r="I74" s="152"/>
      <c r="K74" s="29"/>
    </row>
    <row r="75" spans="1:24" x14ac:dyDescent="0.2">
      <c r="A75" s="54">
        <v>7</v>
      </c>
      <c r="B75" s="46"/>
      <c r="C75" s="111"/>
      <c r="D75" s="97"/>
      <c r="E75" s="152"/>
      <c r="F75" s="152"/>
      <c r="G75" s="152"/>
      <c r="H75" s="152"/>
      <c r="I75" s="152"/>
    </row>
    <row r="76" spans="1:24" x14ac:dyDescent="0.2">
      <c r="A76" s="54">
        <v>8</v>
      </c>
      <c r="B76" s="46"/>
      <c r="C76" s="111"/>
      <c r="D76" s="97"/>
      <c r="E76" s="152"/>
      <c r="F76" s="152"/>
      <c r="G76" s="152"/>
      <c r="H76" s="152"/>
      <c r="I76" s="152"/>
    </row>
    <row r="77" spans="1:24" x14ac:dyDescent="0.2">
      <c r="A77" s="54">
        <v>9</v>
      </c>
      <c r="B77" s="46"/>
      <c r="C77" s="10"/>
      <c r="D77" s="97"/>
      <c r="E77" s="159"/>
      <c r="F77" s="160"/>
      <c r="G77" s="160"/>
      <c r="H77" s="160"/>
      <c r="I77" s="161"/>
    </row>
    <row r="78" spans="1:24" x14ac:dyDescent="0.2">
      <c r="A78" s="54">
        <v>10</v>
      </c>
      <c r="B78" s="46"/>
      <c r="C78" s="10"/>
      <c r="D78" s="97"/>
      <c r="E78" s="152"/>
      <c r="F78" s="152"/>
      <c r="G78" s="152"/>
      <c r="H78" s="152"/>
      <c r="I78" s="152"/>
    </row>
    <row r="79" spans="1:24" ht="15" x14ac:dyDescent="0.25">
      <c r="A79" s="1" t="s">
        <v>150</v>
      </c>
      <c r="B79" s="2" t="s">
        <v>131</v>
      </c>
      <c r="C79" s="2"/>
      <c r="D79" s="98">
        <f>SUM(D65:D78)</f>
        <v>1991161.6353614889</v>
      </c>
      <c r="E79" s="25"/>
      <c r="F79" s="25"/>
      <c r="G79" s="25"/>
      <c r="H79" s="25"/>
    </row>
    <row r="80" spans="1:24" ht="15" x14ac:dyDescent="0.25">
      <c r="B80" s="123" t="s">
        <v>132</v>
      </c>
      <c r="C80" s="70"/>
      <c r="D80" s="98">
        <f>K59</f>
        <v>1990376.3375488585</v>
      </c>
      <c r="E80" s="25"/>
      <c r="F80" s="25"/>
      <c r="G80" s="25"/>
      <c r="H80" s="25"/>
    </row>
    <row r="81" spans="1:19" ht="15" x14ac:dyDescent="0.25">
      <c r="B81" s="70" t="s">
        <v>24</v>
      </c>
      <c r="C81" s="70"/>
      <c r="D81" s="99">
        <f>D79-D80</f>
        <v>785.29781263042241</v>
      </c>
    </row>
    <row r="82" spans="1:19" ht="15.75" thickBot="1" x14ac:dyDescent="0.3">
      <c r="B82" s="134" t="s">
        <v>73</v>
      </c>
      <c r="C82" s="71"/>
      <c r="D82" s="143">
        <f>IF(ISERROR(D81/J59),0,D81/J59)</f>
        <v>2.0901210242481541E-5</v>
      </c>
      <c r="E82" s="103" t="str">
        <f>IF(AND(D82&lt;0.01,D82&gt;-0.01),"","Unresolved differences of greater than + or - 1% should be explained")</f>
        <v/>
      </c>
      <c r="G82" s="78"/>
      <c r="H82" s="35"/>
      <c r="I82" s="35"/>
      <c r="J82" s="35"/>
      <c r="K82" s="35"/>
      <c r="L82" s="35"/>
    </row>
    <row r="83" spans="1:19" ht="15.75" thickTop="1" x14ac:dyDescent="0.25">
      <c r="B83" s="2"/>
      <c r="C83" s="56"/>
      <c r="D83" s="59"/>
      <c r="G83" s="78"/>
    </row>
    <row r="84" spans="1:19" ht="15" x14ac:dyDescent="0.25">
      <c r="B84" s="2"/>
      <c r="C84" s="56"/>
      <c r="D84" s="34"/>
    </row>
    <row r="85" spans="1:19" ht="15" x14ac:dyDescent="0.25">
      <c r="A85" s="1" t="s">
        <v>75</v>
      </c>
      <c r="B85" s="72" t="s">
        <v>138</v>
      </c>
      <c r="C85" s="58"/>
      <c r="D85" s="59"/>
    </row>
    <row r="86" spans="1:19" ht="15" x14ac:dyDescent="0.25">
      <c r="B86" s="57"/>
      <c r="C86" s="58"/>
      <c r="D86" s="59"/>
    </row>
    <row r="87" spans="1:19" ht="75" x14ac:dyDescent="0.25">
      <c r="B87" s="102" t="s">
        <v>25</v>
      </c>
      <c r="C87" s="48" t="s">
        <v>157</v>
      </c>
      <c r="D87" s="48" t="s">
        <v>158</v>
      </c>
      <c r="E87" s="48" t="s">
        <v>159</v>
      </c>
      <c r="F87" s="73" t="s">
        <v>131</v>
      </c>
      <c r="G87" s="48" t="s">
        <v>24</v>
      </c>
      <c r="H87" s="75" t="s">
        <v>160</v>
      </c>
      <c r="I87" s="48" t="s">
        <v>73</v>
      </c>
      <c r="J87" s="78"/>
      <c r="K87" s="78"/>
      <c r="L87" s="35"/>
      <c r="M87" s="35"/>
      <c r="N87" s="35"/>
      <c r="O87" s="35"/>
      <c r="P87" s="35"/>
      <c r="Q87" s="35"/>
      <c r="R87" s="35"/>
      <c r="S87" s="35"/>
    </row>
    <row r="88" spans="1:19" x14ac:dyDescent="0.2">
      <c r="B88" s="115"/>
      <c r="C88" s="106"/>
      <c r="D88" s="106"/>
      <c r="E88" s="107"/>
      <c r="F88" s="130">
        <f>SUM(D88:E88)</f>
        <v>0</v>
      </c>
      <c r="G88" s="108">
        <f>F88-C88</f>
        <v>0</v>
      </c>
      <c r="H88" s="107"/>
      <c r="I88" s="104">
        <f>IF(ISERROR(G88/H88),0,G88/H88)</f>
        <v>0</v>
      </c>
      <c r="J88" s="78"/>
      <c r="K88" s="78"/>
      <c r="L88" s="35"/>
      <c r="M88" s="35"/>
      <c r="N88" s="35"/>
      <c r="O88" s="35"/>
      <c r="P88" s="35"/>
      <c r="Q88" s="35"/>
      <c r="R88" s="35"/>
      <c r="S88" s="35"/>
    </row>
    <row r="89" spans="1:19" x14ac:dyDescent="0.2">
      <c r="B89" s="115"/>
      <c r="C89" s="106"/>
      <c r="D89" s="106"/>
      <c r="E89" s="107"/>
      <c r="F89" s="130">
        <f t="shared" ref="F89:F91" si="6">SUM(D89:E89)</f>
        <v>0</v>
      </c>
      <c r="G89" s="108">
        <f>F89-C89</f>
        <v>0</v>
      </c>
      <c r="H89" s="107"/>
      <c r="I89" s="104">
        <f>IF(ISERROR(G89/H89),0,G89/H89)</f>
        <v>0</v>
      </c>
      <c r="J89" s="78"/>
      <c r="K89" s="78"/>
      <c r="L89" s="35"/>
      <c r="M89" s="35"/>
      <c r="N89" s="35"/>
      <c r="O89" s="35"/>
      <c r="P89" s="35"/>
      <c r="Q89" s="35"/>
      <c r="R89" s="35"/>
      <c r="S89" s="35"/>
    </row>
    <row r="90" spans="1:19" x14ac:dyDescent="0.2">
      <c r="B90" s="115"/>
      <c r="C90" s="106"/>
      <c r="D90" s="106"/>
      <c r="E90" s="107"/>
      <c r="F90" s="130">
        <f t="shared" si="6"/>
        <v>0</v>
      </c>
      <c r="G90" s="108">
        <f>F90-C90</f>
        <v>0</v>
      </c>
      <c r="H90" s="107"/>
      <c r="I90" s="104">
        <f>IF(ISERROR(G90/H90),0,G90/H90)</f>
        <v>0</v>
      </c>
      <c r="J90" s="78"/>
      <c r="K90" s="78"/>
      <c r="L90" s="35"/>
      <c r="M90" s="35"/>
      <c r="N90" s="35"/>
      <c r="O90" s="35"/>
      <c r="P90" s="35"/>
      <c r="Q90" s="35"/>
      <c r="R90" s="35"/>
      <c r="S90" s="35"/>
    </row>
    <row r="91" spans="1:19" ht="15" thickBot="1" x14ac:dyDescent="0.25">
      <c r="B91" s="115"/>
      <c r="C91" s="109"/>
      <c r="D91" s="109"/>
      <c r="E91" s="109"/>
      <c r="F91" s="130">
        <f t="shared" si="6"/>
        <v>0</v>
      </c>
      <c r="G91" s="108">
        <f>F91-C91</f>
        <v>0</v>
      </c>
      <c r="H91" s="109"/>
      <c r="I91" s="105">
        <f>IF(ISERROR(G91/H91),0,G91/H91)</f>
        <v>0</v>
      </c>
      <c r="J91" s="78"/>
      <c r="K91" s="78"/>
      <c r="L91" s="35"/>
      <c r="M91" s="35"/>
      <c r="N91" s="35"/>
      <c r="O91" s="35"/>
      <c r="P91" s="35"/>
      <c r="Q91" s="35"/>
      <c r="R91" s="35"/>
      <c r="S91" s="35"/>
    </row>
    <row r="92" spans="1:19" ht="15.75" thickBot="1" x14ac:dyDescent="0.3">
      <c r="B92" s="74" t="s">
        <v>74</v>
      </c>
      <c r="C92" s="129">
        <f t="shared" ref="C92:H92" si="7">SUM(C88:C91)</f>
        <v>0</v>
      </c>
      <c r="D92" s="129">
        <f t="shared" si="7"/>
        <v>0</v>
      </c>
      <c r="E92" s="129">
        <f t="shared" si="7"/>
        <v>0</v>
      </c>
      <c r="F92" s="131">
        <f t="shared" si="7"/>
        <v>0</v>
      </c>
      <c r="G92" s="129">
        <f>SUM(G88:G91)</f>
        <v>0</v>
      </c>
      <c r="H92" s="76">
        <f t="shared" si="7"/>
        <v>0</v>
      </c>
      <c r="I92" s="77" t="s">
        <v>80</v>
      </c>
      <c r="J92" s="78"/>
      <c r="K92" s="78"/>
      <c r="L92" s="35"/>
      <c r="M92" s="35"/>
      <c r="N92" s="35"/>
      <c r="O92" s="35"/>
      <c r="P92" s="35"/>
      <c r="Q92" s="35"/>
      <c r="R92" s="35"/>
      <c r="S92" s="35"/>
    </row>
    <row r="93" spans="1:19" x14ac:dyDescent="0.2">
      <c r="B93" s="4"/>
      <c r="C93" s="4"/>
      <c r="D93" s="4"/>
      <c r="E93" s="4"/>
      <c r="F93" s="4"/>
      <c r="G93" s="4"/>
      <c r="J93" s="78"/>
      <c r="K93" s="78"/>
      <c r="L93" s="35"/>
      <c r="M93" s="35"/>
      <c r="N93" s="35"/>
      <c r="O93" s="35"/>
      <c r="P93" s="35"/>
      <c r="Q93" s="35"/>
      <c r="R93" s="35"/>
      <c r="S93" s="35"/>
    </row>
    <row r="94" spans="1:19" x14ac:dyDescent="0.2">
      <c r="J94" s="78"/>
      <c r="K94" s="78"/>
      <c r="L94" s="35"/>
      <c r="M94" s="35"/>
      <c r="N94" s="35"/>
      <c r="O94" s="35"/>
      <c r="P94" s="35"/>
      <c r="Q94" s="35"/>
      <c r="R94" s="35"/>
      <c r="S94" s="35"/>
    </row>
    <row r="95" spans="1:19" ht="15" x14ac:dyDescent="0.25">
      <c r="B95" s="3" t="s">
        <v>37</v>
      </c>
      <c r="J95" s="78"/>
      <c r="K95" s="78"/>
    </row>
    <row r="96" spans="1:19" x14ac:dyDescent="0.2">
      <c r="B96" s="53"/>
      <c r="C96" s="53"/>
      <c r="D96" s="53"/>
      <c r="E96" s="53"/>
      <c r="F96" s="53"/>
      <c r="G96" s="53"/>
      <c r="H96" s="53"/>
      <c r="J96" s="78"/>
      <c r="K96" s="78"/>
    </row>
    <row r="97" spans="2:11" x14ac:dyDescent="0.2">
      <c r="B97" s="53"/>
      <c r="C97" s="53"/>
      <c r="D97" s="53"/>
      <c r="E97" s="53"/>
      <c r="F97" s="53"/>
      <c r="G97" s="53"/>
      <c r="H97" s="53"/>
      <c r="J97" s="78"/>
      <c r="K97" s="78"/>
    </row>
    <row r="98" spans="2:11" x14ac:dyDescent="0.2">
      <c r="B98" s="53"/>
      <c r="C98" s="53"/>
      <c r="D98" s="53"/>
      <c r="E98" s="53"/>
      <c r="F98" s="53"/>
      <c r="G98" s="53"/>
      <c r="H98" s="53"/>
    </row>
    <row r="99" spans="2:11" x14ac:dyDescent="0.2">
      <c r="B99" s="53"/>
      <c r="C99" s="53"/>
      <c r="D99" s="53"/>
      <c r="E99" s="53"/>
      <c r="F99" s="53"/>
      <c r="G99" s="53"/>
      <c r="H99" s="53"/>
    </row>
    <row r="100" spans="2:11" x14ac:dyDescent="0.2">
      <c r="B100" s="53"/>
      <c r="C100" s="53"/>
      <c r="D100" s="53"/>
      <c r="E100" s="53"/>
      <c r="F100" s="53"/>
      <c r="G100" s="53"/>
      <c r="H100" s="53"/>
    </row>
    <row r="101" spans="2:11" x14ac:dyDescent="0.2">
      <c r="B101" s="53"/>
      <c r="C101" s="53"/>
      <c r="D101" s="53"/>
      <c r="E101" s="53"/>
      <c r="F101" s="53"/>
      <c r="G101" s="53"/>
      <c r="H101" s="53"/>
    </row>
    <row r="102" spans="2:11" x14ac:dyDescent="0.2">
      <c r="B102" s="53"/>
      <c r="C102" s="53"/>
      <c r="D102" s="53"/>
      <c r="E102" s="53"/>
      <c r="F102" s="53"/>
      <c r="G102" s="53"/>
      <c r="H102" s="53"/>
    </row>
    <row r="103" spans="2:11" x14ac:dyDescent="0.2">
      <c r="B103" s="53"/>
      <c r="C103" s="53"/>
      <c r="D103" s="53"/>
      <c r="E103" s="53"/>
      <c r="F103" s="53"/>
      <c r="G103" s="53"/>
      <c r="H103" s="53"/>
    </row>
  </sheetData>
  <mergeCells count="22">
    <mergeCell ref="E77:I77"/>
    <mergeCell ref="E78:I78"/>
    <mergeCell ref="E71:I71"/>
    <mergeCell ref="E72:I72"/>
    <mergeCell ref="E73:I73"/>
    <mergeCell ref="E74:I74"/>
    <mergeCell ref="E75:I75"/>
    <mergeCell ref="E76:I76"/>
    <mergeCell ref="R45:T45"/>
    <mergeCell ref="U45:W45"/>
    <mergeCell ref="E65:I65"/>
    <mergeCell ref="E70:I70"/>
    <mergeCell ref="B21:C21"/>
    <mergeCell ref="E21:F21"/>
    <mergeCell ref="B27:H27"/>
    <mergeCell ref="O45:Q45"/>
    <mergeCell ref="E64:I64"/>
    <mergeCell ref="E66:I66"/>
    <mergeCell ref="E67:I67"/>
    <mergeCell ref="E68:I68"/>
    <mergeCell ref="E69:I69"/>
    <mergeCell ref="A65:C65"/>
  </mergeCells>
  <dataValidations count="1">
    <dataValidation type="list" sqref="C31">
      <formula1>"1st Estimate, 2nd Estimate, Actual, Other"</formula1>
    </dataValidation>
  </dataValidations>
  <pageMargins left="0.70866141732283505" right="0.70866141732283505" top="0.74803149606299202" bottom="0.74803149606299202" header="0.31496062992126" footer="0.31496062992126"/>
  <pageSetup scale="49" fitToHeight="2" orientation="landscape" cellComments="asDisplayed" r:id="rId1"/>
  <rowBreaks count="1" manualBreakCount="1">
    <brk id="61"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2:X115"/>
  <sheetViews>
    <sheetView topLeftCell="A89" zoomScale="75" zoomScaleNormal="75" zoomScaleSheetLayoutView="100" workbookViewId="0">
      <selection activeCell="E108" sqref="E108"/>
    </sheetView>
  </sheetViews>
  <sheetFormatPr defaultColWidth="9.140625" defaultRowHeight="14.25" x14ac:dyDescent="0.2"/>
  <cols>
    <col min="1" max="1" width="10.28515625" style="1" customWidth="1"/>
    <col min="2" max="2" width="53.85546875" style="1" customWidth="1"/>
    <col min="3" max="3" width="28.140625" style="1" customWidth="1"/>
    <col min="4" max="4" width="23.140625" style="1" customWidth="1"/>
    <col min="5" max="5" width="19.140625" style="1" customWidth="1"/>
    <col min="6" max="6" width="24.42578125" style="1" customWidth="1"/>
    <col min="7" max="7" width="15.85546875" style="1" customWidth="1"/>
    <col min="8" max="8" width="18.140625" style="1" customWidth="1"/>
    <col min="9" max="9" width="17.7109375" style="1" customWidth="1"/>
    <col min="10" max="10" width="17.28515625" style="1" customWidth="1"/>
    <col min="11" max="11" width="18.140625" style="1" customWidth="1"/>
    <col min="12" max="12" width="10.7109375" style="1" customWidth="1"/>
    <col min="13" max="13" width="10.28515625" style="1" customWidth="1"/>
    <col min="14" max="14" width="11.85546875" style="1" customWidth="1"/>
    <col min="15" max="15" width="10.7109375" style="1" customWidth="1"/>
    <col min="16" max="16" width="10.28515625" style="1" customWidth="1"/>
    <col min="17" max="17" width="10.7109375" style="1" customWidth="1"/>
    <col min="18" max="18" width="10.5703125" style="1" customWidth="1"/>
    <col min="19" max="19" width="11" style="1" customWidth="1"/>
    <col min="20" max="20" width="13" style="1" customWidth="1"/>
    <col min="21" max="21" width="10.85546875" style="1" customWidth="1"/>
    <col min="22" max="22" width="11.28515625" style="1" customWidth="1"/>
    <col min="23" max="16384" width="9.140625" style="1"/>
  </cols>
  <sheetData>
    <row r="12" spans="1:24" ht="15" x14ac:dyDescent="0.25">
      <c r="A12" s="47" t="s">
        <v>48</v>
      </c>
      <c r="B12" s="4"/>
      <c r="C12" s="47"/>
    </row>
    <row r="13" spans="1:24" x14ac:dyDescent="0.2">
      <c r="A13" s="4"/>
      <c r="B13" s="4"/>
      <c r="C13" s="4"/>
    </row>
    <row r="14" spans="1:24" ht="15" x14ac:dyDescent="0.2">
      <c r="A14" s="4"/>
      <c r="B14" s="4" t="s">
        <v>32</v>
      </c>
      <c r="C14" s="23"/>
      <c r="D14" s="4"/>
      <c r="E14" s="4"/>
      <c r="F14" s="4"/>
      <c r="X14" s="1">
        <v>2014</v>
      </c>
    </row>
    <row r="15" spans="1:24" ht="15" x14ac:dyDescent="0.2">
      <c r="A15" s="4"/>
      <c r="B15" s="4" t="s">
        <v>60</v>
      </c>
      <c r="C15" s="55"/>
      <c r="D15" s="4"/>
      <c r="E15" s="4"/>
      <c r="F15" s="4"/>
    </row>
    <row r="16" spans="1:24" ht="15" x14ac:dyDescent="0.2">
      <c r="A16" s="4"/>
      <c r="B16" s="14"/>
      <c r="C16" s="14"/>
      <c r="D16" s="4"/>
      <c r="E16" s="4"/>
      <c r="F16" s="4"/>
      <c r="X16" s="1">
        <v>2015</v>
      </c>
    </row>
    <row r="17" spans="1:24" ht="15" x14ac:dyDescent="0.2">
      <c r="A17" s="4" t="s">
        <v>33</v>
      </c>
      <c r="B17" s="14" t="s">
        <v>130</v>
      </c>
      <c r="C17" s="24" t="s">
        <v>162</v>
      </c>
      <c r="D17" s="4"/>
      <c r="E17" s="4"/>
      <c r="F17" s="4"/>
      <c r="X17" s="1">
        <v>2016</v>
      </c>
    </row>
    <row r="18" spans="1:24" ht="15" x14ac:dyDescent="0.2">
      <c r="A18" s="4"/>
      <c r="B18" s="14"/>
      <c r="C18" s="14"/>
      <c r="D18" s="4"/>
      <c r="E18" s="4"/>
      <c r="F18" s="4"/>
    </row>
    <row r="19" spans="1:24" ht="15" x14ac:dyDescent="0.2">
      <c r="A19" s="4"/>
      <c r="B19" s="14"/>
      <c r="C19" s="14"/>
      <c r="D19" s="4"/>
      <c r="E19" s="4"/>
      <c r="F19" s="4"/>
    </row>
    <row r="20" spans="1:24" ht="15" x14ac:dyDescent="0.2">
      <c r="A20" s="4" t="s">
        <v>34</v>
      </c>
      <c r="B20" s="22" t="s">
        <v>82</v>
      </c>
      <c r="C20" s="21"/>
      <c r="D20" s="21"/>
      <c r="E20" s="21"/>
      <c r="F20" s="21"/>
      <c r="I20" s="78"/>
      <c r="J20" s="78"/>
      <c r="K20" s="78"/>
      <c r="L20" s="78"/>
      <c r="M20" s="78"/>
      <c r="N20" s="78"/>
      <c r="O20" s="78"/>
      <c r="P20" s="78"/>
      <c r="Q20" s="78"/>
      <c r="R20" s="78"/>
      <c r="S20" s="78"/>
    </row>
    <row r="21" spans="1:24" ht="15" x14ac:dyDescent="0.2">
      <c r="A21" s="4"/>
      <c r="B21" s="153" t="s">
        <v>25</v>
      </c>
      <c r="C21" s="153"/>
      <c r="D21" s="24"/>
      <c r="E21" s="154"/>
      <c r="F21" s="155"/>
      <c r="G21" s="78"/>
      <c r="H21" s="78"/>
      <c r="I21" s="78"/>
      <c r="J21" s="78"/>
      <c r="K21" s="78"/>
      <c r="L21" s="78"/>
      <c r="M21" s="78"/>
      <c r="N21" s="78"/>
      <c r="O21" s="78"/>
      <c r="P21" s="78"/>
      <c r="Q21" s="78"/>
    </row>
    <row r="22" spans="1:24" ht="15" thickBot="1" x14ac:dyDescent="0.25">
      <c r="A22" s="4"/>
      <c r="B22" s="5" t="s">
        <v>3</v>
      </c>
      <c r="C22" s="5" t="s">
        <v>2</v>
      </c>
      <c r="D22" s="116">
        <f>D23+D24</f>
        <v>1203184319</v>
      </c>
      <c r="E22" s="6" t="s">
        <v>0</v>
      </c>
      <c r="F22" s="7">
        <v>1</v>
      </c>
      <c r="G22" s="78"/>
      <c r="H22" s="78"/>
      <c r="I22" s="78"/>
      <c r="J22" s="78"/>
      <c r="K22" s="78"/>
      <c r="L22" s="78"/>
      <c r="M22" s="78"/>
      <c r="N22" s="78"/>
      <c r="O22" s="78"/>
      <c r="P22" s="78"/>
      <c r="Q22" s="78"/>
    </row>
    <row r="23" spans="1:24" x14ac:dyDescent="0.2">
      <c r="B23" s="5" t="s">
        <v>7</v>
      </c>
      <c r="C23" s="5" t="s">
        <v>1</v>
      </c>
      <c r="D23" s="117">
        <v>569024338</v>
      </c>
      <c r="E23" s="6" t="s">
        <v>0</v>
      </c>
      <c r="F23" s="8">
        <f>IFERROR(D23/$D$22,0)</f>
        <v>0.47293197643477597</v>
      </c>
    </row>
    <row r="24" spans="1:24" ht="15" thickBot="1" x14ac:dyDescent="0.25">
      <c r="B24" s="5" t="s">
        <v>8</v>
      </c>
      <c r="C24" s="5" t="s">
        <v>6</v>
      </c>
      <c r="D24" s="116">
        <f>D25+D26</f>
        <v>634159981</v>
      </c>
      <c r="E24" s="6" t="s">
        <v>0</v>
      </c>
      <c r="F24" s="8">
        <f>IFERROR(D24/$D$22,0)</f>
        <v>0.52706802356522398</v>
      </c>
    </row>
    <row r="25" spans="1:24" x14ac:dyDescent="0.2">
      <c r="B25" s="5" t="s">
        <v>9</v>
      </c>
      <c r="C25" s="5" t="s">
        <v>4</v>
      </c>
      <c r="D25" s="117"/>
      <c r="E25" s="6" t="s">
        <v>0</v>
      </c>
      <c r="F25" s="8">
        <f>IFERROR(D25/$D$22,0)</f>
        <v>0</v>
      </c>
    </row>
    <row r="26" spans="1:24" ht="15" thickBot="1" x14ac:dyDescent="0.25">
      <c r="B26" s="5" t="s">
        <v>61</v>
      </c>
      <c r="C26" s="5" t="s">
        <v>5</v>
      </c>
      <c r="D26" s="116">
        <f>490337148+143822833</f>
        <v>634159981</v>
      </c>
      <c r="E26" s="6" t="s">
        <v>0</v>
      </c>
      <c r="F26" s="8">
        <f>IFERROR(D26/$D$22,0)</f>
        <v>0.52706802356522398</v>
      </c>
      <c r="G26" s="29"/>
      <c r="H26" s="29"/>
    </row>
    <row r="27" spans="1:24" ht="34.5" customHeight="1" x14ac:dyDescent="0.2">
      <c r="B27" s="156" t="s">
        <v>77</v>
      </c>
      <c r="C27" s="156"/>
      <c r="D27" s="156"/>
      <c r="E27" s="156"/>
      <c r="F27" s="156"/>
      <c r="G27" s="157"/>
      <c r="H27" s="157"/>
    </row>
    <row r="28" spans="1:24" x14ac:dyDescent="0.2">
      <c r="D28" s="119"/>
      <c r="E28" s="35"/>
      <c r="F28" s="35"/>
      <c r="G28" s="35"/>
    </row>
    <row r="29" spans="1:24" ht="15" x14ac:dyDescent="0.25">
      <c r="A29" s="1" t="s">
        <v>35</v>
      </c>
      <c r="B29" s="3" t="s">
        <v>41</v>
      </c>
    </row>
    <row r="30" spans="1:24" ht="15" x14ac:dyDescent="0.25">
      <c r="B30" s="3"/>
    </row>
    <row r="31" spans="1:24" ht="15" x14ac:dyDescent="0.25">
      <c r="B31" s="2" t="s">
        <v>22</v>
      </c>
      <c r="C31" s="52" t="s">
        <v>191</v>
      </c>
      <c r="E31" s="78"/>
      <c r="F31" s="35"/>
      <c r="G31" s="35"/>
      <c r="H31" s="35"/>
      <c r="I31" s="35"/>
      <c r="J31" s="35"/>
      <c r="K31" s="35"/>
    </row>
    <row r="32" spans="1:24" x14ac:dyDescent="0.2">
      <c r="E32" s="78"/>
      <c r="F32" s="35"/>
      <c r="G32" s="35"/>
      <c r="H32" s="35"/>
      <c r="I32" s="35"/>
      <c r="J32" s="35"/>
      <c r="K32" s="35"/>
    </row>
    <row r="33" spans="1:23" ht="15" x14ac:dyDescent="0.25">
      <c r="B33" s="2" t="s">
        <v>42</v>
      </c>
    </row>
    <row r="34" spans="1:23" ht="15" customHeight="1" x14ac:dyDescent="0.25">
      <c r="B34" s="36"/>
      <c r="C34" s="36"/>
      <c r="D34" s="36"/>
      <c r="E34" s="36"/>
      <c r="F34" s="36"/>
      <c r="G34" s="36"/>
      <c r="H34" s="36"/>
    </row>
    <row r="35" spans="1:23" ht="15" customHeight="1" x14ac:dyDescent="0.25">
      <c r="B35" s="36"/>
      <c r="C35" s="36"/>
      <c r="D35" s="36"/>
      <c r="E35" s="36"/>
      <c r="F35" s="36"/>
      <c r="G35" s="36"/>
      <c r="H35" s="36"/>
    </row>
    <row r="36" spans="1:23" ht="15" customHeight="1" x14ac:dyDescent="0.25">
      <c r="B36" s="36"/>
      <c r="C36" s="36"/>
      <c r="D36" s="36"/>
      <c r="E36" s="36"/>
      <c r="F36" s="36"/>
      <c r="G36" s="36"/>
      <c r="H36" s="36"/>
    </row>
    <row r="37" spans="1:23" ht="15" customHeight="1" x14ac:dyDescent="0.25">
      <c r="B37" s="36"/>
      <c r="C37" s="36"/>
      <c r="D37" s="36"/>
      <c r="E37" s="36"/>
      <c r="F37" s="36"/>
      <c r="G37" s="36"/>
      <c r="H37" s="36"/>
    </row>
    <row r="38" spans="1:23" ht="14.25" customHeight="1" x14ac:dyDescent="0.25">
      <c r="B38" s="36"/>
      <c r="C38" s="36"/>
      <c r="D38" s="36"/>
      <c r="E38" s="36"/>
      <c r="F38" s="36"/>
      <c r="G38" s="36"/>
      <c r="H38" s="36"/>
    </row>
    <row r="39" spans="1:23" ht="14.25" customHeight="1" x14ac:dyDescent="0.25">
      <c r="B39" s="36"/>
      <c r="C39" s="36"/>
      <c r="D39" s="36"/>
      <c r="E39" s="36"/>
      <c r="F39" s="36"/>
      <c r="G39" s="36"/>
      <c r="H39" s="36"/>
    </row>
    <row r="40" spans="1:23" s="35" customFormat="1" ht="14.25" customHeight="1" x14ac:dyDescent="0.25">
      <c r="B40" s="36"/>
      <c r="C40" s="36"/>
      <c r="D40" s="36"/>
      <c r="E40" s="36"/>
      <c r="F40" s="36"/>
      <c r="G40" s="36"/>
      <c r="H40" s="36"/>
    </row>
    <row r="41" spans="1:23" s="35" customFormat="1" ht="14.25" customHeight="1" x14ac:dyDescent="0.25">
      <c r="B41" s="36"/>
      <c r="C41" s="36"/>
      <c r="D41" s="36"/>
      <c r="E41" s="36"/>
      <c r="F41" s="36"/>
      <c r="G41" s="36"/>
      <c r="H41" s="36"/>
    </row>
    <row r="43" spans="1:23" ht="15" x14ac:dyDescent="0.25">
      <c r="A43" s="1" t="s">
        <v>36</v>
      </c>
      <c r="B43" s="47" t="s">
        <v>141</v>
      </c>
      <c r="C43" s="3"/>
    </row>
    <row r="44" spans="1:23" ht="15.75" thickBot="1" x14ac:dyDescent="0.3">
      <c r="B44" s="2" t="s">
        <v>25</v>
      </c>
      <c r="C44" s="95">
        <v>2015</v>
      </c>
      <c r="D44" s="78"/>
      <c r="E44" s="78"/>
      <c r="F44" s="79"/>
      <c r="G44" s="33"/>
      <c r="H44" s="33"/>
      <c r="I44" s="33"/>
      <c r="J44" s="33"/>
      <c r="K44" s="33"/>
      <c r="N44" s="3" t="s">
        <v>29</v>
      </c>
    </row>
    <row r="45" spans="1:23" s="9" customFormat="1" ht="80.25" customHeight="1" thickBot="1" x14ac:dyDescent="0.3">
      <c r="B45" s="50" t="s">
        <v>39</v>
      </c>
      <c r="C45" s="61" t="s">
        <v>139</v>
      </c>
      <c r="D45" s="80" t="s">
        <v>83</v>
      </c>
      <c r="E45" s="81" t="s">
        <v>84</v>
      </c>
      <c r="F45" s="66" t="s">
        <v>128</v>
      </c>
      <c r="G45" s="26" t="s">
        <v>49</v>
      </c>
      <c r="H45" s="26" t="s">
        <v>23</v>
      </c>
      <c r="I45" s="26" t="s">
        <v>50</v>
      </c>
      <c r="J45" s="26" t="s">
        <v>76</v>
      </c>
      <c r="K45" s="67" t="s">
        <v>78</v>
      </c>
      <c r="N45" s="11"/>
      <c r="O45" s="148">
        <v>2016</v>
      </c>
      <c r="P45" s="148"/>
      <c r="Q45" s="148"/>
      <c r="R45" s="148">
        <v>2015</v>
      </c>
      <c r="S45" s="148"/>
      <c r="T45" s="148"/>
      <c r="U45" s="148">
        <v>2014</v>
      </c>
      <c r="V45" s="148"/>
      <c r="W45" s="148"/>
    </row>
    <row r="46" spans="1:23" s="9" customFormat="1" ht="30" x14ac:dyDescent="0.25">
      <c r="B46" s="12"/>
      <c r="C46" s="62" t="s">
        <v>40</v>
      </c>
      <c r="D46" s="62" t="s">
        <v>38</v>
      </c>
      <c r="E46" s="63" t="s">
        <v>53</v>
      </c>
      <c r="F46" s="63" t="s">
        <v>54</v>
      </c>
      <c r="G46" s="63" t="s">
        <v>55</v>
      </c>
      <c r="H46" s="64" t="s">
        <v>56</v>
      </c>
      <c r="I46" s="63" t="s">
        <v>57</v>
      </c>
      <c r="J46" s="64" t="s">
        <v>58</v>
      </c>
      <c r="K46" s="65" t="s">
        <v>59</v>
      </c>
      <c r="N46" s="18" t="s">
        <v>30</v>
      </c>
      <c r="O46" s="100" t="s">
        <v>26</v>
      </c>
      <c r="P46" s="100" t="s">
        <v>27</v>
      </c>
      <c r="Q46" s="100" t="s">
        <v>28</v>
      </c>
      <c r="R46" s="100" t="s">
        <v>26</v>
      </c>
      <c r="S46" s="100" t="s">
        <v>27</v>
      </c>
      <c r="T46" s="100" t="s">
        <v>28</v>
      </c>
      <c r="U46" s="100" t="s">
        <v>26</v>
      </c>
      <c r="V46" s="100" t="s">
        <v>27</v>
      </c>
      <c r="W46" s="100" t="s">
        <v>28</v>
      </c>
    </row>
    <row r="47" spans="1:23" x14ac:dyDescent="0.2">
      <c r="B47" s="13" t="s">
        <v>166</v>
      </c>
      <c r="C47" s="93">
        <v>56781903.024000011</v>
      </c>
      <c r="D47" s="93"/>
      <c r="E47" s="60"/>
      <c r="F47" s="51">
        <f>C47-D47+E47</f>
        <v>56781903.024000011</v>
      </c>
      <c r="G47" s="110">
        <f>R47</f>
        <v>5.5490000000000005E-2</v>
      </c>
      <c r="H47" s="15">
        <f>F47*G47</f>
        <v>3150827.7988017611</v>
      </c>
      <c r="I47" s="110">
        <f>+T47</f>
        <v>5.0680000000000003E-2</v>
      </c>
      <c r="J47" s="17">
        <f>F47*I47</f>
        <v>2877706.8452563207</v>
      </c>
      <c r="K47" s="16">
        <f>J47-H47</f>
        <v>-273120.95354544045</v>
      </c>
      <c r="N47" s="11" t="s">
        <v>10</v>
      </c>
      <c r="O47" s="19">
        <v>8.4229999999999999E-2</v>
      </c>
      <c r="P47" s="19">
        <v>9.214E-2</v>
      </c>
      <c r="Q47" s="19">
        <v>9.1789999999999997E-2</v>
      </c>
      <c r="R47" s="19">
        <v>5.5490000000000005E-2</v>
      </c>
      <c r="S47" s="19">
        <v>6.1609999999999998E-2</v>
      </c>
      <c r="T47" s="19">
        <v>5.0680000000000003E-2</v>
      </c>
      <c r="U47" s="19">
        <v>3.6260000000000001E-2</v>
      </c>
      <c r="V47" s="19">
        <v>1.806E-2</v>
      </c>
      <c r="W47" s="19">
        <v>1.261E-2</v>
      </c>
    </row>
    <row r="48" spans="1:23" x14ac:dyDescent="0.2">
      <c r="B48" s="13" t="s">
        <v>178</v>
      </c>
      <c r="C48" s="93">
        <v>554164</v>
      </c>
      <c r="D48" s="93"/>
      <c r="E48" s="60"/>
      <c r="F48" s="51">
        <f>C48-D48+E48</f>
        <v>554164</v>
      </c>
      <c r="G48" s="110">
        <f>T47</f>
        <v>5.0680000000000003E-2</v>
      </c>
      <c r="H48" s="15">
        <f>F48*G48</f>
        <v>28085.03152</v>
      </c>
      <c r="I48" s="110">
        <f>+T47</f>
        <v>5.0680000000000003E-2</v>
      </c>
      <c r="J48" s="17">
        <f>F48*I48</f>
        <v>28085.03152</v>
      </c>
      <c r="K48" s="16">
        <f>J48-H48</f>
        <v>0</v>
      </c>
      <c r="N48" s="11" t="s">
        <v>11</v>
      </c>
      <c r="O48" s="20">
        <v>0.10384</v>
      </c>
      <c r="P48" s="20">
        <v>9.6780000000000005E-2</v>
      </c>
      <c r="Q48" s="20">
        <v>9.851E-2</v>
      </c>
      <c r="R48" s="20">
        <v>6.9809999999999997E-2</v>
      </c>
      <c r="S48" s="20">
        <v>4.095E-2</v>
      </c>
      <c r="T48" s="20">
        <v>3.9609999999999999E-2</v>
      </c>
      <c r="U48" s="20">
        <v>2.231E-2</v>
      </c>
      <c r="V48" s="20">
        <v>1.1180000000000001E-2</v>
      </c>
      <c r="W48" s="20">
        <v>1.3300000000000001E-2</v>
      </c>
    </row>
    <row r="49" spans="2:23" x14ac:dyDescent="0.2">
      <c r="B49" s="13" t="s">
        <v>167</v>
      </c>
      <c r="C49" s="93">
        <v>54007873.596000016</v>
      </c>
      <c r="D49" s="93"/>
      <c r="E49" s="60"/>
      <c r="F49" s="51">
        <f t="shared" ref="F49" si="0">C49-D49+E49</f>
        <v>54007873.596000016</v>
      </c>
      <c r="G49" s="110">
        <f>R48</f>
        <v>6.9809999999999997E-2</v>
      </c>
      <c r="H49" s="15">
        <f t="shared" ref="H49" si="1">F49*G49</f>
        <v>3770289.6557367612</v>
      </c>
      <c r="I49" s="110">
        <f>+T48</f>
        <v>3.9609999999999999E-2</v>
      </c>
      <c r="J49" s="17">
        <f t="shared" ref="J49" si="2">F49*I49</f>
        <v>2139251.8731375607</v>
      </c>
      <c r="K49" s="16">
        <f t="shared" ref="K49" si="3">J49-H49</f>
        <v>-1631037.7825992005</v>
      </c>
      <c r="N49" s="11" t="s">
        <v>12</v>
      </c>
      <c r="O49" s="20">
        <v>9.0219999999999995E-2</v>
      </c>
      <c r="P49" s="20">
        <v>0.10299</v>
      </c>
      <c r="Q49" s="20">
        <v>0.1061</v>
      </c>
      <c r="R49" s="20">
        <v>3.6040000000000003E-2</v>
      </c>
      <c r="S49" s="20">
        <v>5.74E-2</v>
      </c>
      <c r="T49" s="20">
        <v>6.2899999999999998E-2</v>
      </c>
      <c r="U49" s="20">
        <v>1.103E-2</v>
      </c>
      <c r="V49" s="20">
        <v>-8.0000000000000002E-3</v>
      </c>
      <c r="W49" s="20">
        <v>-2.7E-4</v>
      </c>
    </row>
    <row r="50" spans="2:23" x14ac:dyDescent="0.2">
      <c r="B50" s="13" t="s">
        <v>179</v>
      </c>
      <c r="C50" s="93">
        <v>417946</v>
      </c>
      <c r="D50" s="93"/>
      <c r="E50" s="60"/>
      <c r="F50" s="51">
        <f t="shared" ref="F50:F70" si="4">C50-D50+E50</f>
        <v>417946</v>
      </c>
      <c r="G50" s="110">
        <f>T48</f>
        <v>3.9609999999999999E-2</v>
      </c>
      <c r="H50" s="15">
        <f t="shared" ref="H50:H70" si="5">F50*G50</f>
        <v>16554.841059999999</v>
      </c>
      <c r="I50" s="110">
        <f>+T48</f>
        <v>3.9609999999999999E-2</v>
      </c>
      <c r="J50" s="17">
        <f t="shared" ref="J50:J70" si="6">F50*I50</f>
        <v>16554.841059999999</v>
      </c>
      <c r="K50" s="16">
        <f t="shared" ref="K50:K70" si="7">J50-H50</f>
        <v>0</v>
      </c>
      <c r="N50" s="11" t="s">
        <v>13</v>
      </c>
      <c r="O50" s="20">
        <v>0.12114999999999999</v>
      </c>
      <c r="P50" s="20">
        <v>0.11176999999999999</v>
      </c>
      <c r="Q50" s="20">
        <v>0.11132</v>
      </c>
      <c r="R50" s="20">
        <v>6.7049999999999998E-2</v>
      </c>
      <c r="S50" s="20">
        <v>9.2679999999999998E-2</v>
      </c>
      <c r="T50" s="20">
        <v>9.5590000000000008E-2</v>
      </c>
      <c r="U50" s="20">
        <v>-9.6500000000000006E-3</v>
      </c>
      <c r="V50" s="20">
        <v>5.4530000000000002E-2</v>
      </c>
      <c r="W50" s="20">
        <v>5.1979999999999998E-2</v>
      </c>
    </row>
    <row r="51" spans="2:23" x14ac:dyDescent="0.2">
      <c r="B51" s="13" t="s">
        <v>168</v>
      </c>
      <c r="C51" s="93">
        <v>55890087.774000004</v>
      </c>
      <c r="D51" s="93"/>
      <c r="E51" s="60">
        <v>-2377</v>
      </c>
      <c r="F51" s="51">
        <f t="shared" ref="F51" si="8">C51-D51+E51</f>
        <v>55887710.774000004</v>
      </c>
      <c r="G51" s="110">
        <f>R49</f>
        <v>3.6040000000000003E-2</v>
      </c>
      <c r="H51" s="15">
        <f t="shared" ref="H51" si="9">F51*G51</f>
        <v>2014193.0962949602</v>
      </c>
      <c r="I51" s="110">
        <f>+T49</f>
        <v>6.2899999999999998E-2</v>
      </c>
      <c r="J51" s="17">
        <f t="shared" ref="J51" si="10">F51*I51</f>
        <v>3515337.0076846001</v>
      </c>
      <c r="K51" s="16">
        <f t="shared" ref="K51" si="11">J51-H51</f>
        <v>1501143.9113896398</v>
      </c>
      <c r="N51" s="11" t="s">
        <v>14</v>
      </c>
      <c r="O51" s="20">
        <v>0.10405</v>
      </c>
      <c r="P51" s="20">
        <v>0.11493</v>
      </c>
      <c r="Q51" s="20">
        <v>0.10749</v>
      </c>
      <c r="R51" s="20">
        <v>9.4159999999999994E-2</v>
      </c>
      <c r="S51" s="20">
        <v>9.7299999999999998E-2</v>
      </c>
      <c r="T51" s="20">
        <v>9.6680000000000002E-2</v>
      </c>
      <c r="U51" s="20">
        <v>5.3560000000000003E-2</v>
      </c>
      <c r="V51" s="20">
        <v>7.3520000000000002E-2</v>
      </c>
      <c r="W51" s="20">
        <v>7.1959999999999996E-2</v>
      </c>
    </row>
    <row r="52" spans="2:23" x14ac:dyDescent="0.2">
      <c r="B52" s="13" t="s">
        <v>180</v>
      </c>
      <c r="C52" s="93">
        <v>397995</v>
      </c>
      <c r="D52" s="93"/>
      <c r="E52" s="60"/>
      <c r="F52" s="51">
        <f t="shared" si="4"/>
        <v>397995</v>
      </c>
      <c r="G52" s="110">
        <f>T49</f>
        <v>6.2899999999999998E-2</v>
      </c>
      <c r="H52" s="15">
        <f t="shared" si="5"/>
        <v>25033.8855</v>
      </c>
      <c r="I52" s="110">
        <f>+T49</f>
        <v>6.2899999999999998E-2</v>
      </c>
      <c r="J52" s="17">
        <f t="shared" si="6"/>
        <v>25033.8855</v>
      </c>
      <c r="K52" s="16">
        <f t="shared" si="7"/>
        <v>0</v>
      </c>
      <c r="N52" s="11" t="s">
        <v>15</v>
      </c>
      <c r="O52" s="20">
        <v>0.11650000000000001</v>
      </c>
      <c r="P52" s="20">
        <v>9.3600000000000003E-2</v>
      </c>
      <c r="Q52" s="20">
        <v>9.5449999999999993E-2</v>
      </c>
      <c r="R52" s="20">
        <v>9.2280000000000001E-2</v>
      </c>
      <c r="S52" s="20">
        <v>9.7680000000000003E-2</v>
      </c>
      <c r="T52" s="20">
        <v>9.5400000000000013E-2</v>
      </c>
      <c r="U52" s="20">
        <v>7.1900000000000006E-2</v>
      </c>
      <c r="V52" s="20">
        <v>6.6640000000000005E-2</v>
      </c>
      <c r="W52" s="20">
        <v>6.0249999999999998E-2</v>
      </c>
    </row>
    <row r="53" spans="2:23" x14ac:dyDescent="0.2">
      <c r="B53" s="13" t="s">
        <v>169</v>
      </c>
      <c r="C53" s="93">
        <v>1092063.996</v>
      </c>
      <c r="D53" s="93"/>
      <c r="E53" s="60"/>
      <c r="F53" s="51">
        <f t="shared" ref="F53" si="12">C53-D53+E53</f>
        <v>1092063.996</v>
      </c>
      <c r="G53" s="110">
        <f>R50</f>
        <v>6.7049999999999998E-2</v>
      </c>
      <c r="H53" s="15">
        <f t="shared" ref="H53" si="13">F53*G53</f>
        <v>73222.890931800008</v>
      </c>
      <c r="I53" s="110">
        <f>+T50</f>
        <v>9.5590000000000008E-2</v>
      </c>
      <c r="J53" s="17">
        <f t="shared" ref="J53" si="14">F53*I53</f>
        <v>104390.39737764001</v>
      </c>
      <c r="K53" s="16">
        <f t="shared" ref="K53" si="15">J53-H53</f>
        <v>31167.506445840001</v>
      </c>
      <c r="N53" s="11" t="s">
        <v>16</v>
      </c>
      <c r="O53" s="20">
        <v>7.6670000000000002E-2</v>
      </c>
      <c r="P53" s="20">
        <v>8.412E-2</v>
      </c>
      <c r="Q53" s="20">
        <v>8.3059999999999995E-2</v>
      </c>
      <c r="R53" s="20">
        <v>8.8880000000000001E-2</v>
      </c>
      <c r="S53" s="20">
        <v>8.4129999999999996E-2</v>
      </c>
      <c r="T53" s="20">
        <v>7.8829999999999997E-2</v>
      </c>
      <c r="U53" s="20">
        <v>5.9760000000000001E-2</v>
      </c>
      <c r="V53" s="20">
        <v>5.7529999999999998E-2</v>
      </c>
      <c r="W53" s="20">
        <v>6.2560000000000004E-2</v>
      </c>
    </row>
    <row r="54" spans="2:23" x14ac:dyDescent="0.2">
      <c r="B54" s="13" t="s">
        <v>190</v>
      </c>
      <c r="C54" s="93">
        <v>49713752.334000006</v>
      </c>
      <c r="D54" s="93"/>
      <c r="E54" s="60">
        <v>-4461</v>
      </c>
      <c r="F54" s="51">
        <f t="shared" si="4"/>
        <v>49709291.334000006</v>
      </c>
      <c r="G54" s="110">
        <f>+T50</f>
        <v>9.5590000000000008E-2</v>
      </c>
      <c r="H54" s="15">
        <f t="shared" si="5"/>
        <v>4751711.1586170606</v>
      </c>
      <c r="I54" s="110">
        <f>+T50</f>
        <v>9.5590000000000008E-2</v>
      </c>
      <c r="J54" s="17">
        <f t="shared" si="6"/>
        <v>4751711.1586170606</v>
      </c>
      <c r="K54" s="16">
        <f t="shared" si="7"/>
        <v>0</v>
      </c>
      <c r="N54" s="11" t="s">
        <v>17</v>
      </c>
      <c r="O54" s="20">
        <v>8.5690000000000002E-2</v>
      </c>
      <c r="P54" s="20">
        <v>7.0499999999999993E-2</v>
      </c>
      <c r="Q54" s="20">
        <v>7.1029999999999996E-2</v>
      </c>
      <c r="R54" s="20">
        <v>8.8050000000000003E-2</v>
      </c>
      <c r="S54" s="20">
        <v>7.3550000000000004E-2</v>
      </c>
      <c r="T54" s="20">
        <v>8.0099999999999991E-2</v>
      </c>
      <c r="U54" s="20">
        <v>6.1079999999999995E-2</v>
      </c>
      <c r="V54" s="20">
        <v>6.8970000000000004E-2</v>
      </c>
      <c r="W54" s="20">
        <v>6.7610000000000003E-2</v>
      </c>
    </row>
    <row r="55" spans="2:23" x14ac:dyDescent="0.2">
      <c r="B55" s="13" t="s">
        <v>170</v>
      </c>
      <c r="C55" s="93">
        <v>1041100.8960000001</v>
      </c>
      <c r="D55" s="93"/>
      <c r="E55" s="60"/>
      <c r="F55" s="51">
        <f t="shared" ref="F55" si="16">C55-D55+E55</f>
        <v>1041100.8960000001</v>
      </c>
      <c r="G55" s="110">
        <f>R51</f>
        <v>9.4159999999999994E-2</v>
      </c>
      <c r="H55" s="15">
        <f t="shared" ref="H55" si="17">F55*G55</f>
        <v>98030.060367359998</v>
      </c>
      <c r="I55" s="110">
        <f>+T51</f>
        <v>9.6680000000000002E-2</v>
      </c>
      <c r="J55" s="17">
        <f t="shared" ref="J55" si="18">F55*I55</f>
        <v>100653.63462528001</v>
      </c>
      <c r="K55" s="16">
        <f t="shared" ref="K55" si="19">J55-H55</f>
        <v>2623.574257920016</v>
      </c>
      <c r="N55" s="11" t="s">
        <v>18</v>
      </c>
      <c r="O55" s="20">
        <v>7.0599999999999996E-2</v>
      </c>
      <c r="P55" s="20">
        <v>9.1480000000000006E-2</v>
      </c>
      <c r="Q55" s="20">
        <v>9.5310000000000006E-2</v>
      </c>
      <c r="R55" s="20">
        <v>8.270000000000001E-2</v>
      </c>
      <c r="S55" s="20">
        <v>7.1910000000000002E-2</v>
      </c>
      <c r="T55" s="20">
        <v>6.7030000000000006E-2</v>
      </c>
      <c r="U55" s="20">
        <v>8.0489999999999992E-2</v>
      </c>
      <c r="V55" s="20">
        <v>8.072E-2</v>
      </c>
      <c r="W55" s="20">
        <v>7.9629999999999992E-2</v>
      </c>
    </row>
    <row r="56" spans="2:23" x14ac:dyDescent="0.2">
      <c r="B56" s="13" t="s">
        <v>182</v>
      </c>
      <c r="C56" s="93">
        <v>53189762.737999998</v>
      </c>
      <c r="D56" s="93"/>
      <c r="E56" s="60"/>
      <c r="F56" s="51">
        <f t="shared" si="4"/>
        <v>53189762.737999998</v>
      </c>
      <c r="G56" s="110">
        <f>+T51</f>
        <v>9.6680000000000002E-2</v>
      </c>
      <c r="H56" s="15">
        <f t="shared" si="5"/>
        <v>5142386.2615098404</v>
      </c>
      <c r="I56" s="110">
        <f>+T51</f>
        <v>9.6680000000000002E-2</v>
      </c>
      <c r="J56" s="17">
        <f t="shared" si="6"/>
        <v>5142386.2615098404</v>
      </c>
      <c r="K56" s="16">
        <f t="shared" si="7"/>
        <v>0</v>
      </c>
      <c r="N56" s="11" t="s">
        <v>19</v>
      </c>
      <c r="O56" s="20">
        <v>9.7199999999999995E-2</v>
      </c>
      <c r="P56" s="20">
        <v>0.1178</v>
      </c>
      <c r="Q56" s="20">
        <v>0.11226</v>
      </c>
      <c r="R56" s="20">
        <v>6.3710000000000003E-2</v>
      </c>
      <c r="S56" s="20">
        <v>7.1929999999999994E-2</v>
      </c>
      <c r="T56" s="20">
        <v>7.5439999999999993E-2</v>
      </c>
      <c r="U56" s="20">
        <v>7.492E-2</v>
      </c>
      <c r="V56" s="20">
        <v>0.10135</v>
      </c>
      <c r="W56" s="20">
        <v>0.10014000000000001</v>
      </c>
    </row>
    <row r="57" spans="2:23" x14ac:dyDescent="0.2">
      <c r="B57" s="13" t="s">
        <v>171</v>
      </c>
      <c r="C57" s="93">
        <v>50912114.091999993</v>
      </c>
      <c r="D57" s="93"/>
      <c r="E57" s="60"/>
      <c r="F57" s="51">
        <f t="shared" ref="F57" si="20">C57-D57+E57</f>
        <v>50912114.091999993</v>
      </c>
      <c r="G57" s="110">
        <f>R52</f>
        <v>9.2280000000000001E-2</v>
      </c>
      <c r="H57" s="15">
        <f t="shared" ref="H57" si="21">F57*G57</f>
        <v>4698169.8884097589</v>
      </c>
      <c r="I57" s="110">
        <f>+T52</f>
        <v>9.5400000000000013E-2</v>
      </c>
      <c r="J57" s="17">
        <f t="shared" ref="J57" si="22">F57*I57</f>
        <v>4857015.6843767995</v>
      </c>
      <c r="K57" s="16">
        <f t="shared" ref="K57" si="23">J57-H57</f>
        <v>158845.79596704058</v>
      </c>
      <c r="N57" s="11" t="s">
        <v>20</v>
      </c>
      <c r="O57" s="20">
        <v>0.12271</v>
      </c>
      <c r="P57" s="20">
        <v>0.115</v>
      </c>
      <c r="Q57" s="20">
        <v>0.11108999999999999</v>
      </c>
      <c r="R57" s="20">
        <v>7.6230000000000006E-2</v>
      </c>
      <c r="S57" s="20">
        <v>0.12447999999999999</v>
      </c>
      <c r="T57" s="20">
        <v>0.11320000000000001</v>
      </c>
      <c r="U57" s="20">
        <v>9.9010000000000001E-2</v>
      </c>
      <c r="V57" s="20">
        <v>8.5040000000000004E-2</v>
      </c>
      <c r="W57" s="20">
        <v>8.231999999999999E-2</v>
      </c>
    </row>
    <row r="58" spans="2:23" x14ac:dyDescent="0.2">
      <c r="B58" s="13" t="s">
        <v>183</v>
      </c>
      <c r="C58" s="93">
        <v>4067767.6379999993</v>
      </c>
      <c r="D58" s="93"/>
      <c r="E58" s="60"/>
      <c r="F58" s="51">
        <f t="shared" si="4"/>
        <v>4067767.6379999993</v>
      </c>
      <c r="G58" s="110">
        <f>+T52</f>
        <v>9.5400000000000013E-2</v>
      </c>
      <c r="H58" s="15">
        <f t="shared" si="5"/>
        <v>388065.03266520001</v>
      </c>
      <c r="I58" s="110">
        <f>+T52</f>
        <v>9.5400000000000013E-2</v>
      </c>
      <c r="J58" s="17">
        <f t="shared" si="6"/>
        <v>388065.03266520001</v>
      </c>
      <c r="K58" s="16">
        <f t="shared" si="7"/>
        <v>0</v>
      </c>
      <c r="N58" s="27" t="s">
        <v>21</v>
      </c>
      <c r="O58" s="28">
        <v>0.10594000000000001</v>
      </c>
      <c r="P58" s="28">
        <v>7.8719999999999998E-2</v>
      </c>
      <c r="Q58" s="28">
        <v>8.7080000000000005E-2</v>
      </c>
      <c r="R58" s="28">
        <v>0.11462</v>
      </c>
      <c r="S58" s="28">
        <v>8.8090000000000002E-2</v>
      </c>
      <c r="T58" s="28">
        <v>9.4709999999999989E-2</v>
      </c>
      <c r="U58" s="28">
        <v>7.3180000000000009E-2</v>
      </c>
      <c r="V58" s="28">
        <v>5.7889999999999997E-2</v>
      </c>
      <c r="W58" s="28">
        <v>7.4439999999999992E-2</v>
      </c>
    </row>
    <row r="59" spans="2:23" x14ac:dyDescent="0.2">
      <c r="B59" s="13" t="s">
        <v>172</v>
      </c>
      <c r="C59" s="60">
        <v>3326442.2752000005</v>
      </c>
      <c r="D59" s="93"/>
      <c r="E59" s="60"/>
      <c r="F59" s="51">
        <f t="shared" ref="F59" si="24">C59-D59+E59</f>
        <v>3326442.2752000005</v>
      </c>
      <c r="G59" s="110">
        <f>+R53</f>
        <v>8.8880000000000001E-2</v>
      </c>
      <c r="H59" s="15">
        <f t="shared" ref="H59" si="25">F59*G59</f>
        <v>295654.18941977603</v>
      </c>
      <c r="I59" s="110">
        <f>+T53</f>
        <v>7.8829999999999997E-2</v>
      </c>
      <c r="J59" s="17">
        <f t="shared" ref="J59" si="26">F59*I59</f>
        <v>262223.44455401605</v>
      </c>
      <c r="K59" s="16">
        <f t="shared" ref="K59" si="27">J59-H59</f>
        <v>-33430.744865759974</v>
      </c>
      <c r="N59" s="31"/>
      <c r="O59" s="32"/>
      <c r="P59" s="32"/>
      <c r="Q59" s="32"/>
      <c r="R59" s="32"/>
      <c r="S59" s="32"/>
      <c r="T59" s="32"/>
      <c r="U59" s="32"/>
      <c r="V59" s="32"/>
      <c r="W59" s="32"/>
    </row>
    <row r="60" spans="2:23" x14ac:dyDescent="0.2">
      <c r="B60" s="13" t="s">
        <v>184</v>
      </c>
      <c r="C60" s="60">
        <v>58736494.869999997</v>
      </c>
      <c r="D60" s="93"/>
      <c r="E60" s="60"/>
      <c r="F60" s="51">
        <f t="shared" si="4"/>
        <v>58736494.869999997</v>
      </c>
      <c r="G60" s="110">
        <f>+T53</f>
        <v>7.8829999999999997E-2</v>
      </c>
      <c r="H60" s="15">
        <f t="shared" si="5"/>
        <v>4630197.8906020997</v>
      </c>
      <c r="I60" s="110">
        <f>+T53</f>
        <v>7.8829999999999997E-2</v>
      </c>
      <c r="J60" s="17">
        <f t="shared" si="6"/>
        <v>4630197.8906020997</v>
      </c>
      <c r="K60" s="16">
        <f t="shared" si="7"/>
        <v>0</v>
      </c>
      <c r="N60" s="29"/>
      <c r="O60" s="30"/>
      <c r="P60" s="30"/>
      <c r="Q60" s="30"/>
      <c r="R60" s="30"/>
      <c r="S60" s="30"/>
      <c r="T60" s="30"/>
      <c r="U60" s="30"/>
      <c r="V60" s="30"/>
      <c r="W60" s="30"/>
    </row>
    <row r="61" spans="2:23" x14ac:dyDescent="0.2">
      <c r="B61" s="13" t="s">
        <v>173</v>
      </c>
      <c r="C61" s="60">
        <v>1599710.25</v>
      </c>
      <c r="D61" s="93"/>
      <c r="E61" s="60"/>
      <c r="F61" s="51">
        <f t="shared" ref="F61" si="28">C61-D61+E61</f>
        <v>1599710.25</v>
      </c>
      <c r="G61" s="110">
        <f>+R54</f>
        <v>8.8050000000000003E-2</v>
      </c>
      <c r="H61" s="15">
        <f t="shared" ref="H61" si="29">F61*G61</f>
        <v>140854.4875125</v>
      </c>
      <c r="I61" s="110">
        <f>+T54</f>
        <v>8.0099999999999991E-2</v>
      </c>
      <c r="J61" s="17">
        <f t="shared" ref="J61" si="30">F61*I61</f>
        <v>128136.79102499998</v>
      </c>
      <c r="K61" s="16">
        <f t="shared" ref="K61" si="31">J61-H61</f>
        <v>-12717.696487500012</v>
      </c>
      <c r="N61" s="29"/>
      <c r="O61" s="30"/>
      <c r="P61" s="30"/>
      <c r="Q61" s="30"/>
      <c r="R61" s="30"/>
      <c r="S61" s="30"/>
      <c r="T61" s="30"/>
      <c r="U61" s="30"/>
      <c r="V61" s="30"/>
      <c r="W61" s="30"/>
    </row>
    <row r="62" spans="2:23" x14ac:dyDescent="0.2">
      <c r="B62" s="13" t="s">
        <v>185</v>
      </c>
      <c r="C62" s="60">
        <v>59769739.670000009</v>
      </c>
      <c r="D62" s="93"/>
      <c r="E62" s="60"/>
      <c r="F62" s="51">
        <f t="shared" si="4"/>
        <v>59769739.670000009</v>
      </c>
      <c r="G62" s="110">
        <f>+T54</f>
        <v>8.0099999999999991E-2</v>
      </c>
      <c r="H62" s="15">
        <f t="shared" si="5"/>
        <v>4787556.1475670002</v>
      </c>
      <c r="I62" s="110">
        <f>+T54</f>
        <v>8.0099999999999991E-2</v>
      </c>
      <c r="J62" s="17">
        <f t="shared" si="6"/>
        <v>4787556.1475670002</v>
      </c>
      <c r="K62" s="16">
        <f t="shared" si="7"/>
        <v>0</v>
      </c>
      <c r="N62" s="29"/>
      <c r="O62" s="30"/>
      <c r="P62" s="30"/>
      <c r="Q62" s="30"/>
      <c r="R62" s="30"/>
      <c r="S62" s="30"/>
      <c r="T62" s="30"/>
      <c r="U62" s="30"/>
      <c r="V62" s="30"/>
      <c r="W62" s="30"/>
    </row>
    <row r="63" spans="2:23" x14ac:dyDescent="0.2">
      <c r="B63" s="13" t="s">
        <v>174</v>
      </c>
      <c r="C63" s="60">
        <v>3130610.5098999995</v>
      </c>
      <c r="D63" s="93"/>
      <c r="E63" s="60"/>
      <c r="F63" s="51">
        <f t="shared" ref="F63" si="32">C63-D63+E63</f>
        <v>3130610.5098999995</v>
      </c>
      <c r="G63" s="110">
        <f>+R55</f>
        <v>8.270000000000001E-2</v>
      </c>
      <c r="H63" s="15">
        <f t="shared" ref="H63" si="33">F63*G63</f>
        <v>258901.48916872998</v>
      </c>
      <c r="I63" s="110">
        <f>+T55</f>
        <v>6.7030000000000006E-2</v>
      </c>
      <c r="J63" s="17">
        <f t="shared" ref="J63" si="34">F63*I63</f>
        <v>209844.82247859699</v>
      </c>
      <c r="K63" s="16">
        <f t="shared" ref="K63" si="35">J63-H63</f>
        <v>-49056.666690132988</v>
      </c>
      <c r="N63" s="29"/>
      <c r="O63" s="29"/>
      <c r="P63" s="29"/>
      <c r="Q63" s="29"/>
      <c r="R63" s="29"/>
      <c r="S63" s="29"/>
      <c r="T63" s="29"/>
      <c r="U63" s="29"/>
      <c r="V63" s="29"/>
      <c r="W63" s="29"/>
    </row>
    <row r="64" spans="2:23" x14ac:dyDescent="0.2">
      <c r="B64" s="13" t="s">
        <v>186</v>
      </c>
      <c r="C64" s="60">
        <v>55091014.539999999</v>
      </c>
      <c r="D64" s="93"/>
      <c r="E64" s="60"/>
      <c r="F64" s="51">
        <f t="shared" si="4"/>
        <v>55091014.539999999</v>
      </c>
      <c r="G64" s="110">
        <f>+T55</f>
        <v>6.7030000000000006E-2</v>
      </c>
      <c r="H64" s="15">
        <f t="shared" si="5"/>
        <v>3692750.7046162002</v>
      </c>
      <c r="I64" s="110">
        <f>+T55</f>
        <v>6.7030000000000006E-2</v>
      </c>
      <c r="J64" s="17">
        <f t="shared" si="6"/>
        <v>3692750.7046162002</v>
      </c>
      <c r="K64" s="16">
        <f t="shared" si="7"/>
        <v>0</v>
      </c>
      <c r="O64" s="29"/>
      <c r="P64" s="29"/>
      <c r="Q64" s="29"/>
      <c r="R64" s="29"/>
      <c r="S64" s="29"/>
      <c r="T64" s="29"/>
      <c r="U64" s="29"/>
      <c r="V64" s="29"/>
      <c r="W64" s="29"/>
    </row>
    <row r="65" spans="1:24" x14ac:dyDescent="0.2">
      <c r="B65" s="13" t="s">
        <v>175</v>
      </c>
      <c r="C65" s="60">
        <v>1034831.4500000001</v>
      </c>
      <c r="D65" s="93"/>
      <c r="E65" s="60"/>
      <c r="F65" s="51">
        <f t="shared" ref="F65" si="36">C65-D65+E65</f>
        <v>1034831.4500000001</v>
      </c>
      <c r="G65" s="110">
        <f>+R56</f>
        <v>6.3710000000000003E-2</v>
      </c>
      <c r="H65" s="15">
        <f t="shared" ref="H65" si="37">F65*G65</f>
        <v>65929.111679500013</v>
      </c>
      <c r="I65" s="110">
        <f>+T56</f>
        <v>7.5439999999999993E-2</v>
      </c>
      <c r="J65" s="17">
        <f t="shared" ref="J65" si="38">F65*I65</f>
        <v>78067.684588000004</v>
      </c>
      <c r="K65" s="16">
        <f t="shared" ref="K65" si="39">J65-H65</f>
        <v>12138.572908499991</v>
      </c>
      <c r="O65" s="29"/>
      <c r="P65" s="29"/>
      <c r="Q65" s="29"/>
      <c r="R65" s="29"/>
      <c r="S65" s="29"/>
      <c r="T65" s="29"/>
      <c r="U65" s="29"/>
      <c r="V65" s="29"/>
      <c r="W65" s="29"/>
    </row>
    <row r="66" spans="1:24" x14ac:dyDescent="0.2">
      <c r="B66" s="13" t="s">
        <v>187</v>
      </c>
      <c r="C66" s="60">
        <v>50980587.299999997</v>
      </c>
      <c r="D66" s="93"/>
      <c r="E66" s="60">
        <v>130</v>
      </c>
      <c r="F66" s="51">
        <f t="shared" si="4"/>
        <v>50980717.299999997</v>
      </c>
      <c r="G66" s="110">
        <f>+T56</f>
        <v>7.5439999999999993E-2</v>
      </c>
      <c r="H66" s="15">
        <f t="shared" si="5"/>
        <v>3845985.3131119995</v>
      </c>
      <c r="I66" s="110">
        <f>+T56</f>
        <v>7.5439999999999993E-2</v>
      </c>
      <c r="J66" s="17">
        <f t="shared" si="6"/>
        <v>3845985.3131119995</v>
      </c>
      <c r="K66" s="16">
        <f t="shared" si="7"/>
        <v>0</v>
      </c>
      <c r="O66" s="29"/>
      <c r="P66" s="29"/>
      <c r="Q66" s="29"/>
      <c r="R66" s="29"/>
      <c r="S66" s="29"/>
      <c r="T66" s="29"/>
      <c r="U66" s="29"/>
      <c r="V66" s="29"/>
      <c r="W66" s="29"/>
    </row>
    <row r="67" spans="1:24" x14ac:dyDescent="0.2">
      <c r="B67" s="13" t="s">
        <v>176</v>
      </c>
      <c r="C67" s="60">
        <v>920833.75</v>
      </c>
      <c r="D67" s="93"/>
      <c r="E67" s="60"/>
      <c r="F67" s="51">
        <f t="shared" ref="F67" si="40">C67-D67+E67</f>
        <v>920833.75</v>
      </c>
      <c r="G67" s="110">
        <f>+R57</f>
        <v>7.6230000000000006E-2</v>
      </c>
      <c r="H67" s="15">
        <f t="shared" ref="H67" si="41">F67*G67</f>
        <v>70195.156762500003</v>
      </c>
      <c r="I67" s="110">
        <f>+T57</f>
        <v>0.11320000000000001</v>
      </c>
      <c r="J67" s="17">
        <f t="shared" ref="J67" si="42">F67*I67</f>
        <v>104238.38050000001</v>
      </c>
      <c r="K67" s="16">
        <f t="shared" ref="K67" si="43">J67-H67</f>
        <v>34043.223737500011</v>
      </c>
      <c r="N67" s="78"/>
      <c r="O67" s="78"/>
      <c r="P67" s="78"/>
      <c r="Q67" s="78"/>
    </row>
    <row r="68" spans="1:24" x14ac:dyDescent="0.2">
      <c r="B68" s="13" t="s">
        <v>188</v>
      </c>
      <c r="C68" s="60">
        <v>47999241.68</v>
      </c>
      <c r="D68" s="93"/>
      <c r="E68" s="60">
        <v>2212247</v>
      </c>
      <c r="F68" s="51">
        <f t="shared" si="4"/>
        <v>50211488.68</v>
      </c>
      <c r="G68" s="110">
        <f>+T57</f>
        <v>0.11320000000000001</v>
      </c>
      <c r="H68" s="15">
        <f t="shared" si="5"/>
        <v>5683940.5185760008</v>
      </c>
      <c r="I68" s="110">
        <f>+T57</f>
        <v>0.11320000000000001</v>
      </c>
      <c r="J68" s="17">
        <f t="shared" si="6"/>
        <v>5683940.5185760008</v>
      </c>
      <c r="K68" s="16">
        <f t="shared" si="7"/>
        <v>0</v>
      </c>
      <c r="N68" s="78"/>
      <c r="O68" s="78"/>
      <c r="P68" s="78"/>
      <c r="Q68" s="78"/>
    </row>
    <row r="69" spans="1:24" x14ac:dyDescent="0.2">
      <c r="B69" s="13" t="s">
        <v>177</v>
      </c>
      <c r="C69" s="94">
        <v>211676.66</v>
      </c>
      <c r="D69" s="93"/>
      <c r="E69" s="60">
        <v>800458</v>
      </c>
      <c r="F69" s="51">
        <f t="shared" ref="F69" si="44">C69-D69+E69</f>
        <v>1012134.66</v>
      </c>
      <c r="G69" s="110">
        <f>+R58</f>
        <v>0.11462</v>
      </c>
      <c r="H69" s="15">
        <f t="shared" ref="H69" si="45">F69*G69</f>
        <v>116010.8747292</v>
      </c>
      <c r="I69" s="110">
        <f>+T58</f>
        <v>9.4709999999999989E-2</v>
      </c>
      <c r="J69" s="17">
        <f t="shared" ref="J69" si="46">F69*I69</f>
        <v>95859.273648599992</v>
      </c>
      <c r="K69" s="16">
        <f t="shared" ref="K69" si="47">J69-H69</f>
        <v>-20151.601080600012</v>
      </c>
      <c r="N69" s="78"/>
      <c r="O69" s="78"/>
      <c r="P69" s="78"/>
      <c r="Q69" s="78"/>
    </row>
    <row r="70" spans="1:24" x14ac:dyDescent="0.2">
      <c r="B70" s="13" t="s">
        <v>189</v>
      </c>
      <c r="C70" s="94">
        <v>0</v>
      </c>
      <c r="D70" s="93"/>
      <c r="E70" s="60">
        <v>52088723</v>
      </c>
      <c r="F70" s="51">
        <f t="shared" si="4"/>
        <v>52088723</v>
      </c>
      <c r="G70" s="110">
        <f>+T58</f>
        <v>9.4709999999999989E-2</v>
      </c>
      <c r="H70" s="15">
        <f t="shared" si="5"/>
        <v>4933322.9553299993</v>
      </c>
      <c r="I70" s="110">
        <f>+T58</f>
        <v>9.4709999999999989E-2</v>
      </c>
      <c r="J70" s="17">
        <f t="shared" si="6"/>
        <v>4933322.9553299993</v>
      </c>
      <c r="K70" s="16">
        <f t="shared" si="7"/>
        <v>0</v>
      </c>
      <c r="N70" s="78"/>
      <c r="O70" s="78"/>
      <c r="P70" s="78"/>
      <c r="Q70" s="78"/>
    </row>
    <row r="71" spans="1:24" ht="30.75" thickBot="1" x14ac:dyDescent="0.3">
      <c r="B71" s="127" t="s">
        <v>133</v>
      </c>
      <c r="C71" s="96">
        <f>SUM(C47:C70)</f>
        <v>610867714.0431</v>
      </c>
      <c r="D71" s="96">
        <f>SUM(D47:D70)</f>
        <v>0</v>
      </c>
      <c r="E71" s="96">
        <f>SUM(E47:E70)</f>
        <v>55094720</v>
      </c>
      <c r="F71" s="96">
        <f>SUM(F47:F70)</f>
        <v>665962434.0431</v>
      </c>
      <c r="G71" s="37"/>
      <c r="H71" s="38">
        <f>SUM(H47:H70)</f>
        <v>52677868.440490022</v>
      </c>
      <c r="I71" s="37"/>
      <c r="J71" s="38">
        <f>SUM(J47:J70)</f>
        <v>52398315.579927824</v>
      </c>
      <c r="K71" s="39">
        <f>SUM(K47:K70)</f>
        <v>-279552.8605621935</v>
      </c>
      <c r="N71" s="78"/>
      <c r="O71" s="78"/>
      <c r="P71" s="78"/>
      <c r="Q71" s="78"/>
    </row>
    <row r="72" spans="1:24" x14ac:dyDescent="0.2">
      <c r="G72" s="4"/>
      <c r="H72" s="4"/>
      <c r="I72" s="4"/>
      <c r="J72" s="68"/>
      <c r="K72" s="125"/>
      <c r="N72" s="78"/>
      <c r="O72" s="78"/>
      <c r="P72" s="78"/>
      <c r="Q72" s="78"/>
    </row>
    <row r="73" spans="1:24" x14ac:dyDescent="0.2">
      <c r="N73" s="78"/>
      <c r="O73" s="78"/>
      <c r="P73" s="78"/>
      <c r="Q73" s="78"/>
    </row>
    <row r="74" spans="1:24" ht="15" x14ac:dyDescent="0.25">
      <c r="A74" s="1" t="s">
        <v>143</v>
      </c>
      <c r="B74" s="47" t="s">
        <v>136</v>
      </c>
      <c r="C74" s="2"/>
      <c r="K74" s="114"/>
    </row>
    <row r="75" spans="1:24" ht="15" x14ac:dyDescent="0.25">
      <c r="B75" s="3"/>
      <c r="C75" s="2"/>
      <c r="K75" s="122"/>
    </row>
    <row r="76" spans="1:24" ht="45" x14ac:dyDescent="0.25">
      <c r="A76" s="11"/>
      <c r="B76" s="137" t="s">
        <v>45</v>
      </c>
      <c r="C76" s="48" t="s">
        <v>67</v>
      </c>
      <c r="D76" s="48" t="s">
        <v>121</v>
      </c>
      <c r="E76" s="158" t="s">
        <v>44</v>
      </c>
      <c r="F76" s="158"/>
      <c r="G76" s="158"/>
      <c r="H76" s="158"/>
      <c r="I76" s="158"/>
      <c r="K76" s="120"/>
      <c r="X76" s="29"/>
    </row>
    <row r="77" spans="1:24" ht="30.75" customHeight="1" x14ac:dyDescent="0.25">
      <c r="A77" s="162" t="s">
        <v>134</v>
      </c>
      <c r="B77" s="163"/>
      <c r="C77" s="164"/>
      <c r="D77" s="126">
        <v>-315253</v>
      </c>
      <c r="E77" s="149"/>
      <c r="F77" s="150"/>
      <c r="G77" s="150"/>
      <c r="H77" s="150"/>
      <c r="I77" s="151"/>
      <c r="K77" s="120"/>
      <c r="X77" s="29"/>
    </row>
    <row r="78" spans="1:24" ht="28.5" x14ac:dyDescent="0.2">
      <c r="A78" s="69" t="s">
        <v>51</v>
      </c>
      <c r="B78" s="49" t="s">
        <v>62</v>
      </c>
      <c r="C78" s="111"/>
      <c r="D78" s="97"/>
      <c r="E78" s="152"/>
      <c r="F78" s="152"/>
      <c r="G78" s="152"/>
      <c r="H78" s="152"/>
      <c r="I78" s="152"/>
      <c r="K78" s="120"/>
      <c r="X78" s="29"/>
    </row>
    <row r="79" spans="1:24" ht="28.5" x14ac:dyDescent="0.2">
      <c r="A79" s="69" t="s">
        <v>52</v>
      </c>
      <c r="B79" s="49" t="s">
        <v>79</v>
      </c>
      <c r="C79" s="112"/>
      <c r="D79" s="113"/>
      <c r="E79" s="159"/>
      <c r="F79" s="160"/>
      <c r="G79" s="160"/>
      <c r="H79" s="160"/>
      <c r="I79" s="161"/>
      <c r="J79" s="78"/>
      <c r="K79" s="121"/>
      <c r="L79" s="78"/>
      <c r="M79" s="78"/>
    </row>
    <row r="80" spans="1:24" ht="28.5" x14ac:dyDescent="0.2">
      <c r="A80" s="69" t="s">
        <v>65</v>
      </c>
      <c r="B80" s="49" t="s">
        <v>64</v>
      </c>
      <c r="C80" s="111" t="s">
        <v>164</v>
      </c>
      <c r="D80" s="113">
        <v>24576.518494720571</v>
      </c>
      <c r="E80" s="152" t="s">
        <v>192</v>
      </c>
      <c r="F80" s="152"/>
      <c r="G80" s="152"/>
      <c r="H80" s="152"/>
      <c r="I80" s="152"/>
      <c r="J80" s="78"/>
      <c r="K80" s="121"/>
      <c r="L80" s="78"/>
      <c r="M80" s="78"/>
    </row>
    <row r="81" spans="1:19" ht="28.5" x14ac:dyDescent="0.2">
      <c r="A81" s="69" t="s">
        <v>66</v>
      </c>
      <c r="B81" s="49" t="s">
        <v>63</v>
      </c>
      <c r="C81" s="112"/>
      <c r="D81" s="113"/>
      <c r="E81" s="159"/>
      <c r="F81" s="160"/>
      <c r="G81" s="160"/>
      <c r="H81" s="160"/>
      <c r="I81" s="161"/>
      <c r="J81" s="78"/>
      <c r="K81" s="124"/>
      <c r="L81" s="78"/>
      <c r="M81" s="78"/>
    </row>
    <row r="82" spans="1:19" ht="28.5" x14ac:dyDescent="0.2">
      <c r="A82" s="69" t="s">
        <v>69</v>
      </c>
      <c r="B82" s="49" t="s">
        <v>71</v>
      </c>
      <c r="C82" s="111" t="s">
        <v>164</v>
      </c>
      <c r="D82" s="97">
        <v>43460</v>
      </c>
      <c r="E82" s="152" t="s">
        <v>195</v>
      </c>
      <c r="F82" s="152"/>
      <c r="G82" s="152"/>
      <c r="H82" s="152"/>
      <c r="I82" s="152"/>
      <c r="J82" s="78"/>
      <c r="K82" s="124"/>
      <c r="L82" s="78"/>
      <c r="M82" s="78"/>
    </row>
    <row r="83" spans="1:19" ht="28.5" x14ac:dyDescent="0.2">
      <c r="A83" s="69" t="s">
        <v>70</v>
      </c>
      <c r="B83" s="49" t="s">
        <v>72</v>
      </c>
      <c r="C83" s="111"/>
      <c r="D83" s="97"/>
      <c r="E83" s="152"/>
      <c r="F83" s="152"/>
      <c r="G83" s="152"/>
      <c r="H83" s="152"/>
      <c r="I83" s="152"/>
      <c r="J83" s="78"/>
      <c r="K83" s="124"/>
      <c r="L83" s="78"/>
      <c r="M83" s="78"/>
    </row>
    <row r="84" spans="1:19" ht="33.75" customHeight="1" x14ac:dyDescent="0.2">
      <c r="A84" s="69">
        <v>4</v>
      </c>
      <c r="B84" s="49" t="s">
        <v>68</v>
      </c>
      <c r="C84" s="111"/>
      <c r="D84" s="97"/>
      <c r="E84" s="152"/>
      <c r="F84" s="152"/>
      <c r="G84" s="152"/>
      <c r="H84" s="152"/>
      <c r="I84" s="152"/>
      <c r="J84" s="78"/>
      <c r="K84" s="124"/>
      <c r="L84" s="78"/>
      <c r="M84" s="78"/>
    </row>
    <row r="85" spans="1:19" ht="42.75" customHeight="1" x14ac:dyDescent="0.2">
      <c r="A85" s="69">
        <v>5</v>
      </c>
      <c r="B85" s="49" t="s">
        <v>81</v>
      </c>
      <c r="C85" s="111" t="s">
        <v>164</v>
      </c>
      <c r="D85" s="97">
        <v>-17030.313063479967</v>
      </c>
      <c r="E85" s="152" t="s">
        <v>197</v>
      </c>
      <c r="F85" s="152"/>
      <c r="G85" s="152"/>
      <c r="H85" s="152"/>
      <c r="I85" s="152"/>
      <c r="J85" s="78"/>
      <c r="K85" s="124"/>
      <c r="L85" s="78"/>
      <c r="M85" s="78"/>
    </row>
    <row r="86" spans="1:19" ht="28.5" x14ac:dyDescent="0.2">
      <c r="A86" s="54">
        <v>6</v>
      </c>
      <c r="B86" s="128" t="s">
        <v>137</v>
      </c>
      <c r="C86" s="111"/>
      <c r="D86" s="97"/>
      <c r="E86" s="152"/>
      <c r="F86" s="152"/>
      <c r="G86" s="152"/>
      <c r="H86" s="152"/>
      <c r="I86" s="152"/>
      <c r="K86" s="29"/>
    </row>
    <row r="87" spans="1:19" x14ac:dyDescent="0.2">
      <c r="A87" s="54">
        <v>7</v>
      </c>
      <c r="B87" s="46"/>
      <c r="C87" s="10"/>
      <c r="D87" s="97"/>
      <c r="E87" s="152"/>
      <c r="F87" s="152"/>
      <c r="G87" s="152"/>
      <c r="H87" s="152"/>
      <c r="I87" s="152"/>
      <c r="N87" s="35"/>
      <c r="O87" s="35"/>
      <c r="P87" s="35"/>
      <c r="Q87" s="35"/>
      <c r="R87" s="35"/>
      <c r="S87" s="35"/>
    </row>
    <row r="88" spans="1:19" x14ac:dyDescent="0.2">
      <c r="A88" s="54">
        <v>8</v>
      </c>
      <c r="B88" s="46"/>
      <c r="C88" s="10"/>
      <c r="D88" s="97"/>
      <c r="E88" s="152"/>
      <c r="F88" s="152"/>
      <c r="G88" s="152"/>
      <c r="H88" s="152"/>
      <c r="I88" s="152"/>
      <c r="N88" s="35"/>
      <c r="O88" s="35"/>
      <c r="P88" s="35"/>
      <c r="Q88" s="35"/>
      <c r="R88" s="35"/>
      <c r="S88" s="35"/>
    </row>
    <row r="89" spans="1:19" x14ac:dyDescent="0.2">
      <c r="A89" s="54">
        <v>9</v>
      </c>
      <c r="B89" s="46"/>
      <c r="C89" s="10"/>
      <c r="D89" s="97"/>
      <c r="E89" s="159"/>
      <c r="F89" s="160"/>
      <c r="G89" s="160"/>
      <c r="H89" s="160"/>
      <c r="I89" s="161"/>
      <c r="N89" s="35"/>
      <c r="O89" s="35"/>
      <c r="P89" s="35"/>
      <c r="Q89" s="35"/>
      <c r="R89" s="35"/>
      <c r="S89" s="35"/>
    </row>
    <row r="90" spans="1:19" x14ac:dyDescent="0.2">
      <c r="A90" s="54">
        <v>10</v>
      </c>
      <c r="B90" s="46"/>
      <c r="C90" s="10"/>
      <c r="D90" s="97"/>
      <c r="E90" s="152"/>
      <c r="F90" s="152"/>
      <c r="G90" s="152"/>
      <c r="H90" s="152"/>
      <c r="I90" s="152"/>
      <c r="N90" s="35"/>
      <c r="O90" s="35"/>
      <c r="P90" s="35"/>
      <c r="Q90" s="35"/>
      <c r="R90" s="35"/>
      <c r="S90" s="35"/>
    </row>
    <row r="91" spans="1:19" ht="15" x14ac:dyDescent="0.25">
      <c r="A91" s="1" t="s">
        <v>150</v>
      </c>
      <c r="B91" s="2" t="s">
        <v>131</v>
      </c>
      <c r="C91" s="2"/>
      <c r="D91" s="98">
        <f>SUM(D77:D90)</f>
        <v>-264246.79456875939</v>
      </c>
      <c r="E91" s="25"/>
      <c r="F91" s="25"/>
      <c r="G91" s="25"/>
      <c r="H91" s="25"/>
      <c r="N91" s="35"/>
      <c r="O91" s="35"/>
      <c r="P91" s="35"/>
      <c r="Q91" s="35"/>
      <c r="R91" s="35"/>
      <c r="S91" s="35"/>
    </row>
    <row r="92" spans="1:19" ht="15" x14ac:dyDescent="0.25">
      <c r="B92" s="123" t="s">
        <v>132</v>
      </c>
      <c r="C92" s="70"/>
      <c r="D92" s="98">
        <f>K71</f>
        <v>-279552.8605621935</v>
      </c>
      <c r="E92" s="25"/>
      <c r="F92" s="25"/>
      <c r="G92" s="25"/>
      <c r="H92" s="25"/>
      <c r="N92" s="35"/>
      <c r="O92" s="35"/>
      <c r="P92" s="35"/>
      <c r="Q92" s="35"/>
      <c r="R92" s="35"/>
      <c r="S92" s="35"/>
    </row>
    <row r="93" spans="1:19" ht="15" x14ac:dyDescent="0.25">
      <c r="B93" s="70" t="s">
        <v>24</v>
      </c>
      <c r="C93" s="70"/>
      <c r="D93" s="99">
        <f>D91-D92</f>
        <v>15306.065993434109</v>
      </c>
      <c r="N93" s="35"/>
      <c r="O93" s="35"/>
      <c r="P93" s="35"/>
      <c r="Q93" s="35"/>
      <c r="R93" s="35"/>
      <c r="S93" s="35"/>
    </row>
    <row r="94" spans="1:19" ht="15.75" thickBot="1" x14ac:dyDescent="0.3">
      <c r="B94" s="134" t="s">
        <v>73</v>
      </c>
      <c r="C94" s="71"/>
      <c r="D94" s="143">
        <f>IF(ISERROR(D93/J71),0,D93/J71)</f>
        <v>2.9210988605323396E-4</v>
      </c>
      <c r="E94" s="103" t="str">
        <f>IF(AND(D94&lt;0.01,D94&gt;-0.01),"","Unresolved differences of greater than + or - 1% should be explained")</f>
        <v/>
      </c>
      <c r="G94" s="78"/>
      <c r="H94" s="35"/>
      <c r="I94" s="35"/>
      <c r="J94" s="35"/>
      <c r="K94" s="35"/>
      <c r="L94" s="35"/>
      <c r="N94" s="35"/>
      <c r="O94" s="35"/>
      <c r="P94" s="35"/>
      <c r="Q94" s="35"/>
      <c r="R94" s="35"/>
      <c r="S94" s="35"/>
    </row>
    <row r="95" spans="1:19" ht="15.75" thickTop="1" x14ac:dyDescent="0.25">
      <c r="B95" s="2"/>
      <c r="C95" s="56"/>
      <c r="D95" s="59"/>
      <c r="G95" s="78"/>
    </row>
    <row r="96" spans="1:19" ht="15" x14ac:dyDescent="0.25">
      <c r="B96" s="2"/>
      <c r="C96" s="56"/>
      <c r="D96" s="34"/>
    </row>
    <row r="97" spans="1:13" ht="15" x14ac:dyDescent="0.25">
      <c r="A97" s="1" t="s">
        <v>75</v>
      </c>
      <c r="B97" s="72" t="s">
        <v>138</v>
      </c>
      <c r="C97" s="58"/>
      <c r="D97" s="59"/>
    </row>
    <row r="98" spans="1:13" ht="15" x14ac:dyDescent="0.25">
      <c r="B98" s="57"/>
      <c r="C98" s="58"/>
      <c r="D98" s="59"/>
    </row>
    <row r="99" spans="1:13" ht="75" x14ac:dyDescent="0.25">
      <c r="B99" s="138" t="s">
        <v>25</v>
      </c>
      <c r="C99" s="48" t="s">
        <v>157</v>
      </c>
      <c r="D99" s="48" t="s">
        <v>158</v>
      </c>
      <c r="E99" s="48" t="s">
        <v>159</v>
      </c>
      <c r="F99" s="73" t="s">
        <v>131</v>
      </c>
      <c r="G99" s="48" t="s">
        <v>24</v>
      </c>
      <c r="H99" s="75" t="s">
        <v>160</v>
      </c>
      <c r="I99" s="48" t="s">
        <v>73</v>
      </c>
      <c r="J99" s="78"/>
      <c r="K99" s="78"/>
      <c r="L99" s="35"/>
      <c r="M99" s="35"/>
    </row>
    <row r="100" spans="1:13" x14ac:dyDescent="0.2">
      <c r="B100" s="115"/>
      <c r="C100" s="106"/>
      <c r="D100" s="106"/>
      <c r="E100" s="107"/>
      <c r="F100" s="130">
        <f>SUM(D100:E100)</f>
        <v>0</v>
      </c>
      <c r="G100" s="108">
        <f>F100-C100</f>
        <v>0</v>
      </c>
      <c r="H100" s="107"/>
      <c r="I100" s="104">
        <f>IF(ISERROR(G100/H100),0,G100/H100)</f>
        <v>0</v>
      </c>
      <c r="J100" s="78"/>
      <c r="K100" s="78"/>
      <c r="L100" s="35"/>
      <c r="M100" s="35"/>
    </row>
    <row r="101" spans="1:13" x14ac:dyDescent="0.2">
      <c r="B101" s="115"/>
      <c r="C101" s="106"/>
      <c r="D101" s="106"/>
      <c r="E101" s="107"/>
      <c r="F101" s="130">
        <f t="shared" ref="F101:F103" si="48">SUM(D101:E101)</f>
        <v>0</v>
      </c>
      <c r="G101" s="108">
        <f>F101-C101</f>
        <v>0</v>
      </c>
      <c r="H101" s="107"/>
      <c r="I101" s="104">
        <f>IF(ISERROR(G101/H101),0,G101/H101)</f>
        <v>0</v>
      </c>
      <c r="J101" s="78"/>
      <c r="K101" s="78"/>
      <c r="L101" s="35"/>
      <c r="M101" s="35"/>
    </row>
    <row r="102" spans="1:13" x14ac:dyDescent="0.2">
      <c r="B102" s="115"/>
      <c r="C102" s="106"/>
      <c r="D102" s="106"/>
      <c r="E102" s="107"/>
      <c r="F102" s="130">
        <f t="shared" si="48"/>
        <v>0</v>
      </c>
      <c r="G102" s="108">
        <f>F102-C102</f>
        <v>0</v>
      </c>
      <c r="H102" s="107"/>
      <c r="I102" s="104">
        <f>IF(ISERROR(G102/H102),0,G102/H102)</f>
        <v>0</v>
      </c>
      <c r="J102" s="78"/>
      <c r="K102" s="78"/>
      <c r="L102" s="35"/>
      <c r="M102" s="35"/>
    </row>
    <row r="103" spans="1:13" ht="15" thickBot="1" x14ac:dyDescent="0.25">
      <c r="B103" s="115"/>
      <c r="C103" s="109"/>
      <c r="D103" s="109"/>
      <c r="E103" s="109"/>
      <c r="F103" s="130">
        <f t="shared" si="48"/>
        <v>0</v>
      </c>
      <c r="G103" s="108">
        <f>F103-C103</f>
        <v>0</v>
      </c>
      <c r="H103" s="109"/>
      <c r="I103" s="105">
        <f>IF(ISERROR(G103/H103),0,G103/H103)</f>
        <v>0</v>
      </c>
      <c r="J103" s="78"/>
      <c r="K103" s="78"/>
      <c r="L103" s="35"/>
      <c r="M103" s="35"/>
    </row>
    <row r="104" spans="1:13" ht="15.75" thickBot="1" x14ac:dyDescent="0.3">
      <c r="B104" s="74" t="s">
        <v>74</v>
      </c>
      <c r="C104" s="129">
        <f t="shared" ref="C104:H104" si="49">SUM(C100:C103)</f>
        <v>0</v>
      </c>
      <c r="D104" s="129">
        <f t="shared" si="49"/>
        <v>0</v>
      </c>
      <c r="E104" s="129">
        <f t="shared" si="49"/>
        <v>0</v>
      </c>
      <c r="F104" s="131">
        <f t="shared" si="49"/>
        <v>0</v>
      </c>
      <c r="G104" s="129">
        <f>SUM(G100:G103)</f>
        <v>0</v>
      </c>
      <c r="H104" s="76">
        <f t="shared" si="49"/>
        <v>0</v>
      </c>
      <c r="I104" s="77" t="s">
        <v>80</v>
      </c>
      <c r="J104" s="78"/>
      <c r="K104" s="78"/>
      <c r="L104" s="35"/>
      <c r="M104" s="35"/>
    </row>
    <row r="105" spans="1:13" x14ac:dyDescent="0.2">
      <c r="B105" s="4"/>
      <c r="C105" s="4"/>
      <c r="D105" s="4"/>
      <c r="E105" s="4"/>
      <c r="F105" s="4"/>
      <c r="G105" s="4"/>
      <c r="J105" s="78"/>
      <c r="K105" s="78"/>
      <c r="L105" s="35"/>
      <c r="M105" s="35"/>
    </row>
    <row r="106" spans="1:13" x14ac:dyDescent="0.2">
      <c r="J106" s="78"/>
      <c r="K106" s="78"/>
      <c r="L106" s="35"/>
      <c r="M106" s="35"/>
    </row>
    <row r="107" spans="1:13" ht="15" x14ac:dyDescent="0.25">
      <c r="B107" s="3" t="s">
        <v>37</v>
      </c>
      <c r="J107" s="78"/>
      <c r="K107" s="78"/>
    </row>
    <row r="108" spans="1:13" x14ac:dyDescent="0.2">
      <c r="B108" s="53"/>
      <c r="C108" s="53"/>
      <c r="D108" s="53"/>
      <c r="E108" s="53"/>
      <c r="F108" s="53"/>
      <c r="G108" s="53"/>
      <c r="H108" s="53"/>
      <c r="J108" s="78"/>
      <c r="K108" s="78"/>
    </row>
    <row r="109" spans="1:13" x14ac:dyDescent="0.2">
      <c r="B109" s="53"/>
      <c r="C109" s="53"/>
      <c r="D109" s="53"/>
      <c r="E109" s="53"/>
      <c r="F109" s="53"/>
      <c r="G109" s="53"/>
      <c r="H109" s="53"/>
      <c r="J109" s="78"/>
      <c r="K109" s="78"/>
    </row>
    <row r="110" spans="1:13" x14ac:dyDescent="0.2">
      <c r="B110" s="53"/>
      <c r="C110" s="53"/>
      <c r="D110" s="53"/>
      <c r="E110" s="53"/>
      <c r="F110" s="53"/>
      <c r="G110" s="53"/>
      <c r="H110" s="53"/>
    </row>
    <row r="111" spans="1:13" x14ac:dyDescent="0.2">
      <c r="B111" s="53"/>
      <c r="C111" s="53"/>
      <c r="D111" s="53"/>
      <c r="E111" s="53"/>
      <c r="F111" s="53"/>
      <c r="G111" s="53"/>
      <c r="H111" s="53"/>
    </row>
    <row r="112" spans="1:13" x14ac:dyDescent="0.2">
      <c r="B112" s="53"/>
      <c r="C112" s="53"/>
      <c r="D112" s="53"/>
      <c r="E112" s="53"/>
      <c r="F112" s="53"/>
      <c r="G112" s="53"/>
      <c r="H112" s="53"/>
    </row>
    <row r="113" spans="2:8" x14ac:dyDescent="0.2">
      <c r="B113" s="53"/>
      <c r="C113" s="53"/>
      <c r="D113" s="53"/>
      <c r="E113" s="53"/>
      <c r="F113" s="53"/>
      <c r="G113" s="53"/>
      <c r="H113" s="53"/>
    </row>
    <row r="114" spans="2:8" x14ac:dyDescent="0.2">
      <c r="B114" s="53"/>
      <c r="C114" s="53"/>
      <c r="D114" s="53"/>
      <c r="E114" s="53"/>
      <c r="F114" s="53"/>
      <c r="G114" s="53"/>
      <c r="H114" s="53"/>
    </row>
    <row r="115" spans="2:8" x14ac:dyDescent="0.2">
      <c r="B115" s="53"/>
      <c r="C115" s="53"/>
      <c r="D115" s="53"/>
      <c r="E115" s="53"/>
      <c r="F115" s="53"/>
      <c r="G115" s="53"/>
      <c r="H115" s="53"/>
    </row>
  </sheetData>
  <mergeCells count="22">
    <mergeCell ref="R45:T45"/>
    <mergeCell ref="U45:W45"/>
    <mergeCell ref="E80:I80"/>
    <mergeCell ref="B21:C21"/>
    <mergeCell ref="E21:F21"/>
    <mergeCell ref="B27:H27"/>
    <mergeCell ref="O45:Q45"/>
    <mergeCell ref="E76:I76"/>
    <mergeCell ref="A77:C77"/>
    <mergeCell ref="E77:I77"/>
    <mergeCell ref="E78:I78"/>
    <mergeCell ref="E79:I79"/>
    <mergeCell ref="E87:I87"/>
    <mergeCell ref="E88:I88"/>
    <mergeCell ref="E89:I89"/>
    <mergeCell ref="E90:I90"/>
    <mergeCell ref="E81:I81"/>
    <mergeCell ref="E82:I82"/>
    <mergeCell ref="E83:I83"/>
    <mergeCell ref="E84:I84"/>
    <mergeCell ref="E85:I85"/>
    <mergeCell ref="E86:I86"/>
  </mergeCells>
  <dataValidations count="1">
    <dataValidation type="list" sqref="C31">
      <formula1>"1st Estimate, 2nd Estimate, Actual, Other"</formula1>
    </dataValidation>
  </dataValidations>
  <pageMargins left="0.70866141732283505" right="0.70866141732283505" top="0.74803149606299202" bottom="0.74803149606299202" header="0.31496062992126" footer="0.31496062992126"/>
  <pageSetup scale="49" fitToHeight="2" orientation="landscape" cellComments="asDisplayed" r:id="rId1"/>
  <rowBreaks count="1" manualBreakCount="1">
    <brk id="73" max="1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2:X115"/>
  <sheetViews>
    <sheetView tabSelected="1" topLeftCell="A70" zoomScale="75" zoomScaleNormal="75" zoomScaleSheetLayoutView="100" workbookViewId="0">
      <selection activeCell="C55" sqref="C55:C56"/>
    </sheetView>
  </sheetViews>
  <sheetFormatPr defaultColWidth="9.140625" defaultRowHeight="14.25" x14ac:dyDescent="0.2"/>
  <cols>
    <col min="1" max="1" width="10.28515625" style="1" customWidth="1"/>
    <col min="2" max="2" width="53.85546875" style="1" customWidth="1"/>
    <col min="3" max="3" width="28.140625" style="1" customWidth="1"/>
    <col min="4" max="4" width="23.140625" style="1" customWidth="1"/>
    <col min="5" max="5" width="19.140625" style="1" customWidth="1"/>
    <col min="6" max="6" width="24.42578125" style="1" customWidth="1"/>
    <col min="7" max="7" width="15.85546875" style="1" customWidth="1"/>
    <col min="8" max="8" width="18.140625" style="1" customWidth="1"/>
    <col min="9" max="9" width="17.7109375" style="1" customWidth="1"/>
    <col min="10" max="10" width="17.28515625" style="1" customWidth="1"/>
    <col min="11" max="11" width="18.140625" style="1" customWidth="1"/>
    <col min="12" max="12" width="10.7109375" style="1" customWidth="1"/>
    <col min="13" max="13" width="10.28515625" style="1" customWidth="1"/>
    <col min="14" max="14" width="11.85546875" style="1" customWidth="1"/>
    <col min="15" max="15" width="10.7109375" style="1" customWidth="1"/>
    <col min="16" max="16" width="10.28515625" style="1" customWidth="1"/>
    <col min="17" max="17" width="10.7109375" style="1" customWidth="1"/>
    <col min="18" max="18" width="10.5703125" style="1" customWidth="1"/>
    <col min="19" max="19" width="11" style="1" customWidth="1"/>
    <col min="20" max="20" width="13" style="1" customWidth="1"/>
    <col min="21" max="21" width="10.85546875" style="1" customWidth="1"/>
    <col min="22" max="22" width="11.28515625" style="1" customWidth="1"/>
    <col min="23" max="16384" width="9.140625" style="1"/>
  </cols>
  <sheetData>
    <row r="12" spans="1:24" ht="15" x14ac:dyDescent="0.25">
      <c r="A12" s="47" t="s">
        <v>48</v>
      </c>
      <c r="B12" s="4"/>
      <c r="C12" s="47"/>
    </row>
    <row r="13" spans="1:24" x14ac:dyDescent="0.2">
      <c r="A13" s="4"/>
      <c r="B13" s="4"/>
      <c r="C13" s="4"/>
    </row>
    <row r="14" spans="1:24" ht="15" x14ac:dyDescent="0.2">
      <c r="A14" s="4"/>
      <c r="B14" s="4" t="s">
        <v>32</v>
      </c>
      <c r="C14" s="23"/>
      <c r="D14" s="4"/>
      <c r="E14" s="4"/>
      <c r="F14" s="4"/>
      <c r="X14" s="1">
        <v>2014</v>
      </c>
    </row>
    <row r="15" spans="1:24" ht="15" x14ac:dyDescent="0.2">
      <c r="A15" s="4"/>
      <c r="B15" s="4" t="s">
        <v>60</v>
      </c>
      <c r="C15" s="55"/>
      <c r="D15" s="4"/>
      <c r="E15" s="4"/>
      <c r="F15" s="4"/>
    </row>
    <row r="16" spans="1:24" ht="15" x14ac:dyDescent="0.2">
      <c r="A16" s="4"/>
      <c r="B16" s="14"/>
      <c r="C16" s="14"/>
      <c r="D16" s="4"/>
      <c r="E16" s="4"/>
      <c r="F16" s="4"/>
      <c r="X16" s="1">
        <v>2015</v>
      </c>
    </row>
    <row r="17" spans="1:24" ht="15" x14ac:dyDescent="0.2">
      <c r="A17" s="4" t="s">
        <v>33</v>
      </c>
      <c r="B17" s="14" t="s">
        <v>130</v>
      </c>
      <c r="C17" s="24" t="s">
        <v>162</v>
      </c>
      <c r="D17" s="4"/>
      <c r="E17" s="4"/>
      <c r="F17" s="4"/>
      <c r="X17" s="1">
        <v>2016</v>
      </c>
    </row>
    <row r="18" spans="1:24" ht="15" x14ac:dyDescent="0.2">
      <c r="A18" s="4"/>
      <c r="B18" s="14"/>
      <c r="C18" s="14"/>
      <c r="D18" s="4"/>
      <c r="E18" s="4"/>
      <c r="F18" s="4"/>
    </row>
    <row r="19" spans="1:24" ht="15" x14ac:dyDescent="0.2">
      <c r="A19" s="4"/>
      <c r="B19" s="14"/>
      <c r="C19" s="14"/>
      <c r="D19" s="4"/>
      <c r="E19" s="4"/>
      <c r="F19" s="4"/>
    </row>
    <row r="20" spans="1:24" ht="15" x14ac:dyDescent="0.2">
      <c r="A20" s="4" t="s">
        <v>34</v>
      </c>
      <c r="B20" s="22" t="s">
        <v>82</v>
      </c>
      <c r="C20" s="21"/>
      <c r="D20" s="21"/>
      <c r="E20" s="21"/>
      <c r="F20" s="21"/>
      <c r="I20" s="78"/>
      <c r="J20" s="78"/>
      <c r="K20" s="78"/>
      <c r="L20" s="78"/>
      <c r="M20" s="78"/>
      <c r="N20" s="78"/>
      <c r="O20" s="78"/>
      <c r="P20" s="78"/>
      <c r="Q20" s="78"/>
      <c r="R20" s="78"/>
      <c r="S20" s="78"/>
    </row>
    <row r="21" spans="1:24" ht="15" x14ac:dyDescent="0.2">
      <c r="A21" s="4"/>
      <c r="B21" s="153" t="s">
        <v>25</v>
      </c>
      <c r="C21" s="153"/>
      <c r="D21" s="24"/>
      <c r="E21" s="154"/>
      <c r="F21" s="155"/>
      <c r="G21" s="78"/>
      <c r="H21" s="78"/>
      <c r="I21" s="78"/>
      <c r="J21" s="78"/>
      <c r="K21" s="78"/>
      <c r="L21" s="78"/>
      <c r="M21" s="78"/>
      <c r="N21" s="78"/>
      <c r="O21" s="78"/>
      <c r="P21" s="78"/>
      <c r="Q21" s="78"/>
    </row>
    <row r="22" spans="1:24" ht="15" thickBot="1" x14ac:dyDescent="0.25">
      <c r="A22" s="4"/>
      <c r="B22" s="5" t="s">
        <v>3</v>
      </c>
      <c r="C22" s="5" t="s">
        <v>2</v>
      </c>
      <c r="D22" s="116">
        <f>D23+D24</f>
        <v>1216236370</v>
      </c>
      <c r="E22" s="6" t="s">
        <v>0</v>
      </c>
      <c r="F22" s="7">
        <v>1</v>
      </c>
      <c r="G22" s="78"/>
      <c r="H22" s="78"/>
      <c r="I22" s="78"/>
      <c r="J22" s="78"/>
      <c r="K22" s="78"/>
      <c r="L22" s="78"/>
      <c r="M22" s="78"/>
      <c r="N22" s="78"/>
      <c r="O22" s="78"/>
      <c r="P22" s="78"/>
      <c r="Q22" s="78"/>
    </row>
    <row r="23" spans="1:24" x14ac:dyDescent="0.2">
      <c r="B23" s="5" t="s">
        <v>7</v>
      </c>
      <c r="C23" s="5" t="s">
        <v>1</v>
      </c>
      <c r="D23" s="117">
        <v>573730262</v>
      </c>
      <c r="E23" s="6" t="s">
        <v>0</v>
      </c>
      <c r="F23" s="8">
        <f>IFERROR(D23/$D$22,0)</f>
        <v>0.47172595405940704</v>
      </c>
    </row>
    <row r="24" spans="1:24" ht="15" thickBot="1" x14ac:dyDescent="0.25">
      <c r="B24" s="5" t="s">
        <v>8</v>
      </c>
      <c r="C24" s="5" t="s">
        <v>6</v>
      </c>
      <c r="D24" s="116">
        <f>D25+D26</f>
        <v>642506108</v>
      </c>
      <c r="E24" s="6" t="s">
        <v>0</v>
      </c>
      <c r="F24" s="8">
        <f>IFERROR(D24/$D$22,0)</f>
        <v>0.52827404594059291</v>
      </c>
    </row>
    <row r="25" spans="1:24" x14ac:dyDescent="0.2">
      <c r="B25" s="5" t="s">
        <v>9</v>
      </c>
      <c r="C25" s="5" t="s">
        <v>4</v>
      </c>
      <c r="D25" s="117"/>
      <c r="E25" s="6" t="s">
        <v>0</v>
      </c>
      <c r="F25" s="8">
        <f>IFERROR(D25/$D$22,0)</f>
        <v>0</v>
      </c>
    </row>
    <row r="26" spans="1:24" ht="15" thickBot="1" x14ac:dyDescent="0.25">
      <c r="B26" s="5" t="s">
        <v>61</v>
      </c>
      <c r="C26" s="5" t="s">
        <v>5</v>
      </c>
      <c r="D26" s="116">
        <f>498239240+144266868</f>
        <v>642506108</v>
      </c>
      <c r="E26" s="6" t="s">
        <v>0</v>
      </c>
      <c r="F26" s="8">
        <f>IFERROR(D26/$D$22,0)</f>
        <v>0.52827404594059291</v>
      </c>
      <c r="G26" s="29"/>
      <c r="H26" s="29"/>
    </row>
    <row r="27" spans="1:24" ht="34.5" customHeight="1" x14ac:dyDescent="0.2">
      <c r="B27" s="156" t="s">
        <v>77</v>
      </c>
      <c r="C27" s="156"/>
      <c r="D27" s="156"/>
      <c r="E27" s="156"/>
      <c r="F27" s="156"/>
      <c r="G27" s="157"/>
      <c r="H27" s="157"/>
    </row>
    <row r="28" spans="1:24" x14ac:dyDescent="0.2">
      <c r="D28" s="119"/>
      <c r="E28" s="35"/>
      <c r="F28" s="35"/>
      <c r="G28" s="35"/>
    </row>
    <row r="29" spans="1:24" ht="15" x14ac:dyDescent="0.25">
      <c r="A29" s="1" t="s">
        <v>35</v>
      </c>
      <c r="B29" s="3" t="s">
        <v>41</v>
      </c>
    </row>
    <row r="30" spans="1:24" ht="15" x14ac:dyDescent="0.25">
      <c r="B30" s="3"/>
    </row>
    <row r="31" spans="1:24" ht="15" x14ac:dyDescent="0.25">
      <c r="B31" s="2" t="s">
        <v>22</v>
      </c>
      <c r="C31" s="52"/>
      <c r="E31" s="78"/>
      <c r="F31" s="35"/>
      <c r="G31" s="35"/>
      <c r="H31" s="35"/>
      <c r="I31" s="35"/>
      <c r="J31" s="35"/>
      <c r="K31" s="35"/>
    </row>
    <row r="32" spans="1:24" x14ac:dyDescent="0.2">
      <c r="E32" s="78"/>
      <c r="F32" s="35"/>
      <c r="G32" s="35"/>
      <c r="H32" s="35"/>
      <c r="I32" s="35"/>
      <c r="J32" s="35"/>
      <c r="K32" s="35"/>
    </row>
    <row r="33" spans="1:23" ht="15" x14ac:dyDescent="0.25">
      <c r="B33" s="2" t="s">
        <v>42</v>
      </c>
    </row>
    <row r="34" spans="1:23" ht="15" customHeight="1" x14ac:dyDescent="0.25">
      <c r="B34" s="36"/>
      <c r="C34" s="36"/>
      <c r="D34" s="36"/>
      <c r="E34" s="36"/>
      <c r="F34" s="36"/>
      <c r="G34" s="36"/>
      <c r="H34" s="36"/>
    </row>
    <row r="35" spans="1:23" ht="15" customHeight="1" x14ac:dyDescent="0.25">
      <c r="B35" s="36"/>
      <c r="C35" s="36"/>
      <c r="D35" s="36"/>
      <c r="E35" s="36"/>
      <c r="F35" s="36"/>
      <c r="G35" s="36"/>
      <c r="H35" s="36"/>
    </row>
    <row r="36" spans="1:23" ht="15" customHeight="1" x14ac:dyDescent="0.25">
      <c r="B36" s="36"/>
      <c r="C36" s="36"/>
      <c r="D36" s="36"/>
      <c r="E36" s="36"/>
      <c r="F36" s="36"/>
      <c r="G36" s="36"/>
      <c r="H36" s="36"/>
    </row>
    <row r="37" spans="1:23" ht="15" customHeight="1" x14ac:dyDescent="0.25">
      <c r="B37" s="36"/>
      <c r="C37" s="36"/>
      <c r="D37" s="36"/>
      <c r="E37" s="36"/>
      <c r="F37" s="36"/>
      <c r="G37" s="36"/>
      <c r="H37" s="36"/>
    </row>
    <row r="38" spans="1:23" ht="14.25" customHeight="1" x14ac:dyDescent="0.25">
      <c r="B38" s="36"/>
      <c r="C38" s="36"/>
      <c r="D38" s="36"/>
      <c r="E38" s="36"/>
      <c r="F38" s="36"/>
      <c r="G38" s="36"/>
      <c r="H38" s="36"/>
    </row>
    <row r="39" spans="1:23" ht="14.25" customHeight="1" x14ac:dyDescent="0.25">
      <c r="B39" s="36"/>
      <c r="C39" s="36"/>
      <c r="D39" s="36"/>
      <c r="E39" s="36"/>
      <c r="F39" s="36"/>
      <c r="G39" s="36"/>
      <c r="H39" s="36"/>
    </row>
    <row r="40" spans="1:23" s="35" customFormat="1" ht="14.25" customHeight="1" x14ac:dyDescent="0.25">
      <c r="B40" s="36"/>
      <c r="C40" s="36"/>
      <c r="D40" s="36"/>
      <c r="E40" s="36"/>
      <c r="F40" s="36"/>
      <c r="G40" s="36"/>
      <c r="H40" s="36"/>
    </row>
    <row r="41" spans="1:23" s="35" customFormat="1" ht="14.25" customHeight="1" x14ac:dyDescent="0.25">
      <c r="B41" s="36"/>
      <c r="C41" s="36"/>
      <c r="D41" s="36"/>
      <c r="E41" s="36"/>
      <c r="F41" s="36"/>
      <c r="G41" s="36"/>
      <c r="H41" s="36"/>
    </row>
    <row r="43" spans="1:23" ht="15" x14ac:dyDescent="0.25">
      <c r="A43" s="1" t="s">
        <v>36</v>
      </c>
      <c r="B43" s="47" t="s">
        <v>141</v>
      </c>
      <c r="C43" s="3"/>
    </row>
    <row r="44" spans="1:23" ht="15.75" thickBot="1" x14ac:dyDescent="0.3">
      <c r="B44" s="2" t="s">
        <v>25</v>
      </c>
      <c r="C44" s="95">
        <v>2016</v>
      </c>
      <c r="D44" s="78"/>
      <c r="E44" s="78"/>
      <c r="F44" s="79"/>
      <c r="G44" s="33"/>
      <c r="H44" s="33"/>
      <c r="I44" s="33"/>
      <c r="J44" s="33"/>
      <c r="K44" s="33"/>
      <c r="N44" s="3" t="s">
        <v>29</v>
      </c>
    </row>
    <row r="45" spans="1:23" s="9" customFormat="1" ht="80.25" customHeight="1" thickBot="1" x14ac:dyDescent="0.3">
      <c r="B45" s="50" t="s">
        <v>39</v>
      </c>
      <c r="C45" s="61" t="s">
        <v>139</v>
      </c>
      <c r="D45" s="80" t="s">
        <v>83</v>
      </c>
      <c r="E45" s="81" t="s">
        <v>84</v>
      </c>
      <c r="F45" s="66" t="s">
        <v>128</v>
      </c>
      <c r="G45" s="26" t="s">
        <v>49</v>
      </c>
      <c r="H45" s="26" t="s">
        <v>23</v>
      </c>
      <c r="I45" s="26" t="s">
        <v>50</v>
      </c>
      <c r="J45" s="26" t="s">
        <v>76</v>
      </c>
      <c r="K45" s="67" t="s">
        <v>78</v>
      </c>
      <c r="N45" s="11"/>
      <c r="O45" s="148">
        <v>2016</v>
      </c>
      <c r="P45" s="148"/>
      <c r="Q45" s="148"/>
      <c r="R45" s="148">
        <v>2015</v>
      </c>
      <c r="S45" s="148"/>
      <c r="T45" s="148"/>
      <c r="U45" s="148">
        <v>2014</v>
      </c>
      <c r="V45" s="148"/>
      <c r="W45" s="148"/>
    </row>
    <row r="46" spans="1:23" s="9" customFormat="1" ht="30" x14ac:dyDescent="0.25">
      <c r="B46" s="12"/>
      <c r="C46" s="62" t="s">
        <v>40</v>
      </c>
      <c r="D46" s="62" t="s">
        <v>38</v>
      </c>
      <c r="E46" s="63" t="s">
        <v>53</v>
      </c>
      <c r="F46" s="63" t="s">
        <v>54</v>
      </c>
      <c r="G46" s="63" t="s">
        <v>55</v>
      </c>
      <c r="H46" s="64" t="s">
        <v>56</v>
      </c>
      <c r="I46" s="63" t="s">
        <v>57</v>
      </c>
      <c r="J46" s="64" t="s">
        <v>58</v>
      </c>
      <c r="K46" s="65" t="s">
        <v>59</v>
      </c>
      <c r="N46" s="18" t="s">
        <v>30</v>
      </c>
      <c r="O46" s="100" t="s">
        <v>26</v>
      </c>
      <c r="P46" s="100" t="s">
        <v>27</v>
      </c>
      <c r="Q46" s="100" t="s">
        <v>28</v>
      </c>
      <c r="R46" s="100" t="s">
        <v>26</v>
      </c>
      <c r="S46" s="100" t="s">
        <v>27</v>
      </c>
      <c r="T46" s="100" t="s">
        <v>28</v>
      </c>
      <c r="U46" s="100" t="s">
        <v>26</v>
      </c>
      <c r="V46" s="100" t="s">
        <v>27</v>
      </c>
      <c r="W46" s="100" t="s">
        <v>28</v>
      </c>
    </row>
    <row r="47" spans="1:23" x14ac:dyDescent="0.2">
      <c r="B47" s="13" t="s">
        <v>166</v>
      </c>
      <c r="C47" s="93">
        <v>899355.23</v>
      </c>
      <c r="D47" s="93"/>
      <c r="E47" s="60"/>
      <c r="F47" s="51">
        <f>C47-D47+E47</f>
        <v>899355.23</v>
      </c>
      <c r="G47" s="110">
        <f>O47</f>
        <v>8.4229999999999999E-2</v>
      </c>
      <c r="H47" s="15">
        <f>F47*G47</f>
        <v>75752.691022899991</v>
      </c>
      <c r="I47" s="110">
        <f>+Q47</f>
        <v>9.1789999999999997E-2</v>
      </c>
      <c r="J47" s="17">
        <f>F47*I47</f>
        <v>82551.81656169999</v>
      </c>
      <c r="K47" s="16">
        <f>J47-H47</f>
        <v>6799.125538799999</v>
      </c>
      <c r="N47" s="11" t="s">
        <v>10</v>
      </c>
      <c r="O47" s="19">
        <v>8.4229999999999999E-2</v>
      </c>
      <c r="P47" s="19">
        <v>9.214E-2</v>
      </c>
      <c r="Q47" s="19">
        <v>9.1789999999999997E-2</v>
      </c>
      <c r="R47" s="19">
        <v>5.5490000000000005E-2</v>
      </c>
      <c r="S47" s="19">
        <v>6.1609999999999998E-2</v>
      </c>
      <c r="T47" s="19">
        <v>5.0680000000000003E-2</v>
      </c>
      <c r="U47" s="19">
        <v>3.6260000000000001E-2</v>
      </c>
      <c r="V47" s="19">
        <v>1.806E-2</v>
      </c>
      <c r="W47" s="19">
        <v>1.261E-2</v>
      </c>
    </row>
    <row r="48" spans="1:23" x14ac:dyDescent="0.2">
      <c r="B48" s="13" t="s">
        <v>178</v>
      </c>
      <c r="C48" s="93">
        <v>55382613.660000004</v>
      </c>
      <c r="D48" s="93"/>
      <c r="E48" s="60"/>
      <c r="F48" s="51">
        <f>C48-D48+E48</f>
        <v>55382613.660000004</v>
      </c>
      <c r="G48" s="110">
        <f>Q47</f>
        <v>9.1789999999999997E-2</v>
      </c>
      <c r="H48" s="15">
        <f>F48*G48</f>
        <v>5083570.1078514</v>
      </c>
      <c r="I48" s="110">
        <f>+Q47</f>
        <v>9.1789999999999997E-2</v>
      </c>
      <c r="J48" s="17">
        <f>F48*I48</f>
        <v>5083570.1078514</v>
      </c>
      <c r="K48" s="16">
        <f>J48-H48</f>
        <v>0</v>
      </c>
      <c r="N48" s="11" t="s">
        <v>11</v>
      </c>
      <c r="O48" s="20">
        <v>0.10384</v>
      </c>
      <c r="P48" s="20">
        <v>9.6780000000000005E-2</v>
      </c>
      <c r="Q48" s="20">
        <v>9.851E-2</v>
      </c>
      <c r="R48" s="20">
        <v>6.9809999999999997E-2</v>
      </c>
      <c r="S48" s="20">
        <v>4.095E-2</v>
      </c>
      <c r="T48" s="20">
        <v>3.9609999999999999E-2</v>
      </c>
      <c r="U48" s="20">
        <v>2.231E-2</v>
      </c>
      <c r="V48" s="20">
        <v>1.1180000000000001E-2</v>
      </c>
      <c r="W48" s="20">
        <v>1.3300000000000001E-2</v>
      </c>
    </row>
    <row r="49" spans="2:23" x14ac:dyDescent="0.2">
      <c r="B49" s="13" t="s">
        <v>167</v>
      </c>
      <c r="C49" s="93">
        <v>910679.74</v>
      </c>
      <c r="D49" s="93"/>
      <c r="E49" s="60"/>
      <c r="F49" s="51">
        <f t="shared" ref="F49:F70" si="0">C49-D49+E49</f>
        <v>910679.74</v>
      </c>
      <c r="G49" s="110">
        <f>+O48</f>
        <v>0.10384</v>
      </c>
      <c r="H49" s="15">
        <f t="shared" ref="H49:H70" si="1">F49*G49</f>
        <v>94564.984201600004</v>
      </c>
      <c r="I49" s="110">
        <f>+Q48</f>
        <v>9.851E-2</v>
      </c>
      <c r="J49" s="17">
        <f t="shared" ref="J49:J70" si="2">F49*I49</f>
        <v>89711.061187400002</v>
      </c>
      <c r="K49" s="16">
        <f t="shared" ref="K49:K70" si="3">J49-H49</f>
        <v>-4853.9230142000015</v>
      </c>
      <c r="N49" s="11" t="s">
        <v>12</v>
      </c>
      <c r="O49" s="20">
        <v>9.0219999999999995E-2</v>
      </c>
      <c r="P49" s="20">
        <v>0.10299</v>
      </c>
      <c r="Q49" s="20">
        <v>0.1061</v>
      </c>
      <c r="R49" s="20">
        <v>3.6040000000000003E-2</v>
      </c>
      <c r="S49" s="20">
        <v>5.74E-2</v>
      </c>
      <c r="T49" s="20">
        <v>6.2899999999999998E-2</v>
      </c>
      <c r="U49" s="20">
        <v>1.103E-2</v>
      </c>
      <c r="V49" s="20">
        <v>-8.0000000000000002E-3</v>
      </c>
      <c r="W49" s="20">
        <v>-2.7E-4</v>
      </c>
    </row>
    <row r="50" spans="2:23" x14ac:dyDescent="0.2">
      <c r="B50" s="13" t="s">
        <v>179</v>
      </c>
      <c r="C50" s="93">
        <v>51580993.609999999</v>
      </c>
      <c r="D50" s="93"/>
      <c r="E50" s="60"/>
      <c r="F50" s="51">
        <f t="shared" si="0"/>
        <v>51580993.609999999</v>
      </c>
      <c r="G50" s="110">
        <f>+Q48</f>
        <v>9.851E-2</v>
      </c>
      <c r="H50" s="15">
        <f t="shared" si="1"/>
        <v>5081243.6805210998</v>
      </c>
      <c r="I50" s="110">
        <f>+Q48</f>
        <v>9.851E-2</v>
      </c>
      <c r="J50" s="17">
        <f t="shared" si="2"/>
        <v>5081243.6805210998</v>
      </c>
      <c r="K50" s="16">
        <f t="shared" si="3"/>
        <v>0</v>
      </c>
      <c r="N50" s="11" t="s">
        <v>13</v>
      </c>
      <c r="O50" s="20">
        <v>0.12114999999999999</v>
      </c>
      <c r="P50" s="20">
        <v>0.11176999999999999</v>
      </c>
      <c r="Q50" s="20">
        <v>0.11132</v>
      </c>
      <c r="R50" s="20">
        <v>6.7049999999999998E-2</v>
      </c>
      <c r="S50" s="20">
        <v>9.2679999999999998E-2</v>
      </c>
      <c r="T50" s="20">
        <v>9.5590000000000008E-2</v>
      </c>
      <c r="U50" s="20">
        <v>-9.6500000000000006E-3</v>
      </c>
      <c r="V50" s="20">
        <v>5.4530000000000002E-2</v>
      </c>
      <c r="W50" s="20">
        <v>5.1979999999999998E-2</v>
      </c>
    </row>
    <row r="51" spans="2:23" x14ac:dyDescent="0.2">
      <c r="B51" s="13" t="s">
        <v>168</v>
      </c>
      <c r="C51" s="93">
        <v>938655.5</v>
      </c>
      <c r="D51" s="93"/>
      <c r="E51" s="60"/>
      <c r="F51" s="51">
        <f t="shared" si="0"/>
        <v>938655.5</v>
      </c>
      <c r="G51" s="110">
        <f>+O49</f>
        <v>9.0219999999999995E-2</v>
      </c>
      <c r="H51" s="15">
        <f t="shared" si="1"/>
        <v>84685.499209999994</v>
      </c>
      <c r="I51" s="110">
        <f>+Q49</f>
        <v>0.1061</v>
      </c>
      <c r="J51" s="17">
        <f t="shared" si="2"/>
        <v>99591.348549999995</v>
      </c>
      <c r="K51" s="16">
        <f t="shared" si="3"/>
        <v>14905.849340000001</v>
      </c>
      <c r="N51" s="11" t="s">
        <v>14</v>
      </c>
      <c r="O51" s="20">
        <v>0.10405</v>
      </c>
      <c r="P51" s="20">
        <v>0.11493</v>
      </c>
      <c r="Q51" s="20">
        <v>0.10749</v>
      </c>
      <c r="R51" s="20">
        <v>9.4159999999999994E-2</v>
      </c>
      <c r="S51" s="20">
        <v>9.7299999999999998E-2</v>
      </c>
      <c r="T51" s="20">
        <v>9.6680000000000002E-2</v>
      </c>
      <c r="U51" s="20">
        <v>5.3560000000000003E-2</v>
      </c>
      <c r="V51" s="20">
        <v>7.3520000000000002E-2</v>
      </c>
      <c r="W51" s="20">
        <v>7.1959999999999996E-2</v>
      </c>
    </row>
    <row r="52" spans="2:23" x14ac:dyDescent="0.2">
      <c r="B52" s="13" t="s">
        <v>180</v>
      </c>
      <c r="C52" s="93">
        <v>53281932.759999998</v>
      </c>
      <c r="D52" s="93"/>
      <c r="E52" s="60"/>
      <c r="F52" s="51">
        <f t="shared" si="0"/>
        <v>53281932.759999998</v>
      </c>
      <c r="G52" s="110">
        <f>+Q49</f>
        <v>0.1061</v>
      </c>
      <c r="H52" s="15">
        <f t="shared" si="1"/>
        <v>5653213.0658359993</v>
      </c>
      <c r="I52" s="110">
        <f>+Q49</f>
        <v>0.1061</v>
      </c>
      <c r="J52" s="17">
        <f t="shared" si="2"/>
        <v>5653213.0658359993</v>
      </c>
      <c r="K52" s="16">
        <f t="shared" si="3"/>
        <v>0</v>
      </c>
      <c r="N52" s="11" t="s">
        <v>15</v>
      </c>
      <c r="O52" s="20">
        <v>0.11650000000000001</v>
      </c>
      <c r="P52" s="20">
        <v>9.3600000000000003E-2</v>
      </c>
      <c r="Q52" s="20">
        <v>9.5449999999999993E-2</v>
      </c>
      <c r="R52" s="20">
        <v>9.2280000000000001E-2</v>
      </c>
      <c r="S52" s="20">
        <v>9.7680000000000003E-2</v>
      </c>
      <c r="T52" s="20">
        <v>9.5400000000000013E-2</v>
      </c>
      <c r="U52" s="20">
        <v>7.1900000000000006E-2</v>
      </c>
      <c r="V52" s="20">
        <v>6.6640000000000005E-2</v>
      </c>
      <c r="W52" s="20">
        <v>6.0249999999999998E-2</v>
      </c>
    </row>
    <row r="53" spans="2:23" x14ac:dyDescent="0.2">
      <c r="B53" s="13" t="s">
        <v>169</v>
      </c>
      <c r="C53" s="93">
        <v>989113.84</v>
      </c>
      <c r="D53" s="93"/>
      <c r="E53" s="60"/>
      <c r="F53" s="51">
        <f t="shared" si="0"/>
        <v>989113.84</v>
      </c>
      <c r="G53" s="110">
        <f>+O50</f>
        <v>0.12114999999999999</v>
      </c>
      <c r="H53" s="15">
        <f t="shared" si="1"/>
        <v>119831.14171599998</v>
      </c>
      <c r="I53" s="110">
        <f>+Q50</f>
        <v>0.11132</v>
      </c>
      <c r="J53" s="17">
        <f t="shared" si="2"/>
        <v>110108.1526688</v>
      </c>
      <c r="K53" s="16">
        <f t="shared" si="3"/>
        <v>-9722.9890471999825</v>
      </c>
      <c r="N53" s="11" t="s">
        <v>16</v>
      </c>
      <c r="O53" s="20">
        <v>7.6670000000000002E-2</v>
      </c>
      <c r="P53" s="20">
        <v>8.412E-2</v>
      </c>
      <c r="Q53" s="20">
        <v>8.3059999999999995E-2</v>
      </c>
      <c r="R53" s="20">
        <v>8.8880000000000001E-2</v>
      </c>
      <c r="S53" s="20">
        <v>8.4129999999999996E-2</v>
      </c>
      <c r="T53" s="20">
        <v>7.8829999999999997E-2</v>
      </c>
      <c r="U53" s="20">
        <v>5.9760000000000001E-2</v>
      </c>
      <c r="V53" s="20">
        <v>5.7529999999999998E-2</v>
      </c>
      <c r="W53" s="20">
        <v>6.2560000000000004E-2</v>
      </c>
    </row>
    <row r="54" spans="2:23" x14ac:dyDescent="0.2">
      <c r="B54" s="13" t="s">
        <v>181</v>
      </c>
      <c r="C54" s="93">
        <v>49986485.290000007</v>
      </c>
      <c r="D54" s="93"/>
      <c r="E54" s="60"/>
      <c r="F54" s="51">
        <f t="shared" si="0"/>
        <v>49986485.290000007</v>
      </c>
      <c r="G54" s="110">
        <f>+Q50</f>
        <v>0.11132</v>
      </c>
      <c r="H54" s="15">
        <f t="shared" si="1"/>
        <v>5564495.5424828008</v>
      </c>
      <c r="I54" s="110">
        <f>+Q50</f>
        <v>0.11132</v>
      </c>
      <c r="J54" s="17">
        <f t="shared" si="2"/>
        <v>5564495.5424828008</v>
      </c>
      <c r="K54" s="16">
        <f t="shared" si="3"/>
        <v>0</v>
      </c>
      <c r="N54" s="11" t="s">
        <v>17</v>
      </c>
      <c r="O54" s="20">
        <v>8.5690000000000002E-2</v>
      </c>
      <c r="P54" s="20">
        <v>7.0499999999999993E-2</v>
      </c>
      <c r="Q54" s="20">
        <v>7.1029999999999996E-2</v>
      </c>
      <c r="R54" s="20">
        <v>8.8050000000000003E-2</v>
      </c>
      <c r="S54" s="20">
        <v>7.3550000000000004E-2</v>
      </c>
      <c r="T54" s="20">
        <v>8.0099999999999991E-2</v>
      </c>
      <c r="U54" s="20">
        <v>6.1079999999999995E-2</v>
      </c>
      <c r="V54" s="20">
        <v>6.8970000000000004E-2</v>
      </c>
      <c r="W54" s="20">
        <v>6.7610000000000003E-2</v>
      </c>
    </row>
    <row r="55" spans="2:23" x14ac:dyDescent="0.2">
      <c r="B55" s="13" t="s">
        <v>170</v>
      </c>
      <c r="C55" s="93">
        <v>828840.57</v>
      </c>
      <c r="D55" s="93"/>
      <c r="E55" s="60"/>
      <c r="F55" s="51">
        <f t="shared" si="0"/>
        <v>828840.57</v>
      </c>
      <c r="G55" s="110">
        <f>+O51</f>
        <v>0.10405</v>
      </c>
      <c r="H55" s="15">
        <f t="shared" si="1"/>
        <v>86240.861308499996</v>
      </c>
      <c r="I55" s="110">
        <f>+Q51</f>
        <v>0.10749</v>
      </c>
      <c r="J55" s="17">
        <f t="shared" si="2"/>
        <v>89092.072869299998</v>
      </c>
      <c r="K55" s="16">
        <f t="shared" si="3"/>
        <v>2851.2115608000022</v>
      </c>
      <c r="N55" s="11" t="s">
        <v>18</v>
      </c>
      <c r="O55" s="20">
        <v>7.0599999999999996E-2</v>
      </c>
      <c r="P55" s="20">
        <v>9.1480000000000006E-2</v>
      </c>
      <c r="Q55" s="20">
        <v>9.5310000000000006E-2</v>
      </c>
      <c r="R55" s="20">
        <v>8.270000000000001E-2</v>
      </c>
      <c r="S55" s="20">
        <v>7.1910000000000002E-2</v>
      </c>
      <c r="T55" s="20">
        <v>6.7030000000000006E-2</v>
      </c>
      <c r="U55" s="20">
        <v>8.0489999999999992E-2</v>
      </c>
      <c r="V55" s="20">
        <v>8.072E-2</v>
      </c>
      <c r="W55" s="20">
        <v>7.9629999999999992E-2</v>
      </c>
    </row>
    <row r="56" spans="2:23" x14ac:dyDescent="0.2">
      <c r="B56" s="13" t="s">
        <v>182</v>
      </c>
      <c r="C56" s="93">
        <v>52573033.009999998</v>
      </c>
      <c r="D56" s="93"/>
      <c r="E56" s="60"/>
      <c r="F56" s="51">
        <f t="shared" si="0"/>
        <v>52573033.009999998</v>
      </c>
      <c r="G56" s="110">
        <f>+Q51</f>
        <v>0.10749</v>
      </c>
      <c r="H56" s="15">
        <f t="shared" si="1"/>
        <v>5651075.3182448996</v>
      </c>
      <c r="I56" s="110">
        <f>+Q51</f>
        <v>0.10749</v>
      </c>
      <c r="J56" s="17">
        <f t="shared" si="2"/>
        <v>5651075.3182448996</v>
      </c>
      <c r="K56" s="16">
        <f t="shared" si="3"/>
        <v>0</v>
      </c>
      <c r="N56" s="11" t="s">
        <v>19</v>
      </c>
      <c r="O56" s="20">
        <v>9.7199999999999995E-2</v>
      </c>
      <c r="P56" s="20">
        <v>0.1178</v>
      </c>
      <c r="Q56" s="20">
        <v>0.11226</v>
      </c>
      <c r="R56" s="20">
        <v>6.3710000000000003E-2</v>
      </c>
      <c r="S56" s="20">
        <v>7.1929999999999994E-2</v>
      </c>
      <c r="T56" s="20">
        <v>7.5439999999999993E-2</v>
      </c>
      <c r="U56" s="20">
        <v>7.492E-2</v>
      </c>
      <c r="V56" s="20">
        <v>0.10135</v>
      </c>
      <c r="W56" s="20">
        <v>0.10014000000000001</v>
      </c>
    </row>
    <row r="57" spans="2:23" x14ac:dyDescent="0.2">
      <c r="B57" s="13" t="s">
        <v>171</v>
      </c>
      <c r="C57" s="93">
        <v>960473.33000000007</v>
      </c>
      <c r="D57" s="93"/>
      <c r="E57" s="60"/>
      <c r="F57" s="51">
        <f t="shared" si="0"/>
        <v>960473.33000000007</v>
      </c>
      <c r="G57" s="110">
        <f>+O52</f>
        <v>0.11650000000000001</v>
      </c>
      <c r="H57" s="15">
        <f t="shared" si="1"/>
        <v>111895.14294500001</v>
      </c>
      <c r="I57" s="110">
        <f>+Q52</f>
        <v>9.5449999999999993E-2</v>
      </c>
      <c r="J57" s="17">
        <f t="shared" si="2"/>
        <v>91677.179348499994</v>
      </c>
      <c r="K57" s="16">
        <f t="shared" si="3"/>
        <v>-20217.96359650002</v>
      </c>
      <c r="N57" s="11" t="s">
        <v>20</v>
      </c>
      <c r="O57" s="20">
        <v>0.12271</v>
      </c>
      <c r="P57" s="20">
        <v>0.115</v>
      </c>
      <c r="Q57" s="20">
        <v>0.11108999999999999</v>
      </c>
      <c r="R57" s="20">
        <v>7.6230000000000006E-2</v>
      </c>
      <c r="S57" s="20">
        <v>0.12447999999999999</v>
      </c>
      <c r="T57" s="20">
        <v>0.11320000000000001</v>
      </c>
      <c r="U57" s="20">
        <v>9.9010000000000001E-2</v>
      </c>
      <c r="V57" s="20">
        <v>8.5040000000000004E-2</v>
      </c>
      <c r="W57" s="20">
        <v>8.231999999999999E-2</v>
      </c>
    </row>
    <row r="58" spans="2:23" x14ac:dyDescent="0.2">
      <c r="B58" s="13" t="s">
        <v>183</v>
      </c>
      <c r="C58" s="93">
        <v>56562333.449999996</v>
      </c>
      <c r="D58" s="93"/>
      <c r="E58" s="60"/>
      <c r="F58" s="51">
        <f t="shared" si="0"/>
        <v>56562333.449999996</v>
      </c>
      <c r="G58" s="110">
        <f>+Q52</f>
        <v>9.5449999999999993E-2</v>
      </c>
      <c r="H58" s="15">
        <f t="shared" si="1"/>
        <v>5398874.7278024992</v>
      </c>
      <c r="I58" s="110">
        <f>+Q52</f>
        <v>9.5449999999999993E-2</v>
      </c>
      <c r="J58" s="17">
        <f t="shared" si="2"/>
        <v>5398874.7278024992</v>
      </c>
      <c r="K58" s="16">
        <f t="shared" si="3"/>
        <v>0</v>
      </c>
      <c r="N58" s="27" t="s">
        <v>21</v>
      </c>
      <c r="O58" s="28">
        <v>0.10594000000000001</v>
      </c>
      <c r="P58" s="28">
        <v>7.8719999999999998E-2</v>
      </c>
      <c r="Q58" s="28">
        <v>8.7080000000000005E-2</v>
      </c>
      <c r="R58" s="28">
        <v>0.11462</v>
      </c>
      <c r="S58" s="28">
        <v>8.8090000000000002E-2</v>
      </c>
      <c r="T58" s="28">
        <v>9.4709999999999989E-2</v>
      </c>
      <c r="U58" s="28">
        <v>7.3180000000000009E-2</v>
      </c>
      <c r="V58" s="28">
        <v>5.7889999999999997E-2</v>
      </c>
      <c r="W58" s="28">
        <v>7.4439999999999992E-2</v>
      </c>
    </row>
    <row r="59" spans="2:23" x14ac:dyDescent="0.2">
      <c r="B59" s="13" t="s">
        <v>172</v>
      </c>
      <c r="C59" s="60">
        <v>1260413.72</v>
      </c>
      <c r="D59" s="93"/>
      <c r="E59" s="60"/>
      <c r="F59" s="51">
        <f t="shared" si="0"/>
        <v>1260413.72</v>
      </c>
      <c r="G59" s="110">
        <f>+O53</f>
        <v>7.6670000000000002E-2</v>
      </c>
      <c r="H59" s="15">
        <f t="shared" si="1"/>
        <v>96635.919912400001</v>
      </c>
      <c r="I59" s="110">
        <f>+Q53</f>
        <v>8.3059999999999995E-2</v>
      </c>
      <c r="J59" s="17">
        <f t="shared" si="2"/>
        <v>104689.96358319999</v>
      </c>
      <c r="K59" s="16">
        <f t="shared" si="3"/>
        <v>8054.0436707999907</v>
      </c>
      <c r="N59" s="31"/>
      <c r="O59" s="32"/>
      <c r="P59" s="32"/>
      <c r="Q59" s="32"/>
      <c r="R59" s="32"/>
      <c r="S59" s="32"/>
      <c r="T59" s="32"/>
      <c r="U59" s="32"/>
      <c r="V59" s="32"/>
      <c r="W59" s="32"/>
    </row>
    <row r="60" spans="2:23" x14ac:dyDescent="0.2">
      <c r="B60" s="13" t="s">
        <v>184</v>
      </c>
      <c r="C60" s="60">
        <v>62357385.979999997</v>
      </c>
      <c r="D60" s="93"/>
      <c r="E60" s="60"/>
      <c r="F60" s="51">
        <f t="shared" si="0"/>
        <v>62357385.979999997</v>
      </c>
      <c r="G60" s="110">
        <f>+Q53</f>
        <v>8.3059999999999995E-2</v>
      </c>
      <c r="H60" s="15">
        <f t="shared" si="1"/>
        <v>5179404.479498799</v>
      </c>
      <c r="I60" s="110">
        <f>+Q53</f>
        <v>8.3059999999999995E-2</v>
      </c>
      <c r="J60" s="17">
        <f t="shared" si="2"/>
        <v>5179404.479498799</v>
      </c>
      <c r="K60" s="16">
        <f t="shared" si="3"/>
        <v>0</v>
      </c>
      <c r="N60" s="29"/>
      <c r="O60" s="30"/>
      <c r="P60" s="30"/>
      <c r="Q60" s="30"/>
      <c r="R60" s="30"/>
      <c r="S60" s="30"/>
      <c r="T60" s="30"/>
      <c r="U60" s="30"/>
      <c r="V60" s="30"/>
      <c r="W60" s="30"/>
    </row>
    <row r="61" spans="2:23" x14ac:dyDescent="0.2">
      <c r="B61" s="13" t="s">
        <v>173</v>
      </c>
      <c r="C61" s="60">
        <v>1422657.37</v>
      </c>
      <c r="D61" s="93"/>
      <c r="E61" s="60"/>
      <c r="F61" s="51">
        <f t="shared" si="0"/>
        <v>1422657.37</v>
      </c>
      <c r="G61" s="110">
        <f>+O54</f>
        <v>8.5690000000000002E-2</v>
      </c>
      <c r="H61" s="15">
        <f t="shared" si="1"/>
        <v>121907.51003530002</v>
      </c>
      <c r="I61" s="110">
        <f>+Q54</f>
        <v>7.1029999999999996E-2</v>
      </c>
      <c r="J61" s="17">
        <f t="shared" si="2"/>
        <v>101051.35299110001</v>
      </c>
      <c r="K61" s="16">
        <f t="shared" si="3"/>
        <v>-20856.157044200008</v>
      </c>
      <c r="N61" s="29"/>
      <c r="O61" s="30"/>
      <c r="P61" s="30"/>
      <c r="Q61" s="30"/>
      <c r="R61" s="30"/>
      <c r="S61" s="30"/>
      <c r="T61" s="30"/>
      <c r="U61" s="30"/>
      <c r="V61" s="30"/>
      <c r="W61" s="30"/>
    </row>
    <row r="62" spans="2:23" x14ac:dyDescent="0.2">
      <c r="B62" s="13" t="s">
        <v>185</v>
      </c>
      <c r="C62" s="60">
        <v>65055950.57</v>
      </c>
      <c r="D62" s="93"/>
      <c r="E62" s="60">
        <v>3491.6</v>
      </c>
      <c r="F62" s="51">
        <f t="shared" si="0"/>
        <v>65059442.170000002</v>
      </c>
      <c r="G62" s="110">
        <f>+Q54</f>
        <v>7.1029999999999996E-2</v>
      </c>
      <c r="H62" s="15">
        <f t="shared" si="1"/>
        <v>4621172.1773351002</v>
      </c>
      <c r="I62" s="110">
        <f>+Q54</f>
        <v>7.1029999999999996E-2</v>
      </c>
      <c r="J62" s="17">
        <f t="shared" si="2"/>
        <v>4621172.1773351002</v>
      </c>
      <c r="K62" s="16">
        <f t="shared" si="3"/>
        <v>0</v>
      </c>
      <c r="N62" s="29"/>
      <c r="O62" s="30"/>
      <c r="P62" s="30"/>
      <c r="Q62" s="30"/>
      <c r="R62" s="30"/>
      <c r="S62" s="30"/>
      <c r="T62" s="30"/>
      <c r="U62" s="30"/>
      <c r="V62" s="30"/>
      <c r="W62" s="30"/>
    </row>
    <row r="63" spans="2:23" x14ac:dyDescent="0.2">
      <c r="B63" s="13" t="s">
        <v>174</v>
      </c>
      <c r="C63" s="60">
        <v>1943189.95</v>
      </c>
      <c r="D63" s="93"/>
      <c r="E63" s="60"/>
      <c r="F63" s="51">
        <f t="shared" si="0"/>
        <v>1943189.95</v>
      </c>
      <c r="G63" s="110">
        <f>+O55</f>
        <v>7.0599999999999996E-2</v>
      </c>
      <c r="H63" s="15">
        <f t="shared" si="1"/>
        <v>137189.21046999999</v>
      </c>
      <c r="I63" s="110">
        <f>+Q55</f>
        <v>9.5310000000000006E-2</v>
      </c>
      <c r="J63" s="17">
        <f t="shared" si="2"/>
        <v>185205.43413450001</v>
      </c>
      <c r="K63" s="16">
        <f t="shared" si="3"/>
        <v>48016.223664500023</v>
      </c>
      <c r="N63" s="29"/>
      <c r="O63" s="29"/>
      <c r="P63" s="29"/>
      <c r="Q63" s="29"/>
      <c r="R63" s="29"/>
      <c r="S63" s="29"/>
      <c r="T63" s="29"/>
      <c r="U63" s="29"/>
      <c r="V63" s="29"/>
      <c r="W63" s="29"/>
    </row>
    <row r="64" spans="2:23" x14ac:dyDescent="0.2">
      <c r="B64" s="13" t="s">
        <v>186</v>
      </c>
      <c r="C64" s="60">
        <v>55452118.020000003</v>
      </c>
      <c r="D64" s="93"/>
      <c r="E64" s="60">
        <v>8404.16</v>
      </c>
      <c r="F64" s="51">
        <f t="shared" si="0"/>
        <v>55460522.18</v>
      </c>
      <c r="G64" s="110">
        <f>+Q55</f>
        <v>9.5310000000000006E-2</v>
      </c>
      <c r="H64" s="15">
        <f t="shared" si="1"/>
        <v>5285942.3689758005</v>
      </c>
      <c r="I64" s="110">
        <f>+Q55</f>
        <v>9.5310000000000006E-2</v>
      </c>
      <c r="J64" s="17">
        <f t="shared" si="2"/>
        <v>5285942.3689758005</v>
      </c>
      <c r="K64" s="16">
        <f t="shared" si="3"/>
        <v>0</v>
      </c>
      <c r="O64" s="29"/>
      <c r="P64" s="29"/>
      <c r="Q64" s="29"/>
      <c r="R64" s="29"/>
      <c r="S64" s="29"/>
      <c r="T64" s="29"/>
      <c r="U64" s="29"/>
      <c r="V64" s="29"/>
      <c r="W64" s="29"/>
    </row>
    <row r="65" spans="1:24" x14ac:dyDescent="0.2">
      <c r="B65" s="13" t="s">
        <v>175</v>
      </c>
      <c r="C65" s="60">
        <v>1144354.0099999998</v>
      </c>
      <c r="D65" s="93"/>
      <c r="E65" s="60"/>
      <c r="F65" s="51">
        <f t="shared" si="0"/>
        <v>1144354.0099999998</v>
      </c>
      <c r="G65" s="110">
        <f>+O56</f>
        <v>9.7199999999999995E-2</v>
      </c>
      <c r="H65" s="15">
        <f t="shared" si="1"/>
        <v>111231.20977199997</v>
      </c>
      <c r="I65" s="110">
        <f>+Q56</f>
        <v>0.11226</v>
      </c>
      <c r="J65" s="17">
        <f t="shared" si="2"/>
        <v>128465.18116259997</v>
      </c>
      <c r="K65" s="16">
        <f t="shared" si="3"/>
        <v>17233.971390599996</v>
      </c>
      <c r="O65" s="29"/>
      <c r="P65" s="29"/>
      <c r="Q65" s="29"/>
      <c r="R65" s="29"/>
      <c r="S65" s="29"/>
      <c r="T65" s="29"/>
      <c r="U65" s="29"/>
      <c r="V65" s="29"/>
      <c r="W65" s="29"/>
    </row>
    <row r="66" spans="1:24" x14ac:dyDescent="0.2">
      <c r="B66" s="13" t="s">
        <v>187</v>
      </c>
      <c r="C66" s="60">
        <v>51556970.350000001</v>
      </c>
      <c r="D66" s="93"/>
      <c r="E66" s="60">
        <v>14653.54</v>
      </c>
      <c r="F66" s="51">
        <f t="shared" si="0"/>
        <v>51571623.890000001</v>
      </c>
      <c r="G66" s="110">
        <f>+Q56</f>
        <v>0.11226</v>
      </c>
      <c r="H66" s="15">
        <f t="shared" si="1"/>
        <v>5789430.4978914</v>
      </c>
      <c r="I66" s="110">
        <f>+Q56</f>
        <v>0.11226</v>
      </c>
      <c r="J66" s="17">
        <f t="shared" si="2"/>
        <v>5789430.4978914</v>
      </c>
      <c r="K66" s="16">
        <f t="shared" si="3"/>
        <v>0</v>
      </c>
      <c r="O66" s="29"/>
      <c r="P66" s="29"/>
      <c r="Q66" s="29"/>
      <c r="R66" s="29"/>
      <c r="S66" s="29"/>
      <c r="T66" s="29"/>
      <c r="U66" s="29"/>
      <c r="V66" s="29"/>
      <c r="W66" s="29"/>
    </row>
    <row r="67" spans="1:24" x14ac:dyDescent="0.2">
      <c r="B67" s="13" t="s">
        <v>176</v>
      </c>
      <c r="C67" s="60">
        <v>1190057.98</v>
      </c>
      <c r="D67" s="93"/>
      <c r="E67" s="60"/>
      <c r="F67" s="51">
        <f t="shared" si="0"/>
        <v>1190057.98</v>
      </c>
      <c r="G67" s="110">
        <f>+O57</f>
        <v>0.12271</v>
      </c>
      <c r="H67" s="15">
        <f t="shared" si="1"/>
        <v>146032.01472579999</v>
      </c>
      <c r="I67" s="110">
        <f>+Q57</f>
        <v>0.11108999999999999</v>
      </c>
      <c r="J67" s="17">
        <f t="shared" si="2"/>
        <v>132203.54099819998</v>
      </c>
      <c r="K67" s="16">
        <f t="shared" si="3"/>
        <v>-13828.473727600009</v>
      </c>
      <c r="N67" s="78"/>
      <c r="O67" s="78"/>
      <c r="P67" s="78"/>
      <c r="Q67" s="78"/>
    </row>
    <row r="68" spans="1:24" x14ac:dyDescent="0.2">
      <c r="B68" s="13" t="s">
        <v>188</v>
      </c>
      <c r="C68" s="60">
        <v>48321237.210000001</v>
      </c>
      <c r="D68" s="93"/>
      <c r="E68" s="60">
        <v>2260827.75</v>
      </c>
      <c r="F68" s="51">
        <f t="shared" si="0"/>
        <v>50582064.960000001</v>
      </c>
      <c r="G68" s="110">
        <f>+Q57</f>
        <v>0.11108999999999999</v>
      </c>
      <c r="H68" s="15">
        <f t="shared" si="1"/>
        <v>5619161.5964064002</v>
      </c>
      <c r="I68" s="110">
        <f>+Q57</f>
        <v>0.11108999999999999</v>
      </c>
      <c r="J68" s="17">
        <f t="shared" si="2"/>
        <v>5619161.5964064002</v>
      </c>
      <c r="K68" s="16">
        <f t="shared" si="3"/>
        <v>0</v>
      </c>
      <c r="N68" s="78"/>
      <c r="O68" s="78"/>
      <c r="P68" s="78"/>
      <c r="Q68" s="78"/>
    </row>
    <row r="69" spans="1:24" x14ac:dyDescent="0.2">
      <c r="B69" s="13" t="s">
        <v>177</v>
      </c>
      <c r="C69" s="94">
        <v>198785</v>
      </c>
      <c r="D69" s="93"/>
      <c r="E69" s="60">
        <v>975860.94</v>
      </c>
      <c r="F69" s="51">
        <f t="shared" si="0"/>
        <v>1174645.94</v>
      </c>
      <c r="G69" s="110">
        <f>+O58</f>
        <v>0.10594000000000001</v>
      </c>
      <c r="H69" s="15">
        <f t="shared" si="1"/>
        <v>124441.9908836</v>
      </c>
      <c r="I69" s="110">
        <f>+Q58</f>
        <v>8.7080000000000005E-2</v>
      </c>
      <c r="J69" s="17">
        <f t="shared" si="2"/>
        <v>102288.16845519999</v>
      </c>
      <c r="K69" s="16">
        <f t="shared" si="3"/>
        <v>-22153.822428400003</v>
      </c>
      <c r="N69" s="78"/>
      <c r="O69" s="78"/>
      <c r="P69" s="78"/>
      <c r="Q69" s="78"/>
    </row>
    <row r="70" spans="1:24" x14ac:dyDescent="0.2">
      <c r="B70" s="13" t="s">
        <v>189</v>
      </c>
      <c r="C70" s="94">
        <v>0</v>
      </c>
      <c r="D70" s="93"/>
      <c r="E70" s="60">
        <v>53668106.710000001</v>
      </c>
      <c r="F70" s="51">
        <f t="shared" si="0"/>
        <v>53668106.710000001</v>
      </c>
      <c r="G70" s="110">
        <f>+Q58</f>
        <v>8.7080000000000005E-2</v>
      </c>
      <c r="H70" s="15">
        <f t="shared" si="1"/>
        <v>4673418.7323068008</v>
      </c>
      <c r="I70" s="110">
        <f>+Q58</f>
        <v>8.7080000000000005E-2</v>
      </c>
      <c r="J70" s="17">
        <f t="shared" si="2"/>
        <v>4673418.7323068008</v>
      </c>
      <c r="K70" s="16">
        <f t="shared" si="3"/>
        <v>0</v>
      </c>
      <c r="N70" s="78"/>
      <c r="O70" s="78"/>
      <c r="P70" s="78"/>
      <c r="Q70" s="78"/>
    </row>
    <row r="71" spans="1:24" ht="30.75" thickBot="1" x14ac:dyDescent="0.3">
      <c r="B71" s="127" t="s">
        <v>133</v>
      </c>
      <c r="C71" s="96">
        <f>SUM(C47:C70)</f>
        <v>614797630.1500001</v>
      </c>
      <c r="D71" s="96">
        <f>SUM(D47:D70)</f>
        <v>0</v>
      </c>
      <c r="E71" s="96">
        <f>SUM(E47:E70)</f>
        <v>56931344.700000003</v>
      </c>
      <c r="F71" s="96">
        <f>SUM(F47:F70)</f>
        <v>671728974.85000026</v>
      </c>
      <c r="G71" s="37"/>
      <c r="H71" s="38">
        <f>SUM(H47:H70)</f>
        <v>64911410.471356094</v>
      </c>
      <c r="I71" s="37"/>
      <c r="J71" s="38">
        <f>SUM(J47:J70)</f>
        <v>64917637.567663491</v>
      </c>
      <c r="K71" s="39">
        <f>SUM(K47:K70)</f>
        <v>6227.0963073999883</v>
      </c>
      <c r="N71" s="78"/>
      <c r="O71" s="78"/>
      <c r="P71" s="78"/>
      <c r="Q71" s="78"/>
    </row>
    <row r="72" spans="1:24" x14ac:dyDescent="0.2">
      <c r="G72" s="4"/>
      <c r="H72" s="4"/>
      <c r="I72" s="4"/>
      <c r="J72" s="68"/>
      <c r="K72" s="125"/>
      <c r="N72" s="78"/>
      <c r="O72" s="78"/>
      <c r="P72" s="78"/>
      <c r="Q72" s="78"/>
    </row>
    <row r="73" spans="1:24" x14ac:dyDescent="0.2">
      <c r="N73" s="78"/>
      <c r="O73" s="78"/>
      <c r="P73" s="78"/>
      <c r="Q73" s="78"/>
    </row>
    <row r="74" spans="1:24" ht="15" x14ac:dyDescent="0.25">
      <c r="A74" s="1" t="s">
        <v>143</v>
      </c>
      <c r="B74" s="47" t="s">
        <v>136</v>
      </c>
      <c r="C74" s="2"/>
      <c r="K74" s="114"/>
    </row>
    <row r="75" spans="1:24" ht="15" x14ac:dyDescent="0.25">
      <c r="B75" s="3"/>
      <c r="C75" s="2"/>
      <c r="K75" s="122"/>
    </row>
    <row r="76" spans="1:24" ht="45" x14ac:dyDescent="0.25">
      <c r="A76" s="11"/>
      <c r="B76" s="140" t="s">
        <v>45</v>
      </c>
      <c r="C76" s="48" t="s">
        <v>67</v>
      </c>
      <c r="D76" s="48" t="s">
        <v>121</v>
      </c>
      <c r="E76" s="158" t="s">
        <v>44</v>
      </c>
      <c r="F76" s="158"/>
      <c r="G76" s="158"/>
      <c r="H76" s="158"/>
      <c r="I76" s="158"/>
      <c r="K76" s="120"/>
      <c r="X76" s="29"/>
    </row>
    <row r="77" spans="1:24" ht="30.75" customHeight="1" x14ac:dyDescent="0.25">
      <c r="A77" s="162" t="s">
        <v>134</v>
      </c>
      <c r="B77" s="163"/>
      <c r="C77" s="164"/>
      <c r="D77" s="126">
        <v>-10285.17</v>
      </c>
      <c r="E77" s="149"/>
      <c r="F77" s="150"/>
      <c r="G77" s="150"/>
      <c r="H77" s="150"/>
      <c r="I77" s="151"/>
      <c r="K77" s="120"/>
      <c r="X77" s="29"/>
    </row>
    <row r="78" spans="1:24" ht="28.5" x14ac:dyDescent="0.2">
      <c r="A78" s="69" t="s">
        <v>51</v>
      </c>
      <c r="B78" s="49" t="s">
        <v>62</v>
      </c>
      <c r="C78" s="111"/>
      <c r="D78" s="97"/>
      <c r="E78" s="152"/>
      <c r="F78" s="152"/>
      <c r="G78" s="152"/>
      <c r="H78" s="152"/>
      <c r="I78" s="152"/>
      <c r="K78" s="120"/>
      <c r="X78" s="29"/>
    </row>
    <row r="79" spans="1:24" ht="28.5" x14ac:dyDescent="0.2">
      <c r="A79" s="69" t="s">
        <v>52</v>
      </c>
      <c r="B79" s="49" t="s">
        <v>79</v>
      </c>
      <c r="C79" s="112"/>
      <c r="D79" s="113"/>
      <c r="E79" s="159"/>
      <c r="F79" s="160"/>
      <c r="G79" s="160"/>
      <c r="H79" s="160"/>
      <c r="I79" s="161"/>
      <c r="J79" s="78"/>
      <c r="K79" s="121"/>
      <c r="L79" s="78"/>
      <c r="M79" s="78"/>
    </row>
    <row r="80" spans="1:24" ht="28.5" x14ac:dyDescent="0.2">
      <c r="A80" s="69" t="s">
        <v>65</v>
      </c>
      <c r="B80" s="49" t="s">
        <v>64</v>
      </c>
      <c r="C80" s="112" t="s">
        <v>164</v>
      </c>
      <c r="D80" s="113">
        <v>-13940.934811798856</v>
      </c>
      <c r="E80" s="152" t="s">
        <v>193</v>
      </c>
      <c r="F80" s="152"/>
      <c r="G80" s="152"/>
      <c r="H80" s="152"/>
      <c r="I80" s="152"/>
      <c r="J80" s="78"/>
      <c r="K80" s="121"/>
      <c r="L80" s="78"/>
      <c r="M80" s="78"/>
    </row>
    <row r="81" spans="1:19" ht="28.5" x14ac:dyDescent="0.2">
      <c r="A81" s="69" t="s">
        <v>66</v>
      </c>
      <c r="B81" s="49" t="s">
        <v>63</v>
      </c>
      <c r="C81" s="112"/>
      <c r="D81" s="113"/>
      <c r="E81" s="159"/>
      <c r="F81" s="160"/>
      <c r="G81" s="160"/>
      <c r="H81" s="160"/>
      <c r="I81" s="161"/>
      <c r="J81" s="78"/>
      <c r="K81" s="124"/>
      <c r="L81" s="78"/>
      <c r="M81" s="78"/>
    </row>
    <row r="82" spans="1:19" ht="28.5" x14ac:dyDescent="0.2">
      <c r="A82" s="69" t="s">
        <v>69</v>
      </c>
      <c r="B82" s="49" t="s">
        <v>71</v>
      </c>
      <c r="C82" s="111" t="s">
        <v>164</v>
      </c>
      <c r="D82" s="97">
        <v>45200</v>
      </c>
      <c r="E82" s="152" t="s">
        <v>196</v>
      </c>
      <c r="F82" s="152"/>
      <c r="G82" s="152"/>
      <c r="H82" s="152"/>
      <c r="I82" s="152"/>
      <c r="J82" s="78"/>
      <c r="K82" s="124"/>
      <c r="L82" s="78"/>
      <c r="M82" s="78"/>
    </row>
    <row r="83" spans="1:19" ht="28.5" x14ac:dyDescent="0.2">
      <c r="A83" s="69" t="s">
        <v>70</v>
      </c>
      <c r="B83" s="49" t="s">
        <v>72</v>
      </c>
      <c r="C83" s="111"/>
      <c r="D83" s="97"/>
      <c r="E83" s="152"/>
      <c r="F83" s="152"/>
      <c r="G83" s="152"/>
      <c r="H83" s="152"/>
      <c r="I83" s="152"/>
      <c r="J83" s="78"/>
      <c r="K83" s="124"/>
      <c r="L83" s="78"/>
      <c r="M83" s="78"/>
    </row>
    <row r="84" spans="1:19" ht="33.75" customHeight="1" x14ac:dyDescent="0.2">
      <c r="A84" s="69">
        <v>4</v>
      </c>
      <c r="B84" s="49" t="s">
        <v>68</v>
      </c>
      <c r="C84" s="111"/>
      <c r="D84" s="97"/>
      <c r="E84" s="152"/>
      <c r="F84" s="152"/>
      <c r="G84" s="152"/>
      <c r="H84" s="152"/>
      <c r="I84" s="152"/>
      <c r="J84" s="78"/>
      <c r="K84" s="124"/>
      <c r="L84" s="78"/>
      <c r="M84" s="78"/>
    </row>
    <row r="85" spans="1:19" ht="42.75" customHeight="1" x14ac:dyDescent="0.2">
      <c r="A85" s="69">
        <v>5</v>
      </c>
      <c r="B85" s="49" t="s">
        <v>81</v>
      </c>
      <c r="C85" s="111" t="s">
        <v>164</v>
      </c>
      <c r="D85" s="97">
        <v>768</v>
      </c>
      <c r="E85" s="152" t="s">
        <v>199</v>
      </c>
      <c r="F85" s="152"/>
      <c r="G85" s="152"/>
      <c r="H85" s="152"/>
      <c r="I85" s="152"/>
      <c r="J85" s="78"/>
      <c r="K85" s="124"/>
      <c r="L85" s="78"/>
      <c r="M85" s="78"/>
    </row>
    <row r="86" spans="1:19" ht="28.5" x14ac:dyDescent="0.2">
      <c r="A86" s="54">
        <v>6</v>
      </c>
      <c r="B86" s="128" t="s">
        <v>137</v>
      </c>
      <c r="C86" s="111"/>
      <c r="D86" s="97"/>
      <c r="E86" s="152"/>
      <c r="F86" s="152"/>
      <c r="G86" s="152"/>
      <c r="H86" s="152"/>
      <c r="I86" s="152"/>
      <c r="K86" s="29"/>
    </row>
    <row r="87" spans="1:19" x14ac:dyDescent="0.2">
      <c r="A87" s="54">
        <v>7</v>
      </c>
      <c r="B87" s="46"/>
      <c r="C87" s="10"/>
      <c r="D87" s="97"/>
      <c r="E87" s="152"/>
      <c r="F87" s="152"/>
      <c r="G87" s="152"/>
      <c r="H87" s="152"/>
      <c r="I87" s="152"/>
      <c r="N87" s="35"/>
      <c r="O87" s="35"/>
      <c r="P87" s="35"/>
      <c r="Q87" s="35"/>
      <c r="R87" s="35"/>
      <c r="S87" s="35"/>
    </row>
    <row r="88" spans="1:19" x14ac:dyDescent="0.2">
      <c r="A88" s="54">
        <v>8</v>
      </c>
      <c r="B88" s="46"/>
      <c r="C88" s="10"/>
      <c r="D88" s="97"/>
      <c r="E88" s="152"/>
      <c r="F88" s="152"/>
      <c r="G88" s="152"/>
      <c r="H88" s="152"/>
      <c r="I88" s="152"/>
      <c r="N88" s="35"/>
      <c r="O88" s="35"/>
      <c r="P88" s="35"/>
      <c r="Q88" s="35"/>
      <c r="R88" s="35"/>
      <c r="S88" s="35"/>
    </row>
    <row r="89" spans="1:19" x14ac:dyDescent="0.2">
      <c r="A89" s="54">
        <v>9</v>
      </c>
      <c r="B89" s="46"/>
      <c r="C89" s="10"/>
      <c r="D89" s="97"/>
      <c r="E89" s="159"/>
      <c r="F89" s="160"/>
      <c r="G89" s="160"/>
      <c r="H89" s="160"/>
      <c r="I89" s="161"/>
      <c r="N89" s="35"/>
      <c r="O89" s="35"/>
      <c r="P89" s="35"/>
      <c r="Q89" s="35"/>
      <c r="R89" s="35"/>
      <c r="S89" s="35"/>
    </row>
    <row r="90" spans="1:19" x14ac:dyDescent="0.2">
      <c r="A90" s="54">
        <v>10</v>
      </c>
      <c r="B90" s="46"/>
      <c r="C90" s="10"/>
      <c r="D90" s="97"/>
      <c r="E90" s="152"/>
      <c r="F90" s="152"/>
      <c r="G90" s="152"/>
      <c r="H90" s="152"/>
      <c r="I90" s="152"/>
      <c r="N90" s="35"/>
      <c r="O90" s="35"/>
      <c r="P90" s="35"/>
      <c r="Q90" s="35"/>
      <c r="R90" s="35"/>
      <c r="S90" s="35"/>
    </row>
    <row r="91" spans="1:19" ht="15" x14ac:dyDescent="0.25">
      <c r="A91" s="1" t="s">
        <v>150</v>
      </c>
      <c r="B91" s="2" t="s">
        <v>131</v>
      </c>
      <c r="C91" s="2"/>
      <c r="D91" s="98">
        <f>SUM(D77:D90)</f>
        <v>21741.895188201146</v>
      </c>
      <c r="E91" s="25"/>
      <c r="F91" s="25"/>
      <c r="G91" s="25"/>
      <c r="H91" s="25"/>
      <c r="N91" s="35"/>
      <c r="O91" s="35"/>
      <c r="P91" s="35"/>
      <c r="Q91" s="35"/>
      <c r="R91" s="35"/>
      <c r="S91" s="35"/>
    </row>
    <row r="92" spans="1:19" ht="15" x14ac:dyDescent="0.25">
      <c r="B92" s="123" t="s">
        <v>132</v>
      </c>
      <c r="C92" s="70"/>
      <c r="D92" s="98">
        <f>K71</f>
        <v>6227.0963073999883</v>
      </c>
      <c r="E92" s="25"/>
      <c r="F92" s="25"/>
      <c r="G92" s="25"/>
      <c r="H92" s="25"/>
      <c r="N92" s="35"/>
      <c r="O92" s="35"/>
      <c r="P92" s="35"/>
      <c r="Q92" s="35"/>
      <c r="R92" s="35"/>
      <c r="S92" s="35"/>
    </row>
    <row r="93" spans="1:19" ht="15" x14ac:dyDescent="0.25">
      <c r="B93" s="70" t="s">
        <v>24</v>
      </c>
      <c r="C93" s="70"/>
      <c r="D93" s="99">
        <f>D91-D92</f>
        <v>15514.798880801158</v>
      </c>
      <c r="N93" s="35"/>
      <c r="O93" s="35"/>
      <c r="P93" s="35"/>
      <c r="Q93" s="35"/>
      <c r="R93" s="35"/>
      <c r="S93" s="35"/>
    </row>
    <row r="94" spans="1:19" ht="15.75" thickBot="1" x14ac:dyDescent="0.3">
      <c r="B94" s="134" t="s">
        <v>73</v>
      </c>
      <c r="C94" s="71"/>
      <c r="D94" s="143">
        <f>IF(ISERROR(D93/J71),0,D93/J71)</f>
        <v>2.3899204379749836E-4</v>
      </c>
      <c r="E94" s="103" t="str">
        <f>IF(AND(D94&lt;0.01,D94&gt;-0.01),"","Unresolved differences of greater than + or - 1% should be explained")</f>
        <v/>
      </c>
      <c r="G94" s="78"/>
      <c r="H94" s="35"/>
      <c r="I94" s="35"/>
      <c r="J94" s="35"/>
      <c r="K94" s="35"/>
      <c r="L94" s="35"/>
      <c r="N94" s="35"/>
      <c r="O94" s="35"/>
      <c r="P94" s="35"/>
      <c r="Q94" s="35"/>
      <c r="R94" s="35"/>
      <c r="S94" s="35"/>
    </row>
    <row r="95" spans="1:19" ht="15.75" thickTop="1" x14ac:dyDescent="0.25">
      <c r="B95" s="2"/>
      <c r="C95" s="56"/>
      <c r="D95" s="59"/>
      <c r="G95" s="78"/>
    </row>
    <row r="96" spans="1:19" ht="15" x14ac:dyDescent="0.25">
      <c r="B96" s="2"/>
      <c r="C96" s="56"/>
      <c r="D96" s="34"/>
    </row>
    <row r="97" spans="1:13" ht="15" x14ac:dyDescent="0.25">
      <c r="A97" s="1" t="s">
        <v>75</v>
      </c>
      <c r="B97" s="72" t="s">
        <v>138</v>
      </c>
      <c r="C97" s="58"/>
      <c r="D97" s="59"/>
    </row>
    <row r="98" spans="1:13" ht="15" x14ac:dyDescent="0.25">
      <c r="B98" s="57"/>
      <c r="C98" s="58"/>
      <c r="D98" s="59"/>
    </row>
    <row r="99" spans="1:13" ht="75" x14ac:dyDescent="0.25">
      <c r="B99" s="141" t="s">
        <v>25</v>
      </c>
      <c r="C99" s="48" t="s">
        <v>157</v>
      </c>
      <c r="D99" s="48" t="s">
        <v>158</v>
      </c>
      <c r="E99" s="48" t="s">
        <v>159</v>
      </c>
      <c r="F99" s="73" t="s">
        <v>131</v>
      </c>
      <c r="G99" s="48" t="s">
        <v>24</v>
      </c>
      <c r="H99" s="75" t="s">
        <v>160</v>
      </c>
      <c r="I99" s="48" t="s">
        <v>73</v>
      </c>
      <c r="J99" s="78"/>
      <c r="K99" s="78"/>
      <c r="L99" s="35"/>
      <c r="M99" s="35"/>
    </row>
    <row r="100" spans="1:13" x14ac:dyDescent="0.2">
      <c r="B100" s="115">
        <v>2014</v>
      </c>
      <c r="C100" s="106">
        <f>'GA Analysis 2014'!K59</f>
        <v>1990376.3375488585</v>
      </c>
      <c r="D100" s="106">
        <f>'GA Analysis 2014'!D65</f>
        <v>1514355.81</v>
      </c>
      <c r="E100" s="107">
        <f>SUM('GA Analysis 2014'!D66:D78)</f>
        <v>476805.82536148862</v>
      </c>
      <c r="F100" s="130">
        <f>SUM(D100:E100)</f>
        <v>1991161.6353614887</v>
      </c>
      <c r="G100" s="108">
        <f>F100-C100</f>
        <v>785.29781263018958</v>
      </c>
      <c r="H100" s="107">
        <f>'GA Analysis 2014'!J59</f>
        <v>37571882.370443359</v>
      </c>
      <c r="I100" s="142">
        <f>IF(ISERROR(G100/H100),0,G100/H100)</f>
        <v>2.0901210242475344E-5</v>
      </c>
      <c r="J100" s="78"/>
      <c r="K100" s="78"/>
      <c r="L100" s="35"/>
      <c r="M100" s="35"/>
    </row>
    <row r="101" spans="1:13" x14ac:dyDescent="0.2">
      <c r="B101" s="115">
        <v>2015</v>
      </c>
      <c r="C101" s="106">
        <f>'GA Analysis 2015'!K71</f>
        <v>-279552.8605621935</v>
      </c>
      <c r="D101" s="106">
        <f>'GA Analysis 2015'!D77</f>
        <v>-315253</v>
      </c>
      <c r="E101" s="107">
        <f>SUM('GA Analysis 2015'!D78:D90)</f>
        <v>51006.205431240604</v>
      </c>
      <c r="F101" s="130">
        <f t="shared" ref="F101:F103" si="4">SUM(D101:E101)</f>
        <v>-264246.79456875939</v>
      </c>
      <c r="G101" s="108">
        <f>F101-C101</f>
        <v>15306.065993434109</v>
      </c>
      <c r="H101" s="107">
        <f>'GA Analysis 2015'!J71</f>
        <v>52398315.579927824</v>
      </c>
      <c r="I101" s="142">
        <f>IF(ISERROR(G101/H101),0,G101/H101)</f>
        <v>2.9210988605323396E-4</v>
      </c>
      <c r="J101" s="78"/>
      <c r="K101" s="78"/>
      <c r="L101" s="35"/>
      <c r="M101" s="35"/>
    </row>
    <row r="102" spans="1:13" x14ac:dyDescent="0.2">
      <c r="B102" s="115">
        <v>2016</v>
      </c>
      <c r="C102" s="106">
        <f>K71</f>
        <v>6227.0963073999883</v>
      </c>
      <c r="D102" s="106">
        <f>D77</f>
        <v>-10285.17</v>
      </c>
      <c r="E102" s="107">
        <f>SUM(D78:D90)</f>
        <v>32027.065188201144</v>
      </c>
      <c r="F102" s="130">
        <f t="shared" si="4"/>
        <v>21741.895188201146</v>
      </c>
      <c r="G102" s="108">
        <f>F102-C102</f>
        <v>15514.798880801158</v>
      </c>
      <c r="H102" s="107">
        <f>J71</f>
        <v>64917637.567663491</v>
      </c>
      <c r="I102" s="142">
        <f>IF(ISERROR(G102/H102),0,G102/H102)</f>
        <v>2.3899204379749836E-4</v>
      </c>
      <c r="J102" s="78"/>
      <c r="K102" s="78"/>
      <c r="L102" s="35"/>
      <c r="M102" s="35"/>
    </row>
    <row r="103" spans="1:13" ht="15" thickBot="1" x14ac:dyDescent="0.25">
      <c r="B103" s="115"/>
      <c r="C103" s="109"/>
      <c r="D103" s="109"/>
      <c r="E103" s="109"/>
      <c r="F103" s="130">
        <f t="shared" si="4"/>
        <v>0</v>
      </c>
      <c r="G103" s="108">
        <f>F103-C103</f>
        <v>0</v>
      </c>
      <c r="H103" s="109"/>
      <c r="I103" s="105">
        <f>IF(ISERROR(G103/H103),0,G103/H103)</f>
        <v>0</v>
      </c>
      <c r="J103" s="78"/>
      <c r="K103" s="78"/>
      <c r="L103" s="35"/>
      <c r="M103" s="35"/>
    </row>
    <row r="104" spans="1:13" ht="15.75" thickBot="1" x14ac:dyDescent="0.3">
      <c r="B104" s="74" t="s">
        <v>74</v>
      </c>
      <c r="C104" s="129">
        <f t="shared" ref="C104:H104" si="5">SUM(C100:C103)</f>
        <v>1717050.573294065</v>
      </c>
      <c r="D104" s="129">
        <f t="shared" si="5"/>
        <v>1188817.6400000001</v>
      </c>
      <c r="E104" s="129">
        <f t="shared" si="5"/>
        <v>559839.09598093037</v>
      </c>
      <c r="F104" s="131">
        <f t="shared" si="5"/>
        <v>1748656.7359809305</v>
      </c>
      <c r="G104" s="129">
        <f>SUM(G100:G103)</f>
        <v>31606.162686865457</v>
      </c>
      <c r="H104" s="76">
        <f t="shared" si="5"/>
        <v>154887835.51803467</v>
      </c>
      <c r="I104" s="77" t="s">
        <v>80</v>
      </c>
      <c r="J104" s="78"/>
      <c r="K104" s="78"/>
      <c r="L104" s="35"/>
      <c r="M104" s="35"/>
    </row>
    <row r="105" spans="1:13" x14ac:dyDescent="0.2">
      <c r="B105" s="4"/>
      <c r="C105" s="4"/>
      <c r="D105" s="4"/>
      <c r="E105" s="4"/>
      <c r="F105" s="4"/>
      <c r="G105" s="4"/>
      <c r="J105" s="78"/>
      <c r="K105" s="78"/>
      <c r="L105" s="35"/>
      <c r="M105" s="35"/>
    </row>
    <row r="106" spans="1:13" x14ac:dyDescent="0.2">
      <c r="J106" s="78"/>
      <c r="K106" s="78"/>
      <c r="L106" s="35"/>
      <c r="M106" s="35"/>
    </row>
    <row r="107" spans="1:13" ht="15" x14ac:dyDescent="0.25">
      <c r="B107" s="3" t="s">
        <v>37</v>
      </c>
      <c r="J107" s="78"/>
      <c r="K107" s="78"/>
    </row>
    <row r="108" spans="1:13" x14ac:dyDescent="0.2">
      <c r="B108" s="53"/>
      <c r="C108" s="53"/>
      <c r="D108" s="53"/>
      <c r="E108" s="53"/>
      <c r="F108" s="53"/>
      <c r="G108" s="53"/>
      <c r="H108" s="53"/>
      <c r="J108" s="78"/>
      <c r="K108" s="78"/>
    </row>
    <row r="109" spans="1:13" x14ac:dyDescent="0.2">
      <c r="B109" s="53"/>
      <c r="C109" s="53"/>
      <c r="D109" s="53"/>
      <c r="E109" s="53"/>
      <c r="F109" s="53"/>
      <c r="G109" s="53"/>
      <c r="H109" s="53"/>
      <c r="J109" s="78"/>
      <c r="K109" s="78"/>
    </row>
    <row r="110" spans="1:13" x14ac:dyDescent="0.2">
      <c r="B110" s="53"/>
      <c r="C110" s="53"/>
      <c r="D110" s="53"/>
      <c r="E110" s="53"/>
      <c r="F110" s="53"/>
      <c r="G110" s="53"/>
      <c r="H110" s="53"/>
    </row>
    <row r="111" spans="1:13" x14ac:dyDescent="0.2">
      <c r="B111" s="53"/>
      <c r="C111" s="53"/>
      <c r="D111" s="53"/>
      <c r="E111" s="53"/>
      <c r="F111" s="53"/>
      <c r="G111" s="53"/>
      <c r="H111" s="53"/>
    </row>
    <row r="112" spans="1:13" x14ac:dyDescent="0.2">
      <c r="B112" s="53"/>
      <c r="C112" s="53"/>
      <c r="D112" s="53"/>
      <c r="E112" s="53"/>
      <c r="F112" s="53"/>
      <c r="G112" s="53"/>
      <c r="H112" s="53"/>
    </row>
    <row r="113" spans="2:8" x14ac:dyDescent="0.2">
      <c r="B113" s="53"/>
      <c r="C113" s="53"/>
      <c r="D113" s="53"/>
      <c r="E113" s="53"/>
      <c r="F113" s="53"/>
      <c r="G113" s="53"/>
      <c r="H113" s="53"/>
    </row>
    <row r="114" spans="2:8" x14ac:dyDescent="0.2">
      <c r="B114" s="53"/>
      <c r="C114" s="53"/>
      <c r="D114" s="53"/>
      <c r="E114" s="53"/>
      <c r="F114" s="53"/>
      <c r="G114" s="53"/>
      <c r="H114" s="53"/>
    </row>
    <row r="115" spans="2:8" x14ac:dyDescent="0.2">
      <c r="B115" s="53"/>
      <c r="C115" s="53"/>
      <c r="D115" s="53"/>
      <c r="E115" s="53"/>
      <c r="F115" s="53"/>
      <c r="G115" s="53"/>
      <c r="H115" s="53"/>
    </row>
  </sheetData>
  <mergeCells count="22">
    <mergeCell ref="E87:I87"/>
    <mergeCell ref="E88:I88"/>
    <mergeCell ref="E89:I89"/>
    <mergeCell ref="E90:I90"/>
    <mergeCell ref="E81:I81"/>
    <mergeCell ref="E82:I82"/>
    <mergeCell ref="E83:I83"/>
    <mergeCell ref="E84:I84"/>
    <mergeCell ref="E85:I85"/>
    <mergeCell ref="E86:I86"/>
    <mergeCell ref="R45:T45"/>
    <mergeCell ref="U45:W45"/>
    <mergeCell ref="E80:I80"/>
    <mergeCell ref="B21:C21"/>
    <mergeCell ref="E21:F21"/>
    <mergeCell ref="B27:H27"/>
    <mergeCell ref="O45:Q45"/>
    <mergeCell ref="E76:I76"/>
    <mergeCell ref="A77:C77"/>
    <mergeCell ref="E77:I77"/>
    <mergeCell ref="E78:I78"/>
    <mergeCell ref="E79:I79"/>
  </mergeCells>
  <dataValidations count="1">
    <dataValidation type="list" sqref="C31">
      <formula1>"1st Estimate, 2nd Estimate, Actual, Other"</formula1>
    </dataValidation>
  </dataValidations>
  <pageMargins left="0.70866141732283505" right="0.70866141732283505" top="0.74803149606299202" bottom="0.74803149606299202" header="0.31496062992126" footer="0.31496062992126"/>
  <pageSetup scale="49" fitToHeight="2" orientation="landscape" cellComments="asDisplayed" r:id="rId1"/>
  <rowBreaks count="1" manualBreakCount="1">
    <brk id="73"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Instructions</vt:lpstr>
      <vt:lpstr>GA Analysis 2014</vt:lpstr>
      <vt:lpstr>GA Analysis 2015</vt:lpstr>
      <vt:lpstr>GA Analysis 2016</vt:lpstr>
      <vt:lpstr>'GA Analysis 2014'!Print_Area</vt:lpstr>
      <vt:lpstr>'GA Analysis 2015'!Print_Area</vt:lpstr>
      <vt:lpstr>'GA Analysis 2016'!Print_Area</vt:lpstr>
      <vt:lpstr>Instructions!Print_Area</vt:lpstr>
    </vt:vector>
  </TitlesOfParts>
  <Company>OEB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Kwan</dc:creator>
  <cp:lastModifiedBy>NPEI</cp:lastModifiedBy>
  <cp:lastPrinted>2017-10-02T14:03:39Z</cp:lastPrinted>
  <dcterms:created xsi:type="dcterms:W3CDTF">2017-05-01T19:29:01Z</dcterms:created>
  <dcterms:modified xsi:type="dcterms:W3CDTF">2017-10-13T14:35:42Z</dcterms:modified>
</cp:coreProperties>
</file>