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24226"/>
  <mc:AlternateContent xmlns:mc="http://schemas.openxmlformats.org/markup-compatibility/2006">
    <mc:Choice Requires="x15">
      <x15ac:absPath xmlns:x15ac="http://schemas.microsoft.com/office/spreadsheetml/2010/11/ac" url="G:\Regulatory\2017\IRM 2018 Rates Application EB-2017-0033\01_Application\00_Submission\"/>
    </mc:Choice>
  </mc:AlternateContent>
  <bookViews>
    <workbookView xWindow="0" yWindow="0" windowWidth="26280" windowHeight="768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71027"/>
</workbook>
</file>

<file path=xl/calcChain.xml><?xml version="1.0" encoding="utf-8"?>
<calcChain xmlns="http://schemas.openxmlformats.org/spreadsheetml/2006/main">
  <c r="D24" i="4" l="1"/>
  <c r="D57" i="4" l="1"/>
  <c r="D56" i="4"/>
  <c r="D55" i="4"/>
  <c r="D54" i="4"/>
  <c r="D53" i="4"/>
  <c r="D51" i="4"/>
  <c r="D50" i="4"/>
  <c r="D52" i="4"/>
  <c r="D58" i="4"/>
  <c r="D49" i="4"/>
  <c r="D48" i="4"/>
  <c r="D88" i="4" l="1"/>
  <c r="I48" i="4" l="1"/>
  <c r="I49" i="4"/>
  <c r="I50" i="4"/>
  <c r="I51" i="4"/>
  <c r="I52" i="4"/>
  <c r="I53" i="4"/>
  <c r="I54" i="4"/>
  <c r="I55" i="4"/>
  <c r="I56" i="4"/>
  <c r="I57" i="4"/>
  <c r="I58" i="4"/>
  <c r="I47" i="4"/>
  <c r="G48" i="4"/>
  <c r="G49" i="4"/>
  <c r="G50" i="4"/>
  <c r="G51" i="4"/>
  <c r="G52" i="4"/>
  <c r="G53" i="4"/>
  <c r="G54" i="4"/>
  <c r="G55" i="4"/>
  <c r="G56" i="4"/>
  <c r="G57" i="4"/>
  <c r="G58" i="4"/>
  <c r="G47" i="4"/>
  <c r="F89" i="4" l="1"/>
  <c r="G89" i="4" s="1"/>
  <c r="F90" i="4"/>
  <c r="G90" i="4" s="1"/>
  <c r="F91" i="4"/>
  <c r="G91" i="4" s="1"/>
  <c r="F51" i="4" l="1"/>
  <c r="F52" i="4"/>
  <c r="J52" i="4" s="1"/>
  <c r="F53" i="4"/>
  <c r="F54" i="4"/>
  <c r="H54" i="4" s="1"/>
  <c r="F58" i="4"/>
  <c r="F56" i="4"/>
  <c r="J56" i="4" s="1"/>
  <c r="F57" i="4"/>
  <c r="I91" i="4"/>
  <c r="I90" i="4"/>
  <c r="I89" i="4"/>
  <c r="D92"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H48" i="4"/>
  <c r="K48" i="4" s="1"/>
  <c r="K57" i="4"/>
  <c r="D79" i="4" l="1"/>
  <c r="E88" i="4"/>
  <c r="F88" i="4" l="1"/>
  <c r="E92" i="4"/>
  <c r="F92" i="4" l="1"/>
  <c r="F47" i="4"/>
  <c r="C59" i="4"/>
  <c r="H47" i="4" l="1"/>
  <c r="H59" i="4" s="1"/>
  <c r="J47" i="4"/>
  <c r="F59" i="4"/>
  <c r="F60" i="4" s="1"/>
  <c r="D22" i="4" l="1"/>
  <c r="F23" i="4" s="1"/>
  <c r="K47" i="4"/>
  <c r="K59" i="4" s="1"/>
  <c r="D80" i="4" s="1"/>
  <c r="J59" i="4"/>
  <c r="H88" i="4" s="1"/>
  <c r="H92" i="4" s="1"/>
  <c r="F26" i="4" l="1"/>
  <c r="F24" i="4"/>
  <c r="F25" i="4"/>
  <c r="D81" i="4"/>
  <c r="D82" i="4" s="1"/>
  <c r="E82" i="4" s="1"/>
  <c r="C88" i="4"/>
  <c r="C92" i="4" l="1"/>
  <c r="G88" i="4"/>
  <c r="G92" i="4" l="1"/>
  <c r="I88" i="4"/>
</calcChain>
</file>

<file path=xl/sharedStrings.xml><?xml version="1.0" encoding="utf-8"?>
<sst xmlns="http://schemas.openxmlformats.org/spreadsheetml/2006/main" count="213" uniqueCount="176">
  <si>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</si>
  <si>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</si>
  <si>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</si>
  <si>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</si>
  <si>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</si>
  <si>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</si>
  <si>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</si>
  <si>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</si>
  <si>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</si>
  <si>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</si>
  <si>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</si>
  <si>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</si>
  <si>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</si>
  <si>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</si>
  <si>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</si>
  <si>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</si>
  <si>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</si>
  <si>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</si>
  <si>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</si>
  <si>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</si>
  <si>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</si>
  <si>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</si>
  <si>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</si>
  <si>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</si>
  <si>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</si>
  <si>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</si>
  <si>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</si>
  <si>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</si>
  <si>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</si>
  <si>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</si>
  <si>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</si>
  <si>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</si>
  <si>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</si>
  <si>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</si>
  <si>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</si>
  <si>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</si>
  <si>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</si>
  <si>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</si>
  <si>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</si>
  <si>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</si>
  <si>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</si>
  <si>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</si>
  <si>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</si>
  <si>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</si>
  <si>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</si>
  <si>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</si>
  <si>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</si>
  <si>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</si>
  <si>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</si>
  <si>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</si>
  <si>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</si>
  <si>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</si>
  <si>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</si>
  <si>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</si>
  <si>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</si>
  <si>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</si>
  <si>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</si>
  <si>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</si>
  <si>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</si>
  <si>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</si>
  <si>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</si>
  <si>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</si>
  <si>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</si>
  <si>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</si>
  <si>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</si>
  <si>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</si>
  <si>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</si>
  <si>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</si>
  <si>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</si>
  <si>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</si>
  <si>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</si>
  <si>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</si>
  <si>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</si>
  <si>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</si>
  <si>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</si>
  <si>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</si>
  <si>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</si>
  <si>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</si>
  <si>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</si>
  <si>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</si>
  <si>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</si>
  <si>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</si>
  <si>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</si>
  <si>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</si>
  <si>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</si>
  <si>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</si>
  <si>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</si>
  <si>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</si>
  <si>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</si>
  <si>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</si>
  <si>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</si>
  <si>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</si>
  <si>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</si>
  <si>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</si>
  <si>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</si>
  <si>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</si>
  <si>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</si>
  <si>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</si>
  <si>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</si>
  <si>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</si>
  <si>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</si>
  <si>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</si>
  <si>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</si>
  <si>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</si>
  <si>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</si>
  <si>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</si>
  <si>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</si>
  <si>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</si>
  <si>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</si>
  <si>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</si>
  <si>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</si>
  <si>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</si>
  <si>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</si>
  <si>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</si>
  <si>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</si>
  <si>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</si>
  <si>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</si>
  <si>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</si>
  <si>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</si>
  <si>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</si>
  <si>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</si>
  <si>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</si>
  <si>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</si>
  <si>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</si>
  <si>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</si>
  <si>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</si>
  <si>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</si>
  <si>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</si>
  <si>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</si>
  <si>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</si>
  <si>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</si>
  <si>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</si>
  <si>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</si>
  <si>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</si>
  <si>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</si>
  <si>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</si>
  <si>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</si>
  <si>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</si>
  <si>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</si>
  <si>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</si>
  <si>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</si>
  <si>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</si>
  <si>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</si>
  <si>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</si>
  <si>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</si>
  <si>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</si>
  <si>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</si>
  <si>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</si>
  <si>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</si>
  <si>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</si>
  <si>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</si>
  <si>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</si>
  <si>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</si>
  <si>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</si>
  <si>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</si>
  <si>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</si>
  <si>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</si>
  <si>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</si>
  <si>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</si>
  <si>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</si>
  <si>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</si>
  <si>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</si>
  <si>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</si>
  <si>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</si>
  <si>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N</t>
  </si>
  <si>
    <t>Balance reflects December 2015 estimate/actual variances recorded in  the G/L in January 2016.</t>
  </si>
  <si>
    <t>Balance reflects December 2016 estimate/actual variances recorded in the G/L in January 2017.</t>
  </si>
  <si>
    <t>EPI made no significant prior period billing adjustments.</t>
  </si>
  <si>
    <t>2016 Disposition</t>
  </si>
  <si>
    <t xml:space="preserve">December 2015 RPP estimate was not trued-up to actual results until January 2016.  The estimate was originally calculated and accrued on 1st estimate ($0.11462/kWh), the price variance to Actual ($0.09471/kWh) resulted $635k true-up.  Additionally, the original December RPP kWh estimate was too high and resulted a $245k true-up. </t>
  </si>
  <si>
    <t>Balance reflects 2015 LTLT amounts booked in 2016.  These amounts were not accrued for in 2015.</t>
  </si>
  <si>
    <t>Balance reflects 2016 LTLT amounts booked in 2017.  These amounts have not been accrued for in 2016.</t>
  </si>
  <si>
    <t xml:space="preserve">Not Applicable.  All Class A amounts are handled separately from this account and do not generate any variances. </t>
  </si>
  <si>
    <t>EPI did not experience any differences in rates.</t>
  </si>
  <si>
    <t>Principal balance disposition as approved in EPI's 2016 COS (EB-2015-0261)</t>
  </si>
  <si>
    <t xml:space="preserve">Starting for the 2016 fiscal year, EPI calculates the required December RPP / GA true-up once all volumes and prices are definitively known in January.  EPI then records the true-up in the general ledger prior to closing the fiscal year.  This removes the risk of estimation error at year end.  This approach is consistent with the Board guidance contained in its letter dated May 23, 2017, prior to which EPI had already commenced this practice.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</si>
</sst>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2" fillId="2" borderId="2"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1" xfId="0" applyFont="1" applyFill="1" applyBorder="1" applyAlignment="1">
      <alignment horizontal="left" vertical="top"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EPI bills all Class</a:t>
          </a:r>
          <a:r>
            <a:rPr lang="en-CA" sz="1100" baseline="0">
              <a:latin typeface="Arial" panose="020B0604020202020204" pitchFamily="34" charset="0"/>
              <a:cs typeface="Arial" panose="020B0604020202020204" pitchFamily="34" charset="0"/>
            </a:rPr>
            <a:t> B customers on the 1st Estimate.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For bills that cross two calendar months, EPI's billing system prorates the total kWh consumption based on the number of days in the billing cycle and applies the appropriate monthly rate to the prorated kWh. Example: 600 kWh consumer during a 30 day billing cycle that falls 16 days in January and 14 days in February.  Therefore, 320 kWh's are billed at January's rate and 280 kWh's are billed at February's rate.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0" zoomScaleNormal="100" zoomScaleSheetLayoutView="85" workbookViewId="0">
      <selection activeCell="B29" sqref="B29:C29"/>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1" t="s">
        <v>85</v>
      </c>
      <c r="B18" s="141"/>
      <c r="C18" s="141"/>
    </row>
    <row r="20" spans="1:26" x14ac:dyDescent="0.2">
      <c r="A20" s="42">
        <v>1</v>
      </c>
      <c r="B20" s="143" t="s">
        <v>140</v>
      </c>
      <c r="C20" s="143"/>
    </row>
    <row r="21" spans="1:26" x14ac:dyDescent="0.2">
      <c r="B21" s="134"/>
      <c r="C21" s="134"/>
    </row>
    <row r="23" spans="1:26" ht="31.5" customHeight="1" x14ac:dyDescent="0.2">
      <c r="A23" s="42">
        <v>2</v>
      </c>
      <c r="B23" s="140" t="s">
        <v>86</v>
      </c>
      <c r="C23" s="140"/>
    </row>
    <row r="24" spans="1:26" x14ac:dyDescent="0.2">
      <c r="B24" s="133"/>
      <c r="C24" s="133"/>
    </row>
    <row r="26" spans="1:26" x14ac:dyDescent="0.2">
      <c r="A26" s="42">
        <v>3</v>
      </c>
      <c r="B26" s="142" t="s">
        <v>109</v>
      </c>
      <c r="C26" s="142"/>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3"/>
      <c r="C34" s="133"/>
    </row>
    <row r="35" spans="1:3" x14ac:dyDescent="0.2">
      <c r="B35" s="85"/>
    </row>
    <row r="36" spans="1:3" x14ac:dyDescent="0.2">
      <c r="A36" s="42">
        <v>4</v>
      </c>
      <c r="B36" s="142" t="s">
        <v>141</v>
      </c>
      <c r="C36" s="142"/>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1" t="s">
        <v>152</v>
      </c>
      <c r="C78" s="141"/>
    </row>
    <row r="79" spans="1:3" x14ac:dyDescent="0.2">
      <c r="B79" s="87"/>
      <c r="C79" s="133"/>
    </row>
    <row r="81" spans="1:3" ht="30.75" customHeight="1" x14ac:dyDescent="0.2">
      <c r="A81" s="42">
        <v>7</v>
      </c>
      <c r="B81" s="140" t="s">
        <v>153</v>
      </c>
      <c r="C81" s="140"/>
    </row>
    <row r="82" spans="1:3" x14ac:dyDescent="0.2">
      <c r="B82" s="133"/>
      <c r="C82" s="133"/>
    </row>
    <row r="83" spans="1:3" ht="15.75" customHeight="1" x14ac:dyDescent="0.2">
      <c r="B83" s="143" t="s">
        <v>108</v>
      </c>
      <c r="C83" s="143"/>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zoomScale="90" zoomScaleNormal="90" zoomScaleSheetLayoutView="100" workbookViewId="0"/>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52" t="s">
        <v>25</v>
      </c>
      <c r="C21" s="152"/>
      <c r="D21" s="24">
        <v>2016</v>
      </c>
      <c r="E21" s="153"/>
      <c r="F21" s="154"/>
      <c r="G21" s="79"/>
      <c r="H21" s="79"/>
      <c r="I21" s="79"/>
      <c r="J21" s="79"/>
      <c r="K21" s="79"/>
      <c r="L21" s="79"/>
      <c r="M21" s="79"/>
      <c r="N21" s="79"/>
      <c r="O21" s="79"/>
      <c r="P21" s="79"/>
      <c r="Q21" s="79"/>
    </row>
    <row r="22" spans="1:24" ht="15" thickBot="1" x14ac:dyDescent="0.25">
      <c r="A22" s="4"/>
      <c r="B22" s="5" t="s">
        <v>3</v>
      </c>
      <c r="C22" s="5" t="s">
        <v>2</v>
      </c>
      <c r="D22" s="117">
        <f>D23+D24</f>
        <v>895217343.09583116</v>
      </c>
      <c r="E22" s="6" t="s">
        <v>0</v>
      </c>
      <c r="F22" s="7">
        <v>1</v>
      </c>
      <c r="G22" s="79"/>
      <c r="H22" s="79"/>
      <c r="I22" s="79"/>
      <c r="J22" s="79"/>
      <c r="K22" s="79"/>
      <c r="L22" s="79"/>
      <c r="M22" s="79"/>
      <c r="N22" s="79"/>
      <c r="O22" s="79"/>
      <c r="P22" s="79"/>
      <c r="Q22" s="79"/>
    </row>
    <row r="23" spans="1:24" x14ac:dyDescent="0.2">
      <c r="B23" s="5" t="s">
        <v>7</v>
      </c>
      <c r="C23" s="5" t="s">
        <v>1</v>
      </c>
      <c r="D23" s="118">
        <v>390324963.66882789</v>
      </c>
      <c r="E23" s="6" t="s">
        <v>0</v>
      </c>
      <c r="F23" s="8">
        <f>IFERROR(D23/$D$22,0)</f>
        <v>0.43601139620353002</v>
      </c>
    </row>
    <row r="24" spans="1:24" ht="15" thickBot="1" x14ac:dyDescent="0.25">
      <c r="B24" s="5" t="s">
        <v>8</v>
      </c>
      <c r="C24" s="5" t="s">
        <v>6</v>
      </c>
      <c r="D24" s="117">
        <f>D25+D26</f>
        <v>504892379.42700326</v>
      </c>
      <c r="E24" s="6" t="s">
        <v>0</v>
      </c>
      <c r="F24" s="8">
        <f>IFERROR(D24/$D$22,0)</f>
        <v>0.56398860379646998</v>
      </c>
    </row>
    <row r="25" spans="1:24" x14ac:dyDescent="0.2">
      <c r="B25" s="5" t="s">
        <v>9</v>
      </c>
      <c r="C25" s="5" t="s">
        <v>4</v>
      </c>
      <c r="D25" s="118">
        <v>65123137.141282313</v>
      </c>
      <c r="E25" s="6" t="s">
        <v>0</v>
      </c>
      <c r="F25" s="8">
        <f>IFERROR(D25/$D$22,0)</f>
        <v>7.2745616071371186E-2</v>
      </c>
    </row>
    <row r="26" spans="1:24" x14ac:dyDescent="0.2">
      <c r="B26" s="5" t="s">
        <v>61</v>
      </c>
      <c r="C26" s="5" t="s">
        <v>5</v>
      </c>
      <c r="D26" s="119">
        <v>439769242.28572094</v>
      </c>
      <c r="E26" s="6" t="s">
        <v>0</v>
      </c>
      <c r="F26" s="8">
        <f>IFERROR(D26/$D$22,0)</f>
        <v>0.49124298772509878</v>
      </c>
      <c r="G26" s="29"/>
      <c r="H26" s="29"/>
    </row>
    <row r="27" spans="1:24" ht="34.5" customHeight="1" x14ac:dyDescent="0.2">
      <c r="B27" s="155" t="s">
        <v>77</v>
      </c>
      <c r="C27" s="155"/>
      <c r="D27" s="155"/>
      <c r="E27" s="155"/>
      <c r="F27" s="155"/>
      <c r="G27" s="156"/>
      <c r="H27" s="156"/>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8">
        <v>2016</v>
      </c>
      <c r="P45" s="148"/>
      <c r="Q45" s="148"/>
      <c r="R45" s="148">
        <v>2015</v>
      </c>
      <c r="S45" s="148"/>
      <c r="T45" s="148"/>
      <c r="U45" s="148">
        <v>2014</v>
      </c>
      <c r="V45" s="148"/>
      <c r="W45" s="148"/>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40797545.210207231</v>
      </c>
      <c r="D47" s="94">
        <v>41766998.830919564</v>
      </c>
      <c r="E47" s="60">
        <v>38251520.242193989</v>
      </c>
      <c r="F47" s="51">
        <f>C47-D47+E47</f>
        <v>37282066.621481657</v>
      </c>
      <c r="G47" s="111">
        <f>O47</f>
        <v>8.4229999999999999E-2</v>
      </c>
      <c r="H47" s="15">
        <f>F47*G47</f>
        <v>3140268.4715274</v>
      </c>
      <c r="I47" s="111">
        <f>Q47</f>
        <v>9.1789999999999997E-2</v>
      </c>
      <c r="J47" s="17">
        <f>F47*I47</f>
        <v>3422120.8951858012</v>
      </c>
      <c r="K47" s="16">
        <f>J47-H47</f>
        <v>281852.42365840124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38424964.025227599</v>
      </c>
      <c r="D48" s="94">
        <f>E47</f>
        <v>38251520.242193989</v>
      </c>
      <c r="E48" s="60">
        <v>35235563.848228045</v>
      </c>
      <c r="F48" s="51">
        <f t="shared" ref="F48:F58" si="0">C48-D48+E48</f>
        <v>35409007.631261654</v>
      </c>
      <c r="G48" s="111">
        <f t="shared" ref="G48:G58" si="1">O48</f>
        <v>0.10384</v>
      </c>
      <c r="H48" s="15">
        <f t="shared" ref="H48:H58" si="2">F48*G48</f>
        <v>3676871.3524302104</v>
      </c>
      <c r="I48" s="111">
        <f t="shared" ref="I48:I58" si="3">Q48</f>
        <v>9.851E-2</v>
      </c>
      <c r="J48" s="17">
        <f t="shared" ref="J48:J58" si="4">F48*I48</f>
        <v>3488141.3417555857</v>
      </c>
      <c r="K48" s="16">
        <f t="shared" ref="K48:K58" si="5">J48-H48</f>
        <v>-188730.0106746247</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37056826.051717296</v>
      </c>
      <c r="D49" s="94">
        <f>E48</f>
        <v>35235563.848228045</v>
      </c>
      <c r="E49" s="60">
        <v>34853986.810019955</v>
      </c>
      <c r="F49" s="51">
        <f t="shared" si="0"/>
        <v>36675249.013509206</v>
      </c>
      <c r="G49" s="111">
        <f t="shared" si="1"/>
        <v>9.0219999999999995E-2</v>
      </c>
      <c r="H49" s="15">
        <f t="shared" si="2"/>
        <v>3308840.9659988005</v>
      </c>
      <c r="I49" s="111">
        <f t="shared" si="3"/>
        <v>0.1061</v>
      </c>
      <c r="J49" s="17">
        <f t="shared" si="4"/>
        <v>3891243.9203333268</v>
      </c>
      <c r="K49" s="16">
        <f t="shared" si="5"/>
        <v>582402.95433452632</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36367970.791179664</v>
      </c>
      <c r="D50" s="94">
        <f t="shared" ref="D50:D58" si="6">E49</f>
        <v>34853986.810019955</v>
      </c>
      <c r="E50" s="60">
        <v>33788609.657449447</v>
      </c>
      <c r="F50" s="51">
        <f t="shared" si="0"/>
        <v>35302593.638609156</v>
      </c>
      <c r="G50" s="111">
        <f t="shared" si="1"/>
        <v>0.12114999999999999</v>
      </c>
      <c r="H50" s="15">
        <f t="shared" si="2"/>
        <v>4276909.2193174986</v>
      </c>
      <c r="I50" s="111">
        <f t="shared" si="3"/>
        <v>0.11132</v>
      </c>
      <c r="J50" s="17">
        <f t="shared" si="4"/>
        <v>3929884.7238499713</v>
      </c>
      <c r="K50" s="16">
        <f t="shared" si="5"/>
        <v>-347024.4954675273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41225006.566545822</v>
      </c>
      <c r="D51" s="94">
        <f t="shared" si="6"/>
        <v>33788609.657449447</v>
      </c>
      <c r="E51" s="60">
        <v>36119273.234022103</v>
      </c>
      <c r="F51" s="51">
        <f t="shared" si="0"/>
        <v>43555670.143118478</v>
      </c>
      <c r="G51" s="111">
        <f t="shared" si="1"/>
        <v>0.10405</v>
      </c>
      <c r="H51" s="15">
        <f t="shared" si="2"/>
        <v>4531967.4783914778</v>
      </c>
      <c r="I51" s="111">
        <f t="shared" si="3"/>
        <v>0.10749</v>
      </c>
      <c r="J51" s="17">
        <f t="shared" si="4"/>
        <v>4681798.983683805</v>
      </c>
      <c r="K51" s="16">
        <f t="shared" si="5"/>
        <v>149831.50529232714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40790655.701346532</v>
      </c>
      <c r="D52" s="94">
        <f t="shared" si="6"/>
        <v>36119273.234022103</v>
      </c>
      <c r="E52" s="60">
        <v>31651971.219302025</v>
      </c>
      <c r="F52" s="51">
        <f t="shared" si="0"/>
        <v>36323353.686626449</v>
      </c>
      <c r="G52" s="111">
        <f t="shared" si="1"/>
        <v>0.11650000000000001</v>
      </c>
      <c r="H52" s="15">
        <f t="shared" si="2"/>
        <v>4231670.7044919813</v>
      </c>
      <c r="I52" s="111">
        <f t="shared" si="3"/>
        <v>9.5449999999999993E-2</v>
      </c>
      <c r="J52" s="17">
        <f t="shared" si="4"/>
        <v>3467064.1093884944</v>
      </c>
      <c r="K52" s="16">
        <f t="shared" si="5"/>
        <v>-764606.59510348691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29599801.568306521</v>
      </c>
      <c r="D53" s="94">
        <f t="shared" si="6"/>
        <v>31651971.219302025</v>
      </c>
      <c r="E53" s="60">
        <v>39654518.847006649</v>
      </c>
      <c r="F53" s="51">
        <f t="shared" si="0"/>
        <v>37602349.196011141</v>
      </c>
      <c r="G53" s="111">
        <f t="shared" si="1"/>
        <v>7.6670000000000002E-2</v>
      </c>
      <c r="H53" s="15">
        <f t="shared" si="2"/>
        <v>2882972.1128581744</v>
      </c>
      <c r="I53" s="111">
        <f t="shared" si="3"/>
        <v>8.3059999999999995E-2</v>
      </c>
      <c r="J53" s="17">
        <f t="shared" si="4"/>
        <v>3123251.1242206851</v>
      </c>
      <c r="K53" s="16">
        <f t="shared" si="5"/>
        <v>240279.01136251073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43270010.575862989</v>
      </c>
      <c r="D54" s="94">
        <f t="shared" si="6"/>
        <v>39654518.847006649</v>
      </c>
      <c r="E54" s="60">
        <v>41987635.079939321</v>
      </c>
      <c r="F54" s="51">
        <f t="shared" si="0"/>
        <v>45603126.808795661</v>
      </c>
      <c r="G54" s="111">
        <f t="shared" si="1"/>
        <v>8.5690000000000002E-2</v>
      </c>
      <c r="H54" s="15">
        <f t="shared" si="2"/>
        <v>3907731.9362457003</v>
      </c>
      <c r="I54" s="111">
        <f t="shared" si="3"/>
        <v>7.1029999999999996E-2</v>
      </c>
      <c r="J54" s="17">
        <f t="shared" si="4"/>
        <v>3239190.0972287557</v>
      </c>
      <c r="K54" s="16">
        <f t="shared" si="5"/>
        <v>-668541.83901694464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43837994.211497389</v>
      </c>
      <c r="D55" s="94">
        <f t="shared" si="6"/>
        <v>41987635.079939321</v>
      </c>
      <c r="E55" s="60">
        <v>40038206.515580736</v>
      </c>
      <c r="F55" s="51">
        <f t="shared" si="0"/>
        <v>41888565.647138804</v>
      </c>
      <c r="G55" s="111">
        <f t="shared" si="1"/>
        <v>7.0599999999999996E-2</v>
      </c>
      <c r="H55" s="15">
        <f t="shared" si="2"/>
        <v>2957332.7346879994</v>
      </c>
      <c r="I55" s="111">
        <f t="shared" si="3"/>
        <v>9.5310000000000006E-2</v>
      </c>
      <c r="J55" s="17">
        <f t="shared" si="4"/>
        <v>3992399.1918287999</v>
      </c>
      <c r="K55" s="16">
        <f t="shared" si="5"/>
        <v>1035066.4571408005</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40913920.525128074</v>
      </c>
      <c r="D56" s="94">
        <f t="shared" si="6"/>
        <v>40038206.515580736</v>
      </c>
      <c r="E56" s="60">
        <v>38505799.794238679</v>
      </c>
      <c r="F56" s="51">
        <f t="shared" si="0"/>
        <v>39381513.803786017</v>
      </c>
      <c r="G56" s="111">
        <f t="shared" si="1"/>
        <v>9.7199999999999995E-2</v>
      </c>
      <c r="H56" s="15">
        <f t="shared" si="2"/>
        <v>3827883.1417280007</v>
      </c>
      <c r="I56" s="111">
        <f t="shared" si="3"/>
        <v>0.11226</v>
      </c>
      <c r="J56" s="17">
        <f t="shared" si="4"/>
        <v>4420968.739613018</v>
      </c>
      <c r="K56" s="16">
        <f t="shared" si="5"/>
        <v>593085.59788501728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39541888.955774009</v>
      </c>
      <c r="D57" s="94">
        <f t="shared" si="6"/>
        <v>38505799.794238679</v>
      </c>
      <c r="E57" s="60">
        <v>35702783.310243666</v>
      </c>
      <c r="F57" s="51">
        <f t="shared" si="0"/>
        <v>36738872.471778996</v>
      </c>
      <c r="G57" s="111">
        <f t="shared" si="1"/>
        <v>0.12271</v>
      </c>
      <c r="H57" s="15">
        <f t="shared" si="2"/>
        <v>4508227.0410120003</v>
      </c>
      <c r="I57" s="111">
        <f t="shared" si="3"/>
        <v>0.11108999999999999</v>
      </c>
      <c r="J57" s="17">
        <f t="shared" si="4"/>
        <v>4081321.3428899283</v>
      </c>
      <c r="K57" s="16">
        <f t="shared" si="5"/>
        <v>-426905.69812207203</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36390941.4186069</v>
      </c>
      <c r="D58" s="94">
        <f t="shared" si="6"/>
        <v>35702783.310243666</v>
      </c>
      <c r="E58" s="60">
        <v>33834385.218047954</v>
      </c>
      <c r="F58" s="51">
        <f t="shared" si="0"/>
        <v>34522543.326411188</v>
      </c>
      <c r="G58" s="111">
        <f t="shared" si="1"/>
        <v>0.10594000000000001</v>
      </c>
      <c r="H58" s="15">
        <f t="shared" si="2"/>
        <v>3657318.2400000016</v>
      </c>
      <c r="I58" s="111">
        <f t="shared" si="3"/>
        <v>8.7080000000000005E-2</v>
      </c>
      <c r="J58" s="17">
        <f t="shared" si="4"/>
        <v>3006223.0728638866</v>
      </c>
      <c r="K58" s="16">
        <f t="shared" si="5"/>
        <v>-651095.16713611502</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468217525.60139996</v>
      </c>
      <c r="D59" s="97">
        <f>SUM(D47:D58)</f>
        <v>447556867.38914418</v>
      </c>
      <c r="E59" s="97">
        <f>SUM(E47:E58)</f>
        <v>439624253.77627259</v>
      </c>
      <c r="F59" s="97">
        <f>SUM(F47:F58)</f>
        <v>460284911.98852843</v>
      </c>
      <c r="G59" s="37"/>
      <c r="H59" s="38">
        <f>SUM(H47:H58)</f>
        <v>44907993.398689248</v>
      </c>
      <c r="I59" s="37"/>
      <c r="J59" s="38">
        <f>SUM(J47:J58)</f>
        <v>44743607.542842045</v>
      </c>
      <c r="K59" s="39">
        <f>SUM(K47:K58)</f>
        <v>-164385.85584718734</v>
      </c>
      <c r="N59" s="31"/>
      <c r="O59" s="32"/>
      <c r="P59" s="32"/>
      <c r="Q59" s="32"/>
      <c r="R59" s="32"/>
      <c r="S59" s="32"/>
      <c r="T59" s="32"/>
      <c r="U59" s="32"/>
      <c r="V59" s="32"/>
      <c r="W59" s="32"/>
    </row>
    <row r="60" spans="1:24" x14ac:dyDescent="0.2">
      <c r="F60" s="1">
        <f>F59/D26</f>
        <v>1.0466509881322676</v>
      </c>
      <c r="G60" s="4"/>
      <c r="H60" s="4"/>
      <c r="I60" s="4"/>
      <c r="J60" s="69"/>
      <c r="K60" s="126"/>
      <c r="N60" s="29"/>
      <c r="O60" s="30"/>
      <c r="P60" s="30"/>
      <c r="Q60" s="30"/>
      <c r="R60" s="30"/>
      <c r="S60" s="30"/>
      <c r="T60" s="30"/>
      <c r="U60" s="30"/>
      <c r="V60" s="30"/>
      <c r="W60" s="30"/>
    </row>
    <row r="61" spans="1:24" x14ac:dyDescent="0.2">
      <c r="E61" s="139"/>
      <c r="N61" s="29"/>
      <c r="O61" s="30"/>
      <c r="P61" s="30"/>
      <c r="Q61" s="30"/>
      <c r="R61" s="30"/>
      <c r="S61" s="30"/>
      <c r="T61" s="30"/>
      <c r="U61" s="30"/>
      <c r="V61" s="30"/>
      <c r="W61" s="30"/>
    </row>
    <row r="62" spans="1:24" ht="15" x14ac:dyDescent="0.25">
      <c r="A62" s="1" t="s">
        <v>143</v>
      </c>
      <c r="B62" s="47" t="s">
        <v>136</v>
      </c>
      <c r="C62" s="2"/>
      <c r="E62" s="139"/>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7" t="s">
        <v>44</v>
      </c>
      <c r="F64" s="157"/>
      <c r="G64" s="157"/>
      <c r="H64" s="157"/>
      <c r="I64" s="157"/>
      <c r="K64" s="121"/>
      <c r="O64" s="29"/>
      <c r="P64" s="29"/>
      <c r="Q64" s="29"/>
      <c r="R64" s="29"/>
      <c r="S64" s="29"/>
      <c r="T64" s="29"/>
      <c r="U64" s="29"/>
      <c r="V64" s="29"/>
      <c r="W64" s="29"/>
      <c r="X64" s="29"/>
    </row>
    <row r="65" spans="1:24" ht="30.75" customHeight="1" x14ac:dyDescent="0.25">
      <c r="A65" s="158" t="s">
        <v>134</v>
      </c>
      <c r="B65" s="159"/>
      <c r="C65" s="160"/>
      <c r="D65" s="127">
        <v>-762988.44999999925</v>
      </c>
      <c r="E65" s="149"/>
      <c r="F65" s="150"/>
      <c r="G65" s="150"/>
      <c r="H65" s="150"/>
      <c r="I65" s="151"/>
      <c r="K65" s="121"/>
      <c r="O65" s="29"/>
      <c r="P65" s="29"/>
      <c r="Q65" s="29"/>
      <c r="R65" s="29"/>
      <c r="S65" s="29"/>
      <c r="T65" s="29"/>
      <c r="U65" s="29"/>
      <c r="V65" s="29"/>
      <c r="W65" s="29"/>
      <c r="X65" s="29"/>
    </row>
    <row r="66" spans="1:24" ht="56.25" customHeight="1" x14ac:dyDescent="0.2">
      <c r="A66" s="70" t="s">
        <v>51</v>
      </c>
      <c r="B66" s="49" t="s">
        <v>62</v>
      </c>
      <c r="C66" s="112" t="s">
        <v>163</v>
      </c>
      <c r="D66" s="98">
        <v>-931303.7317100002</v>
      </c>
      <c r="E66" s="161" t="s">
        <v>169</v>
      </c>
      <c r="F66" s="161"/>
      <c r="G66" s="161"/>
      <c r="H66" s="161"/>
      <c r="I66" s="161"/>
      <c r="K66" s="121"/>
      <c r="O66" s="29"/>
      <c r="P66" s="29"/>
      <c r="Q66" s="29"/>
      <c r="R66" s="29"/>
      <c r="S66" s="29"/>
      <c r="T66" s="29"/>
      <c r="U66" s="29"/>
      <c r="V66" s="29"/>
      <c r="W66" s="29"/>
      <c r="X66" s="29"/>
    </row>
    <row r="67" spans="1:24" ht="79.5" customHeight="1" x14ac:dyDescent="0.2">
      <c r="A67" s="70" t="s">
        <v>52</v>
      </c>
      <c r="B67" s="49" t="s">
        <v>79</v>
      </c>
      <c r="C67" s="113" t="s">
        <v>164</v>
      </c>
      <c r="D67" s="114">
        <v>0</v>
      </c>
      <c r="E67" s="162" t="s">
        <v>175</v>
      </c>
      <c r="F67" s="163"/>
      <c r="G67" s="163"/>
      <c r="H67" s="163"/>
      <c r="I67" s="164"/>
      <c r="J67" s="79"/>
      <c r="K67" s="122"/>
      <c r="L67" s="79"/>
      <c r="M67" s="79"/>
      <c r="N67" s="79"/>
      <c r="O67" s="79"/>
      <c r="P67" s="79"/>
      <c r="Q67" s="79"/>
    </row>
    <row r="68" spans="1:24" ht="28.5" x14ac:dyDescent="0.2">
      <c r="A68" s="70" t="s">
        <v>65</v>
      </c>
      <c r="B68" s="49" t="s">
        <v>64</v>
      </c>
      <c r="C68" s="112" t="s">
        <v>163</v>
      </c>
      <c r="D68" s="114">
        <v>94937.120000000519</v>
      </c>
      <c r="E68" s="161" t="s">
        <v>165</v>
      </c>
      <c r="F68" s="161"/>
      <c r="G68" s="161"/>
      <c r="H68" s="161"/>
      <c r="I68" s="161"/>
      <c r="J68" s="79"/>
      <c r="K68" s="122"/>
      <c r="L68" s="79"/>
      <c r="M68" s="79"/>
      <c r="N68" s="79"/>
      <c r="O68" s="79"/>
      <c r="P68" s="79"/>
      <c r="Q68" s="79"/>
    </row>
    <row r="69" spans="1:24" ht="28.5" x14ac:dyDescent="0.2">
      <c r="A69" s="70" t="s">
        <v>66</v>
      </c>
      <c r="B69" s="49" t="s">
        <v>63</v>
      </c>
      <c r="C69" s="113" t="s">
        <v>163</v>
      </c>
      <c r="D69" s="114">
        <v>-37134</v>
      </c>
      <c r="E69" s="162" t="s">
        <v>166</v>
      </c>
      <c r="F69" s="163"/>
      <c r="G69" s="163"/>
      <c r="H69" s="163"/>
      <c r="I69" s="164"/>
      <c r="J69" s="79"/>
      <c r="K69" s="125"/>
      <c r="L69" s="79"/>
      <c r="M69" s="79"/>
      <c r="N69" s="79"/>
      <c r="O69" s="79"/>
      <c r="P69" s="79"/>
      <c r="Q69" s="79"/>
    </row>
    <row r="70" spans="1:24" ht="28.5" x14ac:dyDescent="0.2">
      <c r="A70" s="70" t="s">
        <v>69</v>
      </c>
      <c r="B70" s="49" t="s">
        <v>71</v>
      </c>
      <c r="C70" s="112" t="s">
        <v>163</v>
      </c>
      <c r="D70" s="98">
        <v>-67165.789999999994</v>
      </c>
      <c r="E70" s="161" t="s">
        <v>170</v>
      </c>
      <c r="F70" s="161"/>
      <c r="G70" s="161"/>
      <c r="H70" s="161"/>
      <c r="I70" s="161"/>
      <c r="J70" s="79"/>
      <c r="K70" s="125"/>
      <c r="L70" s="79"/>
      <c r="M70" s="79"/>
      <c r="N70" s="79"/>
      <c r="O70" s="79"/>
      <c r="P70" s="79"/>
      <c r="Q70" s="79"/>
    </row>
    <row r="71" spans="1:24" ht="28.5" x14ac:dyDescent="0.2">
      <c r="A71" s="70" t="s">
        <v>70</v>
      </c>
      <c r="B71" s="49" t="s">
        <v>72</v>
      </c>
      <c r="C71" s="112" t="s">
        <v>163</v>
      </c>
      <c r="D71" s="98">
        <v>-85761.62</v>
      </c>
      <c r="E71" s="161" t="s">
        <v>171</v>
      </c>
      <c r="F71" s="161"/>
      <c r="G71" s="161"/>
      <c r="H71" s="161"/>
      <c r="I71" s="161"/>
      <c r="J71" s="79"/>
      <c r="K71" s="125"/>
      <c r="L71" s="79"/>
      <c r="M71" s="79"/>
      <c r="N71" s="79"/>
      <c r="O71" s="79"/>
      <c r="P71" s="79"/>
      <c r="Q71" s="79"/>
    </row>
    <row r="72" spans="1:24" ht="33.75" customHeight="1" x14ac:dyDescent="0.2">
      <c r="A72" s="70">
        <v>4</v>
      </c>
      <c r="B72" s="49" t="s">
        <v>68</v>
      </c>
      <c r="C72" s="112" t="s">
        <v>164</v>
      </c>
      <c r="D72" s="98">
        <v>0</v>
      </c>
      <c r="E72" s="161" t="s">
        <v>172</v>
      </c>
      <c r="F72" s="161"/>
      <c r="G72" s="161"/>
      <c r="H72" s="161"/>
      <c r="I72" s="161"/>
      <c r="J72" s="79"/>
      <c r="K72" s="125"/>
      <c r="L72" s="79"/>
      <c r="M72" s="79"/>
      <c r="N72" s="79"/>
      <c r="O72" s="79"/>
      <c r="P72" s="79"/>
      <c r="Q72" s="79"/>
    </row>
    <row r="73" spans="1:24" ht="42.75" x14ac:dyDescent="0.2">
      <c r="A73" s="70">
        <v>5</v>
      </c>
      <c r="B73" s="49" t="s">
        <v>81</v>
      </c>
      <c r="C73" s="112" t="s">
        <v>164</v>
      </c>
      <c r="D73" s="98">
        <v>0</v>
      </c>
      <c r="E73" s="161" t="s">
        <v>167</v>
      </c>
      <c r="F73" s="161"/>
      <c r="G73" s="161"/>
      <c r="H73" s="161"/>
      <c r="I73" s="161"/>
      <c r="J73" s="79"/>
      <c r="K73" s="125"/>
      <c r="L73" s="79"/>
      <c r="M73" s="79"/>
      <c r="N73" s="79"/>
      <c r="O73" s="79"/>
      <c r="P73" s="79"/>
      <c r="Q73" s="79"/>
    </row>
    <row r="74" spans="1:24" ht="28.5" x14ac:dyDescent="0.2">
      <c r="A74" s="54">
        <v>6</v>
      </c>
      <c r="B74" s="129" t="s">
        <v>137</v>
      </c>
      <c r="C74" s="112" t="s">
        <v>164</v>
      </c>
      <c r="D74" s="98">
        <v>0</v>
      </c>
      <c r="E74" s="161" t="s">
        <v>173</v>
      </c>
      <c r="F74" s="161"/>
      <c r="G74" s="161"/>
      <c r="H74" s="161"/>
      <c r="I74" s="161"/>
      <c r="K74" s="29"/>
    </row>
    <row r="75" spans="1:24" x14ac:dyDescent="0.2">
      <c r="A75" s="54">
        <v>7</v>
      </c>
      <c r="B75" s="46" t="s">
        <v>168</v>
      </c>
      <c r="C75" s="10" t="s">
        <v>163</v>
      </c>
      <c r="D75" s="98">
        <v>1761560</v>
      </c>
      <c r="E75" s="161" t="s">
        <v>174</v>
      </c>
      <c r="F75" s="161"/>
      <c r="G75" s="161"/>
      <c r="H75" s="161"/>
      <c r="I75" s="161"/>
    </row>
    <row r="76" spans="1:24" x14ac:dyDescent="0.2">
      <c r="A76" s="54">
        <v>8</v>
      </c>
      <c r="B76" s="46"/>
      <c r="C76" s="10"/>
      <c r="D76" s="98"/>
      <c r="E76" s="147"/>
      <c r="F76" s="147"/>
      <c r="G76" s="147"/>
      <c r="H76" s="147"/>
      <c r="I76" s="147"/>
    </row>
    <row r="77" spans="1:24" x14ac:dyDescent="0.2">
      <c r="A77" s="54">
        <v>9</v>
      </c>
      <c r="B77" s="46"/>
      <c r="C77" s="10"/>
      <c r="D77" s="98"/>
      <c r="E77" s="144"/>
      <c r="F77" s="145"/>
      <c r="G77" s="145"/>
      <c r="H77" s="145"/>
      <c r="I77" s="146"/>
    </row>
    <row r="78" spans="1:24" x14ac:dyDescent="0.2">
      <c r="A78" s="54">
        <v>10</v>
      </c>
      <c r="B78" s="46"/>
      <c r="C78" s="10"/>
      <c r="D78" s="98"/>
      <c r="E78" s="147"/>
      <c r="F78" s="147"/>
      <c r="G78" s="147"/>
      <c r="H78" s="147"/>
      <c r="I78" s="147"/>
    </row>
    <row r="79" spans="1:24" ht="15" x14ac:dyDescent="0.25">
      <c r="A79" s="1" t="s">
        <v>150</v>
      </c>
      <c r="B79" s="2" t="s">
        <v>131</v>
      </c>
      <c r="C79" s="2"/>
      <c r="D79" s="99">
        <f>SUM(D65:D78)</f>
        <v>-27856.47170999879</v>
      </c>
      <c r="E79" s="25"/>
      <c r="F79" s="25"/>
      <c r="G79" s="25"/>
      <c r="H79" s="25"/>
    </row>
    <row r="80" spans="1:24" ht="15" x14ac:dyDescent="0.25">
      <c r="B80" s="124" t="s">
        <v>132</v>
      </c>
      <c r="C80" s="71"/>
      <c r="D80" s="99">
        <f>K59</f>
        <v>-164385.85584718734</v>
      </c>
      <c r="E80" s="25"/>
      <c r="F80" s="25"/>
      <c r="G80" s="25"/>
      <c r="H80" s="25"/>
    </row>
    <row r="81" spans="1:19" ht="15" x14ac:dyDescent="0.25">
      <c r="B81" s="71" t="s">
        <v>24</v>
      </c>
      <c r="C81" s="71"/>
      <c r="D81" s="100">
        <f>D79-D80</f>
        <v>136529.38413718855</v>
      </c>
    </row>
    <row r="82" spans="1:19" ht="15.75" thickBot="1" x14ac:dyDescent="0.3">
      <c r="B82" s="135" t="s">
        <v>73</v>
      </c>
      <c r="C82" s="72"/>
      <c r="D82" s="61">
        <f>IF(ISERROR(D81/J59),0,D81/J59)</f>
        <v>3.0513718413621776E-3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v>2016</v>
      </c>
      <c r="C88" s="107">
        <f>K59</f>
        <v>-164385.85584718734</v>
      </c>
      <c r="D88" s="107">
        <f>D65</f>
        <v>-762988.44999999925</v>
      </c>
      <c r="E88" s="108">
        <f>SUM(D66:D78)</f>
        <v>735131.97829000035</v>
      </c>
      <c r="F88" s="131">
        <f>SUM(D88:E88)</f>
        <v>-27856.471709998907</v>
      </c>
      <c r="G88" s="109">
        <f>F88-C88</f>
        <v>136529.38413718843</v>
      </c>
      <c r="H88" s="108">
        <f>J59</f>
        <v>44743607.542842045</v>
      </c>
      <c r="I88" s="105">
        <f>IF(ISERROR(G88/H88),0,G88/H88)</f>
        <v>3.051371841362175E-3</v>
      </c>
      <c r="J88" s="79"/>
      <c r="K88" s="79"/>
      <c r="L88" s="35"/>
      <c r="M88" s="35"/>
      <c r="N88" s="35"/>
      <c r="O88" s="35"/>
      <c r="P88" s="35"/>
      <c r="Q88" s="35"/>
      <c r="R88" s="35"/>
      <c r="S88" s="35"/>
    </row>
    <row r="89" spans="1:19" x14ac:dyDescent="0.2">
      <c r="B89" s="116"/>
      <c r="C89" s="107"/>
      <c r="D89" s="107"/>
      <c r="E89" s="108"/>
      <c r="F89" s="131">
        <f t="shared" ref="F89:F91" si="7">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7"/>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7"/>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8">SUM(C88:C91)</f>
        <v>-164385.85584718734</v>
      </c>
      <c r="D92" s="130">
        <f t="shared" si="8"/>
        <v>-762988.44999999925</v>
      </c>
      <c r="E92" s="130">
        <f t="shared" si="8"/>
        <v>735131.97829000035</v>
      </c>
      <c r="F92" s="132">
        <f t="shared" si="8"/>
        <v>-27856.471709998907</v>
      </c>
      <c r="G92" s="130">
        <f>SUM(G88:G91)</f>
        <v>136529.38413718843</v>
      </c>
      <c r="H92" s="77">
        <f t="shared" si="8"/>
        <v>44743607.542842045</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Andrya Eagen</cp:lastModifiedBy>
  <cp:lastPrinted>2017-10-16T15:48:55Z</cp:lastPrinted>
  <dcterms:created xsi:type="dcterms:W3CDTF">2017-05-01T19:29:01Z</dcterms:created>
  <dcterms:modified xsi:type="dcterms:W3CDTF">2017-10-16T15:48:58Z</dcterms:modified>
</cp:coreProperties>
</file>