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Finance\Regulatory Filings\2018 IRM\GA Analysis\"/>
    </mc:Choice>
  </mc:AlternateContent>
  <bookViews>
    <workbookView xWindow="0" yWindow="0" windowWidth="28800" windowHeight="10635" firstSheet="1"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52511"/>
</workbook>
</file>

<file path=xl/calcChain.xml><?xml version="1.0" encoding="utf-8"?>
<calcChain xmlns="http://schemas.openxmlformats.org/spreadsheetml/2006/main">
  <c r="D65" i="4" l="1"/>
  <c r="H47" i="4" l="1"/>
  <c r="J47" i="4" l="1"/>
  <c r="E48" i="4" l="1"/>
  <c r="E49" i="4"/>
  <c r="E50" i="4"/>
  <c r="E51" i="4"/>
  <c r="E52" i="4"/>
  <c r="E53" i="4"/>
  <c r="E54" i="4"/>
  <c r="E55" i="4"/>
  <c r="E47" i="4"/>
  <c r="D47" i="4" l="1"/>
  <c r="E88" i="4" l="1"/>
  <c r="I47" i="4" l="1"/>
  <c r="G48" i="4" l="1"/>
  <c r="G49" i="4"/>
  <c r="G50" i="4"/>
  <c r="G51" i="4"/>
  <c r="G52" i="4"/>
  <c r="G53" i="4"/>
  <c r="G54" i="4"/>
  <c r="G55" i="4"/>
  <c r="G56" i="4"/>
  <c r="G57" i="4"/>
  <c r="G58" i="4"/>
  <c r="G47" i="4"/>
  <c r="I48" i="4"/>
  <c r="I49" i="4"/>
  <c r="I50" i="4"/>
  <c r="I51" i="4"/>
  <c r="I52" i="4"/>
  <c r="I53" i="4"/>
  <c r="I54" i="4"/>
  <c r="I55" i="4"/>
  <c r="I56" i="4"/>
  <c r="I57" i="4"/>
  <c r="I58" i="4"/>
  <c r="D88" i="4" l="1"/>
  <c r="F88" i="4" l="1"/>
  <c r="F89" i="4"/>
  <c r="G89" i="4" s="1"/>
  <c r="F90" i="4"/>
  <c r="G90" i="4" s="1"/>
  <c r="F91" i="4"/>
  <c r="G91" i="4" s="1"/>
  <c r="D79" i="4" l="1"/>
  <c r="I91" i="4" l="1"/>
  <c r="I90" i="4"/>
  <c r="I89" i="4"/>
  <c r="D92" i="4"/>
  <c r="F92" i="4"/>
  <c r="D24" i="4" l="1"/>
  <c r="D22" i="4" s="1"/>
  <c r="F24" i="4" s="1"/>
  <c r="F23" i="4"/>
  <c r="F25" i="4"/>
  <c r="F26" i="4"/>
  <c r="E92" i="4" l="1"/>
  <c r="F47" i="4" l="1"/>
  <c r="K47" i="4" l="1"/>
  <c r="D48" i="4"/>
  <c r="D54" i="4"/>
  <c r="D56" i="4"/>
  <c r="D52" i="4"/>
  <c r="D51" i="4"/>
  <c r="F51" i="4" s="1"/>
  <c r="D50" i="4"/>
  <c r="F48" i="4"/>
  <c r="H48" i="4" l="1"/>
  <c r="J48" i="4"/>
  <c r="H51" i="4"/>
  <c r="J51" i="4"/>
  <c r="K51" i="4" s="1"/>
  <c r="D55" i="4"/>
  <c r="F55" i="4" s="1"/>
  <c r="F50" i="4"/>
  <c r="F54" i="4"/>
  <c r="D49" i="4"/>
  <c r="F49" i="4" s="1"/>
  <c r="F52" i="4"/>
  <c r="D53" i="4"/>
  <c r="F53" i="4" s="1"/>
  <c r="K48" i="4" l="1"/>
  <c r="J53" i="4"/>
  <c r="H53" i="4"/>
  <c r="J55" i="4"/>
  <c r="H55" i="4"/>
  <c r="J50" i="4"/>
  <c r="H50" i="4"/>
  <c r="H49" i="4"/>
  <c r="J49" i="4"/>
  <c r="H52" i="4"/>
  <c r="J52" i="4"/>
  <c r="K52" i="4" s="1"/>
  <c r="H54" i="4"/>
  <c r="J54" i="4"/>
  <c r="K54" i="4" l="1"/>
  <c r="K50" i="4"/>
  <c r="K53" i="4"/>
  <c r="K49" i="4"/>
  <c r="K55" i="4"/>
  <c r="E56" i="4"/>
  <c r="F56" i="4" s="1"/>
  <c r="D57" i="4"/>
  <c r="H56" i="4" l="1"/>
  <c r="K56" i="4" s="1"/>
  <c r="J56" i="4"/>
  <c r="C59" i="4"/>
  <c r="D58" i="4"/>
  <c r="D59" i="4" s="1"/>
  <c r="J58" i="4"/>
  <c r="E57" i="4"/>
  <c r="F57" i="4" s="1"/>
  <c r="H57" i="4" l="1"/>
  <c r="J57" i="4"/>
  <c r="F58" i="4"/>
  <c r="H58" i="4" s="1"/>
  <c r="K58" i="4" s="1"/>
  <c r="E59" i="4"/>
  <c r="H59" i="4" l="1"/>
  <c r="F59" i="4"/>
  <c r="J59" i="4"/>
  <c r="H88" i="4" s="1"/>
  <c r="H92" i="4" s="1"/>
  <c r="K57" i="4"/>
  <c r="K59" i="4" s="1"/>
  <c r="D80" i="4" l="1"/>
  <c r="D81" i="4" s="1"/>
  <c r="D82" i="4" s="1"/>
  <c r="E82" i="4" s="1"/>
  <c r="C88" i="4"/>
  <c r="C92" i="4" l="1"/>
  <c r="G88" i="4"/>
  <c r="I88" i="4" l="1"/>
  <c r="G92" i="4"/>
</calcChain>
</file>

<file path=xl/sharedStrings.xml><?xml version="1.0" encoding="utf-8"?>
<sst xmlns="http://schemas.openxmlformats.org/spreadsheetml/2006/main" count="211" uniqueCount="169">
  <si>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</si>
  <si>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</si>
  <si>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</si>
  <si>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</si>
  <si>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</si>
  <si>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</si>
  <si>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</si>
  <si>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</si>
  <si>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</si>
  <si>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</si>
  <si>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</si>
  <si>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</si>
  <si>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</si>
  <si>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</si>
  <si>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</si>
  <si>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</si>
  <si>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</si>
  <si>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</si>
  <si>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</si>
  <si>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</si>
  <si>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</si>
  <si>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</si>
  <si>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</si>
  <si>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</si>
  <si>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</si>
  <si>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</si>
  <si>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</si>
  <si>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</si>
  <si>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</si>
  <si>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</si>
  <si>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</si>
  <si>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</si>
  <si>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</si>
  <si>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</si>
  <si>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</si>
  <si>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</si>
  <si>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</si>
  <si>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</si>
  <si>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</si>
  <si>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</si>
  <si>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</si>
  <si>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</si>
  <si>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</si>
  <si>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</si>
  <si>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</si>
  <si>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</si>
  <si>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</si>
  <si>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</si>
  <si>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</si>
  <si>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</si>
  <si>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</si>
  <si>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</si>
  <si>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</si>
  <si>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</si>
  <si>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</si>
  <si>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</si>
  <si>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</si>
  <si>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</si>
  <si>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</si>
  <si>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</si>
  <si>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</si>
  <si>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</si>
  <si>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</si>
  <si>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</si>
  <si>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</si>
  <si>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</si>
  <si>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</si>
  <si>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</si>
  <si>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</si>
  <si>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</si>
  <si>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</si>
  <si>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</si>
  <si>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</si>
  <si>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</si>
  <si>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</si>
  <si>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</si>
  <si>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</si>
  <si>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</si>
  <si>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</si>
  <si>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</si>
  <si>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</si>
  <si>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</si>
  <si>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</si>
  <si>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</si>
  <si>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</si>
  <si>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</si>
  <si>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</si>
  <si>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</si>
  <si>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</si>
  <si>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</si>
  <si>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</si>
  <si>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</si>
  <si>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</si>
  <si>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</si>
  <si>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</si>
  <si>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</si>
  <si>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</si>
  <si>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</si>
  <si>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</si>
  <si>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</si>
  <si>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</si>
  <si>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</si>
  <si>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</si>
  <si>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</si>
  <si>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</si>
  <si>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</si>
  <si>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</si>
  <si>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</si>
  <si>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</si>
  <si>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</si>
  <si>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</si>
  <si>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</si>
  <si>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</si>
  <si>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</si>
  <si>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</si>
  <si>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</si>
  <si>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</si>
  <si>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</si>
  <si>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</si>
  <si>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</si>
  <si>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</si>
  <si>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</si>
  <si>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</si>
  <si>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</si>
  <si>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</si>
  <si>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</si>
  <si>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</si>
  <si>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</si>
  <si>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</si>
  <si>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</si>
  <si>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</si>
  <si>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</si>
  <si>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</si>
  <si>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</si>
  <si>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</si>
  <si>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</si>
  <si>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</si>
  <si>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</si>
  <si>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</si>
  <si>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</si>
  <si>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</si>
  <si>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</si>
  <si>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</si>
  <si>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</si>
  <si>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</si>
  <si>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</si>
  <si>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</si>
  <si>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</si>
  <si>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</si>
  <si>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</si>
  <si>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</si>
  <si>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</si>
  <si>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</si>
  <si>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</si>
  <si>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</si>
  <si>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</si>
  <si>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</si>
  <si>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</si>
  <si>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</si>
  <si>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</si>
  <si>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</si>
  <si>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</si>
  <si>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</si>
  <si>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N</t>
  </si>
  <si>
    <t>No class A customers in 2016.</t>
  </si>
  <si>
    <t>No such adjustments</t>
  </si>
  <si>
    <t>Consumption - IESO compared to Billed</t>
  </si>
  <si>
    <t>Y</t>
  </si>
  <si>
    <t xml:space="preserve">Breakdown of Global Adjustment amount per the monthly IESO invoice is determined based on the data downloaded from Utilismart. The Global Adjustment billed to customers is based on the monthly consumption data per Northstar.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</si>
</sst>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2">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2"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7" fontId="3" fillId="0" borderId="15" xfId="1" applyNumberFormat="1" applyFont="1" applyBorder="1"/>
    <xf numFmtId="167"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2" xfId="1" applyFont="1" applyBorder="1"/>
    <xf numFmtId="16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0" fontId="3" fillId="2" borderId="3" xfId="0" applyFont="1" applyFill="1" applyBorder="1" applyAlignment="1">
      <alignment horizontal="center"/>
    </xf>
    <xf numFmtId="169" fontId="3" fillId="0" borderId="15"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5"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5"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5" xfId="5" applyNumberFormat="1" applyFont="1" applyFill="1" applyBorder="1" applyAlignment="1">
      <alignment vertical="center"/>
    </xf>
    <xf numFmtId="169" fontId="7" fillId="2" borderId="24"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67" fontId="6" fillId="0" borderId="12" xfId="1" applyNumberFormat="1" applyFont="1" applyBorder="1"/>
    <xf numFmtId="167" fontId="7" fillId="4" borderId="2" xfId="1" applyNumberFormat="1" applyFont="1" applyFill="1" applyBorder="1"/>
    <xf numFmtId="167"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37" fontId="2" fillId="0" borderId="0" xfId="0" applyNumberFormat="1" applyFont="1" applyFill="1"/>
    <xf numFmtId="43" fontId="2" fillId="0" borderId="0" xfId="0" applyNumberFormat="1" applyFont="1"/>
    <xf numFmtId="10" fontId="2" fillId="0" borderId="0" xfId="0" applyNumberFormat="1" applyFont="1"/>
    <xf numFmtId="169" fontId="2" fillId="0" borderId="1" xfId="5" applyNumberFormat="1" applyFont="1" applyFill="1" applyBorder="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All non-RPP Class B customers are billed on the first GA estimate. The billing cycle is on a calendar month basis. Consumption for each billing cycle is billed in the</a:t>
          </a:r>
          <a:r>
            <a:rPr lang="en-CA" sz="1100" baseline="0">
              <a:latin typeface="Arial" panose="020B0604020202020204" pitchFamily="34" charset="0"/>
              <a:cs typeface="Arial" panose="020B0604020202020204" pitchFamily="34" charset="0"/>
            </a:rPr>
            <a:t> subsequent month. LUI performs control testing on each class of customer on a monthly basis, to ensure that the GA rate is applied correctly and recorded in the correct General Ledger account. </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58" zoomScaleNormal="100" zoomScaleSheetLayoutView="85" workbookViewId="0">
      <selection activeCell="E15" sqref="E15"/>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6" t="s">
        <v>161</v>
      </c>
    </row>
    <row r="11" spans="1:3" ht="15.75" x14ac:dyDescent="0.2">
      <c r="A11" s="43" t="s">
        <v>122</v>
      </c>
    </row>
    <row r="13" spans="1:3" ht="15.75" x14ac:dyDescent="0.2">
      <c r="A13" s="44" t="s">
        <v>31</v>
      </c>
    </row>
    <row r="14" spans="1:3" ht="34.5" customHeight="1" x14ac:dyDescent="0.2">
      <c r="A14" s="141" t="s">
        <v>154</v>
      </c>
      <c r="B14" s="141"/>
      <c r="C14" s="141"/>
    </row>
    <row r="16" spans="1:3" ht="15.75" x14ac:dyDescent="0.2">
      <c r="A16" s="44" t="s">
        <v>46</v>
      </c>
    </row>
    <row r="17" spans="1:26" x14ac:dyDescent="0.2">
      <c r="A17" s="42" t="s">
        <v>47</v>
      </c>
    </row>
    <row r="18" spans="1:26" ht="33" customHeight="1" x14ac:dyDescent="0.2">
      <c r="A18" s="142" t="s">
        <v>85</v>
      </c>
      <c r="B18" s="142"/>
      <c r="C18" s="142"/>
    </row>
    <row r="20" spans="1:26" x14ac:dyDescent="0.2">
      <c r="A20" s="42">
        <v>1</v>
      </c>
      <c r="B20" s="144" t="s">
        <v>140</v>
      </c>
      <c r="C20" s="144"/>
    </row>
    <row r="21" spans="1:26" x14ac:dyDescent="0.2">
      <c r="B21" s="132"/>
      <c r="C21" s="132"/>
    </row>
    <row r="23" spans="1:26" ht="31.5" customHeight="1" x14ac:dyDescent="0.2">
      <c r="A23" s="42">
        <v>2</v>
      </c>
      <c r="B23" s="141" t="s">
        <v>86</v>
      </c>
      <c r="C23" s="141"/>
    </row>
    <row r="24" spans="1:26" x14ac:dyDescent="0.2">
      <c r="B24" s="131"/>
      <c r="C24" s="131"/>
    </row>
    <row r="26" spans="1:26" x14ac:dyDescent="0.2">
      <c r="A26" s="42">
        <v>3</v>
      </c>
      <c r="B26" s="143" t="s">
        <v>109</v>
      </c>
      <c r="C26" s="143"/>
    </row>
    <row r="27" spans="1:26" ht="32.25" customHeight="1" x14ac:dyDescent="0.2">
      <c r="B27" s="141" t="s">
        <v>117</v>
      </c>
      <c r="C27" s="141"/>
    </row>
    <row r="28" spans="1:26" ht="63" customHeight="1" x14ac:dyDescent="0.2">
      <c r="B28" s="141" t="s">
        <v>129</v>
      </c>
      <c r="C28" s="141"/>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1" t="s">
        <v>118</v>
      </c>
      <c r="C29" s="141"/>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41" t="s">
        <v>155</v>
      </c>
      <c r="B33" s="141"/>
      <c r="C33" s="141"/>
    </row>
    <row r="34" spans="1:3" x14ac:dyDescent="0.2">
      <c r="B34" s="131"/>
      <c r="C34" s="131"/>
    </row>
    <row r="35" spans="1:3" x14ac:dyDescent="0.2">
      <c r="B35" s="85"/>
    </row>
    <row r="36" spans="1:3" x14ac:dyDescent="0.2">
      <c r="A36" s="42">
        <v>4</v>
      </c>
      <c r="B36" s="143" t="s">
        <v>141</v>
      </c>
      <c r="C36" s="143"/>
    </row>
    <row r="37" spans="1:3" ht="78.75" customHeight="1" x14ac:dyDescent="0.2">
      <c r="B37" s="141" t="s">
        <v>142</v>
      </c>
      <c r="C37" s="141"/>
    </row>
    <row r="38" spans="1:3" ht="65.25" customHeight="1" x14ac:dyDescent="0.2">
      <c r="B38" s="141" t="s">
        <v>124</v>
      </c>
      <c r="C38" s="141"/>
    </row>
    <row r="39" spans="1:3" ht="31.5" customHeight="1" x14ac:dyDescent="0.2">
      <c r="B39" s="141" t="s">
        <v>123</v>
      </c>
      <c r="C39" s="141"/>
    </row>
    <row r="40" spans="1:3" ht="30" customHeight="1" x14ac:dyDescent="0.2">
      <c r="B40" s="141" t="s">
        <v>125</v>
      </c>
      <c r="C40" s="141"/>
    </row>
    <row r="41" spans="1:3" x14ac:dyDescent="0.2">
      <c r="B41" s="131"/>
      <c r="C41" s="131"/>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41" t="s">
        <v>135</v>
      </c>
      <c r="C49" s="141"/>
    </row>
    <row r="51" spans="2:3" ht="30" customHeight="1" x14ac:dyDescent="0.2">
      <c r="B51" s="141" t="s">
        <v>120</v>
      </c>
      <c r="C51" s="141"/>
    </row>
    <row r="52" spans="2:3" ht="30" customHeight="1" x14ac:dyDescent="0.2">
      <c r="B52" s="141" t="s">
        <v>88</v>
      </c>
      <c r="C52" s="141"/>
    </row>
    <row r="53" spans="2:3" x14ac:dyDescent="0.2">
      <c r="B53" s="131"/>
      <c r="C53" s="131"/>
    </row>
    <row r="54" spans="2:3" x14ac:dyDescent="0.2">
      <c r="B54" s="134"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1"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1" t="s">
        <v>144</v>
      </c>
    </row>
    <row r="69" spans="1:3" ht="30" x14ac:dyDescent="0.2">
      <c r="B69" s="93"/>
      <c r="C69" s="131" t="s">
        <v>145</v>
      </c>
    </row>
    <row r="70" spans="1:3" x14ac:dyDescent="0.2">
      <c r="B70" s="93" t="s">
        <v>106</v>
      </c>
      <c r="C70" s="40" t="s">
        <v>105</v>
      </c>
    </row>
    <row r="71" spans="1:3" ht="30" x14ac:dyDescent="0.2">
      <c r="B71" s="93"/>
      <c r="C71" s="131" t="s">
        <v>107</v>
      </c>
    </row>
    <row r="72" spans="1:3" x14ac:dyDescent="0.2">
      <c r="B72" s="93" t="s">
        <v>146</v>
      </c>
      <c r="C72" s="131" t="s">
        <v>137</v>
      </c>
    </row>
    <row r="73" spans="1:3" ht="45" x14ac:dyDescent="0.2">
      <c r="B73" s="93"/>
      <c r="C73" s="131" t="s">
        <v>148</v>
      </c>
    </row>
    <row r="74" spans="1:3" x14ac:dyDescent="0.2">
      <c r="B74" s="93" t="s">
        <v>147</v>
      </c>
      <c r="C74" s="131" t="s">
        <v>149</v>
      </c>
    </row>
    <row r="75" spans="1:3" ht="30" x14ac:dyDescent="0.2">
      <c r="B75" s="93"/>
      <c r="C75" s="131" t="s">
        <v>127</v>
      </c>
    </row>
    <row r="76" spans="1:3" x14ac:dyDescent="0.2">
      <c r="B76" s="93"/>
      <c r="C76" s="131"/>
    </row>
    <row r="77" spans="1:3" x14ac:dyDescent="0.2">
      <c r="A77" s="42">
        <v>6</v>
      </c>
      <c r="B77" s="135" t="s">
        <v>151</v>
      </c>
      <c r="C77" s="131"/>
    </row>
    <row r="78" spans="1:3" ht="59.25" customHeight="1" x14ac:dyDescent="0.2">
      <c r="B78" s="142" t="s">
        <v>152</v>
      </c>
      <c r="C78" s="142"/>
    </row>
    <row r="79" spans="1:3" x14ac:dyDescent="0.2">
      <c r="B79" s="87"/>
      <c r="C79" s="131"/>
    </row>
    <row r="81" spans="1:3" ht="30.75" customHeight="1" x14ac:dyDescent="0.2">
      <c r="A81" s="42">
        <v>7</v>
      </c>
      <c r="B81" s="141" t="s">
        <v>153</v>
      </c>
      <c r="C81" s="141"/>
    </row>
    <row r="82" spans="1:3" x14ac:dyDescent="0.2">
      <c r="B82" s="131"/>
      <c r="C82" s="131"/>
    </row>
    <row r="83" spans="1:3" ht="15.75" customHeight="1" x14ac:dyDescent="0.2">
      <c r="B83" s="144" t="s">
        <v>108</v>
      </c>
      <c r="C83" s="144"/>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W103"/>
  <sheetViews>
    <sheetView tabSelected="1" topLeftCell="A64" zoomScale="90" zoomScaleNormal="90" zoomScaleSheetLayoutView="100" workbookViewId="0">
      <selection activeCell="E74" sqref="E74:I74"/>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6" style="1" bestFit="1" customWidth="1"/>
    <col min="8" max="8" width="18.140625" style="1" customWidth="1"/>
    <col min="9" max="9" width="17.7109375" style="1" customWidth="1"/>
    <col min="10" max="10" width="17.28515625" style="1" customWidth="1"/>
    <col min="11" max="11" width="18.140625" style="1" customWidth="1"/>
    <col min="12" max="12" width="13" style="1" customWidth="1"/>
    <col min="13" max="13" width="11.85546875" style="1" customWidth="1"/>
    <col min="14" max="14" width="10.7109375" style="1" customWidth="1"/>
    <col min="15" max="15" width="10.28515625" style="1" customWidth="1"/>
    <col min="16" max="16" width="10.7109375" style="1" customWidth="1"/>
    <col min="17" max="17" width="10.5703125" style="1" customWidth="1"/>
    <col min="18" max="18" width="11" style="1" customWidth="1"/>
    <col min="19" max="19" width="13" style="1" customWidth="1"/>
    <col min="20" max="20" width="10.85546875" style="1" customWidth="1"/>
    <col min="21" max="21" width="11.28515625" style="1" customWidth="1"/>
    <col min="22" max="16384" width="9.140625" style="1"/>
  </cols>
  <sheetData>
    <row r="12" spans="1:23" ht="15" x14ac:dyDescent="0.25">
      <c r="A12" s="47" t="s">
        <v>48</v>
      </c>
      <c r="B12" s="4"/>
      <c r="C12" s="47"/>
    </row>
    <row r="13" spans="1:23" x14ac:dyDescent="0.2">
      <c r="A13" s="4"/>
      <c r="B13" s="4"/>
      <c r="C13" s="4"/>
    </row>
    <row r="14" spans="1:23" ht="15" x14ac:dyDescent="0.2">
      <c r="A14" s="4"/>
      <c r="B14" s="4" t="s">
        <v>32</v>
      </c>
      <c r="C14" s="23"/>
      <c r="D14" s="4"/>
      <c r="E14" s="4"/>
      <c r="F14" s="4"/>
      <c r="W14" s="1">
        <v>2014</v>
      </c>
    </row>
    <row r="15" spans="1:23" ht="15" x14ac:dyDescent="0.2">
      <c r="A15" s="4"/>
      <c r="B15" s="4" t="s">
        <v>60</v>
      </c>
      <c r="C15" s="55"/>
      <c r="D15" s="4"/>
      <c r="E15" s="4"/>
      <c r="F15" s="4"/>
    </row>
    <row r="16" spans="1:23" ht="15" x14ac:dyDescent="0.2">
      <c r="A16" s="4"/>
      <c r="B16" s="14"/>
      <c r="C16" s="14"/>
      <c r="D16" s="4"/>
      <c r="E16" s="4"/>
      <c r="F16" s="4"/>
      <c r="W16" s="1">
        <v>2015</v>
      </c>
    </row>
    <row r="17" spans="1:23" ht="15" x14ac:dyDescent="0.2">
      <c r="A17" s="4" t="s">
        <v>33</v>
      </c>
      <c r="B17" s="14" t="s">
        <v>130</v>
      </c>
      <c r="C17" s="24">
        <v>2016</v>
      </c>
      <c r="D17" s="4"/>
      <c r="E17" s="4"/>
      <c r="F17" s="4"/>
      <c r="W17" s="1">
        <v>2016</v>
      </c>
    </row>
    <row r="18" spans="1:23" ht="15" x14ac:dyDescent="0.2">
      <c r="A18" s="4"/>
      <c r="B18" s="14"/>
      <c r="C18" s="14"/>
      <c r="D18" s="4"/>
      <c r="E18" s="4"/>
      <c r="F18" s="4"/>
    </row>
    <row r="19" spans="1:23" ht="15" x14ac:dyDescent="0.2">
      <c r="A19" s="4"/>
      <c r="B19" s="14"/>
      <c r="C19" s="14"/>
      <c r="D19" s="4"/>
      <c r="E19" s="4"/>
      <c r="F19" s="4"/>
    </row>
    <row r="20" spans="1:23" ht="15" x14ac:dyDescent="0.2">
      <c r="A20" s="4" t="s">
        <v>34</v>
      </c>
      <c r="B20" s="22" t="s">
        <v>82</v>
      </c>
      <c r="C20" s="21"/>
      <c r="D20" s="21"/>
      <c r="E20" s="21"/>
      <c r="F20" s="21"/>
      <c r="I20" s="79"/>
      <c r="J20" s="79"/>
      <c r="K20" s="79"/>
      <c r="L20" s="79"/>
      <c r="M20" s="79"/>
      <c r="N20" s="79"/>
      <c r="O20" s="79"/>
      <c r="P20" s="79"/>
      <c r="Q20" s="79"/>
      <c r="R20" s="79"/>
    </row>
    <row r="21" spans="1:23" ht="15" x14ac:dyDescent="0.2">
      <c r="A21" s="4"/>
      <c r="B21" s="153" t="s">
        <v>25</v>
      </c>
      <c r="C21" s="153"/>
      <c r="D21" s="24">
        <v>2016</v>
      </c>
      <c r="E21" s="154"/>
      <c r="F21" s="155"/>
      <c r="G21" s="79"/>
      <c r="H21" s="79"/>
      <c r="I21" s="79"/>
      <c r="J21" s="79"/>
      <c r="K21" s="79"/>
      <c r="L21" s="79"/>
      <c r="M21" s="79"/>
      <c r="N21" s="79"/>
      <c r="O21" s="79"/>
      <c r="P21" s="79"/>
    </row>
    <row r="22" spans="1:23" ht="15" thickBot="1" x14ac:dyDescent="0.25">
      <c r="A22" s="4"/>
      <c r="B22" s="5" t="s">
        <v>3</v>
      </c>
      <c r="C22" s="5" t="s">
        <v>2</v>
      </c>
      <c r="D22" s="115">
        <f>D23+D24</f>
        <v>237451511</v>
      </c>
      <c r="E22" s="6" t="s">
        <v>0</v>
      </c>
      <c r="F22" s="7">
        <v>1</v>
      </c>
      <c r="G22" s="79"/>
      <c r="H22" s="79"/>
      <c r="I22" s="79"/>
      <c r="J22" s="79"/>
      <c r="K22" s="79"/>
      <c r="L22" s="79"/>
      <c r="M22" s="79"/>
      <c r="N22" s="79"/>
      <c r="O22" s="79"/>
      <c r="P22" s="79"/>
    </row>
    <row r="23" spans="1:23" x14ac:dyDescent="0.2">
      <c r="B23" s="5" t="s">
        <v>7</v>
      </c>
      <c r="C23" s="5" t="s">
        <v>1</v>
      </c>
      <c r="D23" s="116">
        <v>103486540</v>
      </c>
      <c r="E23" s="6" t="s">
        <v>0</v>
      </c>
      <c r="F23" s="8">
        <f>IFERROR(D23/$D$22,0)</f>
        <v>0.43582177920948245</v>
      </c>
    </row>
    <row r="24" spans="1:23" ht="15" thickBot="1" x14ac:dyDescent="0.25">
      <c r="B24" s="5" t="s">
        <v>8</v>
      </c>
      <c r="C24" s="5" t="s">
        <v>6</v>
      </c>
      <c r="D24" s="115">
        <f>D25+D26</f>
        <v>133964971</v>
      </c>
      <c r="E24" s="6" t="s">
        <v>0</v>
      </c>
      <c r="F24" s="8">
        <f>IFERROR(D24/$D$22,0)</f>
        <v>0.56417822079051749</v>
      </c>
      <c r="G24" s="138"/>
    </row>
    <row r="25" spans="1:23" x14ac:dyDescent="0.2">
      <c r="B25" s="5" t="s">
        <v>9</v>
      </c>
      <c r="C25" s="5" t="s">
        <v>4</v>
      </c>
      <c r="D25" s="116">
        <v>0</v>
      </c>
      <c r="E25" s="6" t="s">
        <v>0</v>
      </c>
      <c r="F25" s="8">
        <f>IFERROR(D25/$D$22,0)</f>
        <v>0</v>
      </c>
    </row>
    <row r="26" spans="1:23" x14ac:dyDescent="0.2">
      <c r="B26" s="5" t="s">
        <v>61</v>
      </c>
      <c r="C26" s="5" t="s">
        <v>5</v>
      </c>
      <c r="D26" s="117">
        <v>133964971</v>
      </c>
      <c r="E26" s="6" t="s">
        <v>0</v>
      </c>
      <c r="F26" s="8">
        <f>IFERROR(D26/$D$22,0)</f>
        <v>0.56417822079051749</v>
      </c>
      <c r="G26" s="29"/>
      <c r="H26" s="29"/>
    </row>
    <row r="27" spans="1:23" ht="34.5" customHeight="1" x14ac:dyDescent="0.2">
      <c r="B27" s="156" t="s">
        <v>77</v>
      </c>
      <c r="C27" s="156"/>
      <c r="D27" s="156"/>
      <c r="E27" s="156"/>
      <c r="F27" s="156"/>
      <c r="G27" s="157"/>
      <c r="H27" s="157"/>
    </row>
    <row r="28" spans="1:23" x14ac:dyDescent="0.2">
      <c r="D28" s="118"/>
      <c r="E28" s="35"/>
      <c r="F28" s="35"/>
      <c r="G28" s="35"/>
    </row>
    <row r="29" spans="1:23" ht="15" x14ac:dyDescent="0.25">
      <c r="A29" s="1" t="s">
        <v>35</v>
      </c>
      <c r="B29" s="3" t="s">
        <v>41</v>
      </c>
    </row>
    <row r="30" spans="1:23" ht="15" x14ac:dyDescent="0.25">
      <c r="B30" s="3"/>
    </row>
    <row r="31" spans="1:23" ht="15" x14ac:dyDescent="0.25">
      <c r="B31" s="2" t="s">
        <v>22</v>
      </c>
      <c r="C31" s="52" t="s">
        <v>162</v>
      </c>
      <c r="E31" s="79"/>
      <c r="F31" s="35"/>
      <c r="G31" s="35"/>
      <c r="H31" s="35"/>
      <c r="I31" s="35"/>
      <c r="J31" s="35"/>
      <c r="K31" s="35"/>
    </row>
    <row r="32" spans="1:23" x14ac:dyDescent="0.2">
      <c r="E32" s="79"/>
      <c r="F32" s="35"/>
      <c r="G32" s="35"/>
      <c r="H32" s="35"/>
      <c r="I32" s="35"/>
      <c r="J32" s="35"/>
      <c r="K32" s="35"/>
    </row>
    <row r="33" spans="1:22" ht="15" x14ac:dyDescent="0.25">
      <c r="B33" s="2" t="s">
        <v>42</v>
      </c>
    </row>
    <row r="34" spans="1:22" ht="15" customHeight="1" x14ac:dyDescent="0.25">
      <c r="B34" s="36"/>
      <c r="C34" s="36"/>
      <c r="D34" s="36"/>
      <c r="E34" s="36"/>
      <c r="F34" s="36"/>
      <c r="G34" s="36"/>
      <c r="H34" s="36"/>
    </row>
    <row r="35" spans="1:22" ht="15" customHeight="1" x14ac:dyDescent="0.25">
      <c r="B35" s="36"/>
      <c r="C35" s="36"/>
      <c r="D35" s="36"/>
      <c r="E35" s="36"/>
      <c r="F35" s="36"/>
      <c r="G35" s="36"/>
      <c r="H35" s="36"/>
    </row>
    <row r="36" spans="1:22" ht="15" customHeight="1" x14ac:dyDescent="0.25">
      <c r="B36" s="36"/>
      <c r="C36" s="36"/>
      <c r="D36" s="36"/>
      <c r="E36" s="36"/>
      <c r="F36" s="36"/>
      <c r="G36" s="36"/>
      <c r="H36" s="36"/>
    </row>
    <row r="37" spans="1:22" ht="15" customHeight="1" x14ac:dyDescent="0.25">
      <c r="B37" s="36"/>
      <c r="C37" s="36"/>
      <c r="D37" s="36"/>
      <c r="E37" s="36"/>
      <c r="F37" s="36"/>
      <c r="G37" s="36"/>
      <c r="H37" s="36"/>
    </row>
    <row r="38" spans="1:22" ht="14.25" customHeight="1" x14ac:dyDescent="0.25">
      <c r="B38" s="36"/>
      <c r="C38" s="36"/>
      <c r="D38" s="36"/>
      <c r="E38" s="36"/>
      <c r="F38" s="36"/>
      <c r="G38" s="36"/>
      <c r="H38" s="36"/>
    </row>
    <row r="39" spans="1:22" ht="14.25" customHeight="1" x14ac:dyDescent="0.25">
      <c r="B39" s="36"/>
      <c r="C39" s="36"/>
      <c r="D39" s="36"/>
      <c r="E39" s="36"/>
      <c r="F39" s="36"/>
      <c r="G39" s="36"/>
      <c r="H39" s="36"/>
    </row>
    <row r="40" spans="1:22" s="35" customFormat="1" ht="14.25" customHeight="1" x14ac:dyDescent="0.25">
      <c r="B40" s="36"/>
      <c r="C40" s="36"/>
      <c r="D40" s="36"/>
      <c r="E40" s="36"/>
      <c r="F40" s="36"/>
      <c r="G40" s="36"/>
      <c r="H40" s="36"/>
    </row>
    <row r="41" spans="1:22" s="35" customFormat="1" ht="14.25" customHeight="1" x14ac:dyDescent="0.25">
      <c r="B41" s="36"/>
      <c r="C41" s="36"/>
      <c r="D41" s="36"/>
      <c r="E41" s="36"/>
      <c r="F41" s="36"/>
      <c r="G41" s="36"/>
      <c r="H41" s="36"/>
    </row>
    <row r="43" spans="1:22" ht="15" x14ac:dyDescent="0.25">
      <c r="A43" s="1" t="s">
        <v>36</v>
      </c>
      <c r="B43" s="47" t="s">
        <v>141</v>
      </c>
      <c r="C43" s="3"/>
    </row>
    <row r="44" spans="1:22" ht="15.75" thickBot="1" x14ac:dyDescent="0.3">
      <c r="B44" s="2" t="s">
        <v>25</v>
      </c>
      <c r="C44" s="94">
        <v>2016</v>
      </c>
      <c r="D44" s="79"/>
      <c r="E44" s="79"/>
      <c r="F44" s="80"/>
      <c r="G44" s="33"/>
      <c r="H44" s="33"/>
      <c r="I44" s="33"/>
      <c r="J44" s="33"/>
      <c r="K44" s="33"/>
      <c r="M44" s="3" t="s">
        <v>29</v>
      </c>
    </row>
    <row r="45" spans="1:22"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M45" s="11"/>
      <c r="N45" s="149">
        <v>2016</v>
      </c>
      <c r="O45" s="149"/>
      <c r="P45" s="149"/>
      <c r="Q45" s="149">
        <v>2015</v>
      </c>
      <c r="R45" s="149"/>
      <c r="S45" s="149"/>
      <c r="T45" s="149">
        <v>2014</v>
      </c>
      <c r="U45" s="149"/>
      <c r="V45" s="149"/>
    </row>
    <row r="46" spans="1:22" s="9" customFormat="1" ht="30" x14ac:dyDescent="0.25">
      <c r="B46" s="12"/>
      <c r="C46" s="63" t="s">
        <v>40</v>
      </c>
      <c r="D46" s="63" t="s">
        <v>38</v>
      </c>
      <c r="E46" s="64" t="s">
        <v>53</v>
      </c>
      <c r="F46" s="64" t="s">
        <v>54</v>
      </c>
      <c r="G46" s="64" t="s">
        <v>55</v>
      </c>
      <c r="H46" s="65" t="s">
        <v>56</v>
      </c>
      <c r="I46" s="64" t="s">
        <v>57</v>
      </c>
      <c r="J46" s="65" t="s">
        <v>58</v>
      </c>
      <c r="K46" s="66" t="s">
        <v>59</v>
      </c>
      <c r="M46" s="18" t="s">
        <v>30</v>
      </c>
      <c r="N46" s="99" t="s">
        <v>26</v>
      </c>
      <c r="O46" s="99" t="s">
        <v>27</v>
      </c>
      <c r="P46" s="99" t="s">
        <v>28</v>
      </c>
      <c r="Q46" s="99" t="s">
        <v>26</v>
      </c>
      <c r="R46" s="99" t="s">
        <v>27</v>
      </c>
      <c r="S46" s="99" t="s">
        <v>28</v>
      </c>
      <c r="T46" s="99" t="s">
        <v>26</v>
      </c>
      <c r="U46" s="99" t="s">
        <v>27</v>
      </c>
      <c r="V46" s="99" t="s">
        <v>28</v>
      </c>
    </row>
    <row r="47" spans="1:22" x14ac:dyDescent="0.2">
      <c r="B47" s="13" t="s">
        <v>10</v>
      </c>
      <c r="C47" s="140">
        <v>9893334.7100000009</v>
      </c>
      <c r="D47" s="140">
        <f>C47</f>
        <v>9893334.7100000009</v>
      </c>
      <c r="E47" s="60">
        <f>C48</f>
        <v>10611205.450000001</v>
      </c>
      <c r="F47" s="51">
        <f>C47-D47+E47</f>
        <v>10611205.450000001</v>
      </c>
      <c r="G47" s="109">
        <f>N47</f>
        <v>8.4229999999999999E-2</v>
      </c>
      <c r="H47" s="15">
        <f>F47*G47</f>
        <v>893781.83505350014</v>
      </c>
      <c r="I47" s="109">
        <f>P47</f>
        <v>9.1789999999999997E-2</v>
      </c>
      <c r="J47" s="17">
        <f>F47*I47</f>
        <v>974002.54825550003</v>
      </c>
      <c r="K47" s="16">
        <f>J47-H47</f>
        <v>80220.713201999897</v>
      </c>
      <c r="L47" s="137"/>
      <c r="M47" s="11" t="s">
        <v>10</v>
      </c>
      <c r="N47" s="19">
        <v>8.4229999999999999E-2</v>
      </c>
      <c r="O47" s="19">
        <v>9.214E-2</v>
      </c>
      <c r="P47" s="19">
        <v>9.1789999999999997E-2</v>
      </c>
      <c r="Q47" s="19">
        <v>5.5490000000000005E-2</v>
      </c>
      <c r="R47" s="19">
        <v>6.1609999999999998E-2</v>
      </c>
      <c r="S47" s="19">
        <v>5.0680000000000003E-2</v>
      </c>
      <c r="T47" s="19">
        <v>3.6260000000000001E-2</v>
      </c>
      <c r="U47" s="19">
        <v>1.806E-2</v>
      </c>
      <c r="V47" s="19">
        <v>1.261E-2</v>
      </c>
    </row>
    <row r="48" spans="1:22" x14ac:dyDescent="0.2">
      <c r="B48" s="13" t="s">
        <v>11</v>
      </c>
      <c r="C48" s="140">
        <v>10611205.450000001</v>
      </c>
      <c r="D48" s="140">
        <f>C48</f>
        <v>10611205.450000001</v>
      </c>
      <c r="E48" s="60">
        <f t="shared" ref="E48:E57" si="0">C49</f>
        <v>12175981.519999994</v>
      </c>
      <c r="F48" s="51">
        <f>C48-D48+E48</f>
        <v>12175981.519999994</v>
      </c>
      <c r="G48" s="109">
        <f t="shared" ref="G48:G58" si="1">N48</f>
        <v>0.10384</v>
      </c>
      <c r="H48" s="15">
        <f>F48*G48</f>
        <v>1264353.9210367994</v>
      </c>
      <c r="I48" s="109">
        <f t="shared" ref="I48:I58" si="2">P48</f>
        <v>9.851E-2</v>
      </c>
      <c r="J48" s="17">
        <f t="shared" ref="J48" si="3">F48*I48</f>
        <v>1199455.9395351994</v>
      </c>
      <c r="K48" s="16">
        <f t="shared" ref="K48:K58" si="4">J48-H48</f>
        <v>-64897.981501600007</v>
      </c>
      <c r="L48" s="137"/>
      <c r="M48" s="11" t="s">
        <v>11</v>
      </c>
      <c r="N48" s="20">
        <v>0.10384</v>
      </c>
      <c r="O48" s="20">
        <v>9.6780000000000005E-2</v>
      </c>
      <c r="P48" s="20">
        <v>9.851E-2</v>
      </c>
      <c r="Q48" s="20">
        <v>6.9809999999999997E-2</v>
      </c>
      <c r="R48" s="20">
        <v>4.095E-2</v>
      </c>
      <c r="S48" s="20">
        <v>3.9609999999999999E-2</v>
      </c>
      <c r="T48" s="20">
        <v>2.231E-2</v>
      </c>
      <c r="U48" s="20">
        <v>1.1180000000000001E-2</v>
      </c>
      <c r="V48" s="20">
        <v>1.3300000000000001E-2</v>
      </c>
    </row>
    <row r="49" spans="1:23" x14ac:dyDescent="0.2">
      <c r="B49" s="13" t="s">
        <v>12</v>
      </c>
      <c r="C49" s="140">
        <v>12175981.519999994</v>
      </c>
      <c r="D49" s="140">
        <f t="shared" ref="D49:D58" si="5">C49</f>
        <v>12175981.519999994</v>
      </c>
      <c r="E49" s="60">
        <f t="shared" si="0"/>
        <v>13886101.82</v>
      </c>
      <c r="F49" s="51">
        <f t="shared" ref="F49:F57" si="6">C49-D49+E49</f>
        <v>13886101.82</v>
      </c>
      <c r="G49" s="109">
        <f t="shared" si="1"/>
        <v>9.0219999999999995E-2</v>
      </c>
      <c r="H49" s="15">
        <f>F49*G49</f>
        <v>1252804.1062004</v>
      </c>
      <c r="I49" s="109">
        <f t="shared" si="2"/>
        <v>0.1061</v>
      </c>
      <c r="J49" s="17">
        <f>F49*I49</f>
        <v>1473315.403102</v>
      </c>
      <c r="K49" s="16">
        <f t="shared" si="4"/>
        <v>220511.29690159997</v>
      </c>
      <c r="L49" s="137"/>
      <c r="M49" s="11" t="s">
        <v>12</v>
      </c>
      <c r="N49" s="20">
        <v>9.0219999999999995E-2</v>
      </c>
      <c r="O49" s="20">
        <v>0.10299</v>
      </c>
      <c r="P49" s="20">
        <v>0.1061</v>
      </c>
      <c r="Q49" s="20">
        <v>3.6040000000000003E-2</v>
      </c>
      <c r="R49" s="20">
        <v>5.74E-2</v>
      </c>
      <c r="S49" s="20">
        <v>6.2899999999999998E-2</v>
      </c>
      <c r="T49" s="20">
        <v>1.103E-2</v>
      </c>
      <c r="U49" s="20">
        <v>-8.0000000000000002E-3</v>
      </c>
      <c r="V49" s="20">
        <v>-2.7E-4</v>
      </c>
    </row>
    <row r="50" spans="1:23" x14ac:dyDescent="0.2">
      <c r="B50" s="13" t="s">
        <v>13</v>
      </c>
      <c r="C50" s="140">
        <v>13886101.82</v>
      </c>
      <c r="D50" s="140">
        <f t="shared" si="5"/>
        <v>13886101.82</v>
      </c>
      <c r="E50" s="60">
        <f t="shared" si="0"/>
        <v>10560953.290000007</v>
      </c>
      <c r="F50" s="51">
        <f>C50-D50+E50</f>
        <v>10560953.290000007</v>
      </c>
      <c r="G50" s="109">
        <f t="shared" si="1"/>
        <v>0.12114999999999999</v>
      </c>
      <c r="H50" s="15">
        <f t="shared" ref="H50:H58" si="7">F50*G50</f>
        <v>1279459.4910835007</v>
      </c>
      <c r="I50" s="109">
        <f t="shared" si="2"/>
        <v>0.11132</v>
      </c>
      <c r="J50" s="17">
        <f t="shared" ref="J50:J57" si="8">F50*I50</f>
        <v>1175645.3202428007</v>
      </c>
      <c r="K50" s="16">
        <f t="shared" si="4"/>
        <v>-103814.17084069992</v>
      </c>
      <c r="L50" s="137"/>
      <c r="M50" s="11" t="s">
        <v>13</v>
      </c>
      <c r="N50" s="20">
        <v>0.12114999999999999</v>
      </c>
      <c r="O50" s="20">
        <v>0.11176999999999999</v>
      </c>
      <c r="P50" s="20">
        <v>0.11132</v>
      </c>
      <c r="Q50" s="20">
        <v>6.7049999999999998E-2</v>
      </c>
      <c r="R50" s="20">
        <v>9.2679999999999998E-2</v>
      </c>
      <c r="S50" s="20">
        <v>9.5590000000000008E-2</v>
      </c>
      <c r="T50" s="20">
        <v>-9.6500000000000006E-3</v>
      </c>
      <c r="U50" s="20">
        <v>5.4530000000000002E-2</v>
      </c>
      <c r="V50" s="20">
        <v>5.1979999999999998E-2</v>
      </c>
    </row>
    <row r="51" spans="1:23" x14ac:dyDescent="0.2">
      <c r="B51" s="13" t="s">
        <v>14</v>
      </c>
      <c r="C51" s="140">
        <v>10560953.290000007</v>
      </c>
      <c r="D51" s="140">
        <f t="shared" si="5"/>
        <v>10560953.290000007</v>
      </c>
      <c r="E51" s="60">
        <f t="shared" si="0"/>
        <v>11404121.770000003</v>
      </c>
      <c r="F51" s="51">
        <f t="shared" si="6"/>
        <v>11404121.770000003</v>
      </c>
      <c r="G51" s="109">
        <f t="shared" si="1"/>
        <v>0.10405</v>
      </c>
      <c r="H51" s="15">
        <f t="shared" si="7"/>
        <v>1186598.8701685003</v>
      </c>
      <c r="I51" s="109">
        <f t="shared" si="2"/>
        <v>0.10749</v>
      </c>
      <c r="J51" s="17">
        <f t="shared" si="8"/>
        <v>1225829.0490573004</v>
      </c>
      <c r="K51" s="16">
        <f t="shared" si="4"/>
        <v>39230.178888800088</v>
      </c>
      <c r="L51" s="137"/>
      <c r="M51" s="11" t="s">
        <v>14</v>
      </c>
      <c r="N51" s="20">
        <v>0.10405</v>
      </c>
      <c r="O51" s="20">
        <v>0.11493</v>
      </c>
      <c r="P51" s="20">
        <v>0.10749</v>
      </c>
      <c r="Q51" s="20">
        <v>9.4159999999999994E-2</v>
      </c>
      <c r="R51" s="20">
        <v>9.7299999999999998E-2</v>
      </c>
      <c r="S51" s="20">
        <v>9.6680000000000002E-2</v>
      </c>
      <c r="T51" s="20">
        <v>5.3560000000000003E-2</v>
      </c>
      <c r="U51" s="20">
        <v>7.3520000000000002E-2</v>
      </c>
      <c r="V51" s="20">
        <v>7.1959999999999996E-2</v>
      </c>
    </row>
    <row r="52" spans="1:23" x14ac:dyDescent="0.2">
      <c r="B52" s="13" t="s">
        <v>15</v>
      </c>
      <c r="C52" s="140">
        <v>11404121.770000003</v>
      </c>
      <c r="D52" s="140">
        <f t="shared" si="5"/>
        <v>11404121.770000003</v>
      </c>
      <c r="E52" s="60">
        <f t="shared" si="0"/>
        <v>12757535.819999998</v>
      </c>
      <c r="F52" s="51">
        <f t="shared" si="6"/>
        <v>12757535.819999998</v>
      </c>
      <c r="G52" s="109">
        <f t="shared" si="1"/>
        <v>0.11650000000000001</v>
      </c>
      <c r="H52" s="15">
        <f t="shared" si="7"/>
        <v>1486252.9230299999</v>
      </c>
      <c r="I52" s="109">
        <f t="shared" si="2"/>
        <v>9.5449999999999993E-2</v>
      </c>
      <c r="J52" s="17">
        <f t="shared" si="8"/>
        <v>1217706.7940189997</v>
      </c>
      <c r="K52" s="16">
        <f t="shared" si="4"/>
        <v>-268546.12901100027</v>
      </c>
      <c r="L52" s="137"/>
      <c r="M52" s="11" t="s">
        <v>15</v>
      </c>
      <c r="N52" s="20">
        <v>0.11650000000000001</v>
      </c>
      <c r="O52" s="20">
        <v>9.3600000000000003E-2</v>
      </c>
      <c r="P52" s="20">
        <v>9.5449999999999993E-2</v>
      </c>
      <c r="Q52" s="20">
        <v>9.2280000000000001E-2</v>
      </c>
      <c r="R52" s="20">
        <v>9.7680000000000003E-2</v>
      </c>
      <c r="S52" s="20">
        <v>9.5400000000000013E-2</v>
      </c>
      <c r="T52" s="20">
        <v>7.1900000000000006E-2</v>
      </c>
      <c r="U52" s="20">
        <v>6.6640000000000005E-2</v>
      </c>
      <c r="V52" s="20">
        <v>6.0249999999999998E-2</v>
      </c>
    </row>
    <row r="53" spans="1:23" x14ac:dyDescent="0.2">
      <c r="B53" s="13" t="s">
        <v>16</v>
      </c>
      <c r="C53" s="140">
        <v>12757535.819999998</v>
      </c>
      <c r="D53" s="140">
        <f t="shared" si="5"/>
        <v>12757535.819999998</v>
      </c>
      <c r="E53" s="60">
        <f t="shared" si="0"/>
        <v>11572882.019999994</v>
      </c>
      <c r="F53" s="51">
        <f t="shared" si="6"/>
        <v>11572882.019999994</v>
      </c>
      <c r="G53" s="109">
        <f t="shared" si="1"/>
        <v>7.6670000000000002E-2</v>
      </c>
      <c r="H53" s="15">
        <f t="shared" si="7"/>
        <v>887292.86447339959</v>
      </c>
      <c r="I53" s="109">
        <f t="shared" si="2"/>
        <v>8.3059999999999995E-2</v>
      </c>
      <c r="J53" s="17">
        <f t="shared" si="8"/>
        <v>961243.58058119949</v>
      </c>
      <c r="K53" s="16">
        <f t="shared" si="4"/>
        <v>73950.716107799904</v>
      </c>
      <c r="L53" s="137"/>
      <c r="M53" s="11" t="s">
        <v>16</v>
      </c>
      <c r="N53" s="20">
        <v>7.6670000000000002E-2</v>
      </c>
      <c r="O53" s="20">
        <v>8.412E-2</v>
      </c>
      <c r="P53" s="20">
        <v>8.3059999999999995E-2</v>
      </c>
      <c r="Q53" s="20">
        <v>8.8880000000000001E-2</v>
      </c>
      <c r="R53" s="20">
        <v>8.4129999999999996E-2</v>
      </c>
      <c r="S53" s="20">
        <v>7.8829999999999997E-2</v>
      </c>
      <c r="T53" s="20">
        <v>5.9760000000000001E-2</v>
      </c>
      <c r="U53" s="20">
        <v>5.7529999999999998E-2</v>
      </c>
      <c r="V53" s="20">
        <v>6.2560000000000004E-2</v>
      </c>
    </row>
    <row r="54" spans="1:23" x14ac:dyDescent="0.2">
      <c r="B54" s="13" t="s">
        <v>17</v>
      </c>
      <c r="C54" s="140">
        <v>11572882.019999994</v>
      </c>
      <c r="D54" s="140">
        <f t="shared" si="5"/>
        <v>11572882.019999994</v>
      </c>
      <c r="E54" s="60">
        <f t="shared" si="0"/>
        <v>12356794.289999994</v>
      </c>
      <c r="F54" s="51">
        <f t="shared" si="6"/>
        <v>12356794.289999994</v>
      </c>
      <c r="G54" s="109">
        <f t="shared" si="1"/>
        <v>8.5690000000000002E-2</v>
      </c>
      <c r="H54" s="15">
        <f t="shared" si="7"/>
        <v>1058853.7027100995</v>
      </c>
      <c r="I54" s="109">
        <f t="shared" si="2"/>
        <v>7.1029999999999996E-2</v>
      </c>
      <c r="J54" s="17">
        <f t="shared" si="8"/>
        <v>877703.09841869946</v>
      </c>
      <c r="K54" s="16">
        <f t="shared" si="4"/>
        <v>-181150.60429140006</v>
      </c>
      <c r="L54" s="137"/>
      <c r="M54" s="11" t="s">
        <v>17</v>
      </c>
      <c r="N54" s="20">
        <v>8.5690000000000002E-2</v>
      </c>
      <c r="O54" s="20">
        <v>7.0499999999999993E-2</v>
      </c>
      <c r="P54" s="20">
        <v>7.1029999999999996E-2</v>
      </c>
      <c r="Q54" s="20">
        <v>8.8050000000000003E-2</v>
      </c>
      <c r="R54" s="20">
        <v>7.3550000000000004E-2</v>
      </c>
      <c r="S54" s="20">
        <v>8.0099999999999991E-2</v>
      </c>
      <c r="T54" s="20">
        <v>6.1079999999999995E-2</v>
      </c>
      <c r="U54" s="20">
        <v>6.8970000000000004E-2</v>
      </c>
      <c r="V54" s="20">
        <v>6.7610000000000003E-2</v>
      </c>
    </row>
    <row r="55" spans="1:23" x14ac:dyDescent="0.2">
      <c r="B55" s="13" t="s">
        <v>18</v>
      </c>
      <c r="C55" s="140">
        <v>12356794.289999994</v>
      </c>
      <c r="D55" s="140">
        <f t="shared" si="5"/>
        <v>12356794.289999994</v>
      </c>
      <c r="E55" s="60">
        <f t="shared" si="0"/>
        <v>12234637.149999999</v>
      </c>
      <c r="F55" s="51">
        <f t="shared" si="6"/>
        <v>12234637.149999999</v>
      </c>
      <c r="G55" s="109">
        <f t="shared" si="1"/>
        <v>7.0599999999999996E-2</v>
      </c>
      <c r="H55" s="15">
        <f t="shared" si="7"/>
        <v>863765.38278999983</v>
      </c>
      <c r="I55" s="109">
        <f t="shared" si="2"/>
        <v>9.5310000000000006E-2</v>
      </c>
      <c r="J55" s="17">
        <f t="shared" si="8"/>
        <v>1166083.2667665</v>
      </c>
      <c r="K55" s="16">
        <f t="shared" si="4"/>
        <v>302317.88397650013</v>
      </c>
      <c r="L55" s="137"/>
      <c r="M55" s="11" t="s">
        <v>18</v>
      </c>
      <c r="N55" s="20">
        <v>7.0599999999999996E-2</v>
      </c>
      <c r="O55" s="20">
        <v>9.1480000000000006E-2</v>
      </c>
      <c r="P55" s="20">
        <v>9.5310000000000006E-2</v>
      </c>
      <c r="Q55" s="20">
        <v>8.270000000000001E-2</v>
      </c>
      <c r="R55" s="20">
        <v>7.1910000000000002E-2</v>
      </c>
      <c r="S55" s="20">
        <v>6.7030000000000006E-2</v>
      </c>
      <c r="T55" s="20">
        <v>8.0489999999999992E-2</v>
      </c>
      <c r="U55" s="20">
        <v>8.072E-2</v>
      </c>
      <c r="V55" s="20">
        <v>7.9629999999999992E-2</v>
      </c>
    </row>
    <row r="56" spans="1:23" x14ac:dyDescent="0.2">
      <c r="B56" s="13" t="s">
        <v>19</v>
      </c>
      <c r="C56" s="140">
        <v>12234637.149999999</v>
      </c>
      <c r="D56" s="140">
        <f t="shared" si="5"/>
        <v>12234637.149999999</v>
      </c>
      <c r="E56" s="60">
        <f t="shared" si="0"/>
        <v>10984245.149999997</v>
      </c>
      <c r="F56" s="51">
        <f t="shared" si="6"/>
        <v>10984245.149999997</v>
      </c>
      <c r="G56" s="109">
        <f t="shared" si="1"/>
        <v>9.7199999999999995E-2</v>
      </c>
      <c r="H56" s="15">
        <f t="shared" si="7"/>
        <v>1067668.6285799996</v>
      </c>
      <c r="I56" s="109">
        <f t="shared" si="2"/>
        <v>0.11226</v>
      </c>
      <c r="J56" s="17">
        <f t="shared" si="8"/>
        <v>1233091.3605389996</v>
      </c>
      <c r="K56" s="16">
        <f t="shared" si="4"/>
        <v>165422.731959</v>
      </c>
      <c r="L56" s="137"/>
      <c r="M56" s="11" t="s">
        <v>19</v>
      </c>
      <c r="N56" s="20">
        <v>9.7199999999999995E-2</v>
      </c>
      <c r="O56" s="20">
        <v>0.1178</v>
      </c>
      <c r="P56" s="20">
        <v>0.11226</v>
      </c>
      <c r="Q56" s="20">
        <v>6.3710000000000003E-2</v>
      </c>
      <c r="R56" s="20">
        <v>7.1929999999999994E-2</v>
      </c>
      <c r="S56" s="20">
        <v>7.5439999999999993E-2</v>
      </c>
      <c r="T56" s="20">
        <v>7.492E-2</v>
      </c>
      <c r="U56" s="20">
        <v>0.10135</v>
      </c>
      <c r="V56" s="20">
        <v>0.10014000000000001</v>
      </c>
    </row>
    <row r="57" spans="1:23" x14ac:dyDescent="0.2">
      <c r="B57" s="13" t="s">
        <v>20</v>
      </c>
      <c r="C57" s="140">
        <v>10984245.149999997</v>
      </c>
      <c r="D57" s="140">
        <f t="shared" si="5"/>
        <v>10984245.149999997</v>
      </c>
      <c r="E57" s="60">
        <f t="shared" si="0"/>
        <v>10994245.43</v>
      </c>
      <c r="F57" s="51">
        <f t="shared" si="6"/>
        <v>10994245.43</v>
      </c>
      <c r="G57" s="109">
        <f t="shared" si="1"/>
        <v>0.12271</v>
      </c>
      <c r="H57" s="15">
        <f t="shared" si="7"/>
        <v>1349103.8567152999</v>
      </c>
      <c r="I57" s="109">
        <f t="shared" si="2"/>
        <v>0.11108999999999999</v>
      </c>
      <c r="J57" s="17">
        <f t="shared" si="8"/>
        <v>1221350.7248187</v>
      </c>
      <c r="K57" s="16">
        <f t="shared" si="4"/>
        <v>-127753.13189659989</v>
      </c>
      <c r="L57" s="137"/>
      <c r="M57" s="11" t="s">
        <v>20</v>
      </c>
      <c r="N57" s="20">
        <v>0.12271</v>
      </c>
      <c r="O57" s="20">
        <v>0.115</v>
      </c>
      <c r="P57" s="20">
        <v>0.11108999999999999</v>
      </c>
      <c r="Q57" s="20">
        <v>7.6230000000000006E-2</v>
      </c>
      <c r="R57" s="20">
        <v>0.12447999999999999</v>
      </c>
      <c r="S57" s="20">
        <v>0.11320000000000001</v>
      </c>
      <c r="T57" s="20">
        <v>9.9010000000000001E-2</v>
      </c>
      <c r="U57" s="20">
        <v>8.5040000000000004E-2</v>
      </c>
      <c r="V57" s="20">
        <v>8.231999999999999E-2</v>
      </c>
    </row>
    <row r="58" spans="1:23" x14ac:dyDescent="0.2">
      <c r="B58" s="13" t="s">
        <v>21</v>
      </c>
      <c r="C58" s="140">
        <v>10994245.43</v>
      </c>
      <c r="D58" s="140">
        <f t="shared" si="5"/>
        <v>10994245.43</v>
      </c>
      <c r="E58" s="60">
        <v>10527231.34</v>
      </c>
      <c r="F58" s="51">
        <f>C58-D58+E58</f>
        <v>10527231.34</v>
      </c>
      <c r="G58" s="109">
        <f t="shared" si="1"/>
        <v>0.10594000000000001</v>
      </c>
      <c r="H58" s="15">
        <f t="shared" si="7"/>
        <v>1115254.8881596001</v>
      </c>
      <c r="I58" s="109">
        <f t="shared" si="2"/>
        <v>8.7080000000000005E-2</v>
      </c>
      <c r="J58" s="17">
        <f t="shared" ref="J58" si="9">C58*I58</f>
        <v>957378.89204439998</v>
      </c>
      <c r="K58" s="16">
        <f t="shared" si="4"/>
        <v>-157875.99611520011</v>
      </c>
      <c r="L58" s="137"/>
      <c r="M58" s="27" t="s">
        <v>21</v>
      </c>
      <c r="N58" s="28">
        <v>0.10594000000000001</v>
      </c>
      <c r="O58" s="28">
        <v>7.8719999999999998E-2</v>
      </c>
      <c r="P58" s="28">
        <v>8.7080000000000005E-2</v>
      </c>
      <c r="Q58" s="28">
        <v>0.11462</v>
      </c>
      <c r="R58" s="28">
        <v>8.8090000000000002E-2</v>
      </c>
      <c r="S58" s="28">
        <v>9.4709999999999989E-2</v>
      </c>
      <c r="T58" s="28">
        <v>7.3180000000000009E-2</v>
      </c>
      <c r="U58" s="28">
        <v>5.7889999999999997E-2</v>
      </c>
      <c r="V58" s="28">
        <v>7.4439999999999992E-2</v>
      </c>
    </row>
    <row r="59" spans="1:23" ht="30.75" thickBot="1" x14ac:dyDescent="0.3">
      <c r="B59" s="126" t="s">
        <v>133</v>
      </c>
      <c r="C59" s="95">
        <f>SUM(C47:C58)</f>
        <v>139432038.41999996</v>
      </c>
      <c r="D59" s="95">
        <f>SUM(D47:D58)</f>
        <v>139432038.41999996</v>
      </c>
      <c r="E59" s="95">
        <f>SUM(E47:E58)</f>
        <v>140065935.04999998</v>
      </c>
      <c r="F59" s="95">
        <f>SUM(F47:F58)</f>
        <v>140065935.04999998</v>
      </c>
      <c r="G59" s="37"/>
      <c r="H59" s="38">
        <f>SUM(H47:H58)</f>
        <v>13705190.470001098</v>
      </c>
      <c r="I59" s="37"/>
      <c r="J59" s="38">
        <f>SUM(J47:J58)</f>
        <v>13682805.977380296</v>
      </c>
      <c r="K59" s="39">
        <f>SUM(K47:K58)</f>
        <v>-22384.492620800273</v>
      </c>
      <c r="M59" s="31"/>
      <c r="N59" s="32"/>
      <c r="O59" s="32"/>
      <c r="P59" s="32"/>
      <c r="Q59" s="32"/>
      <c r="R59" s="32"/>
      <c r="S59" s="32"/>
      <c r="T59" s="32"/>
      <c r="U59" s="32"/>
      <c r="V59" s="32"/>
    </row>
    <row r="60" spans="1:23" x14ac:dyDescent="0.2">
      <c r="G60" s="4"/>
      <c r="H60" s="4"/>
      <c r="I60" s="4"/>
      <c r="J60" s="69"/>
      <c r="K60" s="124"/>
      <c r="M60" s="29"/>
      <c r="N60" s="30"/>
      <c r="O60" s="30"/>
      <c r="P60" s="30"/>
      <c r="Q60" s="30"/>
      <c r="R60" s="30"/>
      <c r="S60" s="30"/>
      <c r="T60" s="30"/>
      <c r="U60" s="30"/>
      <c r="V60" s="30"/>
    </row>
    <row r="61" spans="1:23" x14ac:dyDescent="0.2">
      <c r="M61" s="29"/>
      <c r="N61" s="30"/>
      <c r="O61" s="30"/>
      <c r="P61" s="30"/>
      <c r="Q61" s="30"/>
      <c r="R61" s="30"/>
      <c r="S61" s="30"/>
      <c r="T61" s="30"/>
      <c r="U61" s="30"/>
      <c r="V61" s="30"/>
    </row>
    <row r="62" spans="1:23" ht="15" x14ac:dyDescent="0.25">
      <c r="A62" s="1" t="s">
        <v>143</v>
      </c>
      <c r="B62" s="47" t="s">
        <v>136</v>
      </c>
      <c r="C62" s="2"/>
      <c r="G62" s="138"/>
      <c r="H62" s="138"/>
      <c r="J62" s="139"/>
      <c r="K62" s="113"/>
      <c r="M62" s="29"/>
      <c r="N62" s="30"/>
      <c r="O62" s="30"/>
      <c r="P62" s="30"/>
      <c r="Q62" s="30"/>
      <c r="R62" s="30"/>
      <c r="S62" s="30"/>
      <c r="T62" s="30"/>
      <c r="U62" s="30"/>
      <c r="V62" s="30"/>
    </row>
    <row r="63" spans="1:23" ht="15" x14ac:dyDescent="0.25">
      <c r="B63" s="3"/>
      <c r="C63" s="2"/>
      <c r="K63" s="121"/>
      <c r="M63" s="29"/>
      <c r="N63" s="29"/>
      <c r="O63" s="29"/>
      <c r="P63" s="29"/>
      <c r="Q63" s="29"/>
      <c r="R63" s="29"/>
      <c r="S63" s="29"/>
      <c r="T63" s="29"/>
      <c r="U63" s="29"/>
      <c r="V63" s="29"/>
    </row>
    <row r="64" spans="1:23" ht="45" x14ac:dyDescent="0.25">
      <c r="A64" s="11"/>
      <c r="B64" s="100" t="s">
        <v>45</v>
      </c>
      <c r="C64" s="48" t="s">
        <v>67</v>
      </c>
      <c r="D64" s="48" t="s">
        <v>121</v>
      </c>
      <c r="E64" s="158" t="s">
        <v>44</v>
      </c>
      <c r="F64" s="158"/>
      <c r="G64" s="158"/>
      <c r="H64" s="158"/>
      <c r="I64" s="158"/>
      <c r="K64" s="119"/>
      <c r="N64" s="29"/>
      <c r="O64" s="29"/>
      <c r="P64" s="29"/>
      <c r="Q64" s="29"/>
      <c r="R64" s="29"/>
      <c r="S64" s="29"/>
      <c r="T64" s="29"/>
      <c r="U64" s="29"/>
      <c r="V64" s="29"/>
      <c r="W64" s="29"/>
    </row>
    <row r="65" spans="1:23" ht="30.75" customHeight="1" x14ac:dyDescent="0.25">
      <c r="A65" s="159" t="s">
        <v>134</v>
      </c>
      <c r="B65" s="160"/>
      <c r="C65" s="161"/>
      <c r="D65" s="125">
        <f>-1576124.75</f>
        <v>-1576124.75</v>
      </c>
      <c r="E65" s="150"/>
      <c r="F65" s="151"/>
      <c r="G65" s="151"/>
      <c r="H65" s="151"/>
      <c r="I65" s="152"/>
      <c r="K65" s="119"/>
      <c r="N65" s="29"/>
      <c r="O65" s="29"/>
      <c r="P65" s="29"/>
      <c r="Q65" s="29"/>
      <c r="R65" s="29"/>
      <c r="S65" s="29"/>
      <c r="T65" s="29"/>
      <c r="U65" s="29"/>
      <c r="V65" s="29"/>
      <c r="W65" s="29"/>
    </row>
    <row r="66" spans="1:23" ht="28.5" x14ac:dyDescent="0.2">
      <c r="A66" s="70" t="s">
        <v>51</v>
      </c>
      <c r="B66" s="49" t="s">
        <v>62</v>
      </c>
      <c r="C66" s="110" t="s">
        <v>163</v>
      </c>
      <c r="D66" s="96"/>
      <c r="E66" s="148" t="s">
        <v>165</v>
      </c>
      <c r="F66" s="148"/>
      <c r="G66" s="148"/>
      <c r="H66" s="148"/>
      <c r="I66" s="148"/>
      <c r="K66" s="119"/>
      <c r="N66" s="29"/>
      <c r="O66" s="29"/>
      <c r="P66" s="29"/>
      <c r="Q66" s="29"/>
      <c r="R66" s="29"/>
      <c r="S66" s="29"/>
      <c r="T66" s="29"/>
      <c r="U66" s="29"/>
      <c r="V66" s="29"/>
      <c r="W66" s="29"/>
    </row>
    <row r="67" spans="1:23" ht="28.5" x14ac:dyDescent="0.2">
      <c r="A67" s="70" t="s">
        <v>52</v>
      </c>
      <c r="B67" s="49" t="s">
        <v>79</v>
      </c>
      <c r="C67" s="111" t="s">
        <v>163</v>
      </c>
      <c r="D67" s="112"/>
      <c r="E67" s="148" t="s">
        <v>165</v>
      </c>
      <c r="F67" s="148"/>
      <c r="G67" s="148"/>
      <c r="H67" s="148"/>
      <c r="I67" s="148"/>
      <c r="J67" s="79"/>
      <c r="K67" s="120"/>
      <c r="L67" s="79"/>
      <c r="M67" s="79"/>
      <c r="N67" s="79"/>
      <c r="O67" s="79"/>
      <c r="P67" s="79"/>
    </row>
    <row r="68" spans="1:23" ht="28.5" x14ac:dyDescent="0.2">
      <c r="A68" s="70" t="s">
        <v>65</v>
      </c>
      <c r="B68" s="49" t="s">
        <v>64</v>
      </c>
      <c r="C68" s="110" t="s">
        <v>167</v>
      </c>
      <c r="D68" s="112">
        <v>1228</v>
      </c>
      <c r="E68" s="148"/>
      <c r="F68" s="148"/>
      <c r="G68" s="148"/>
      <c r="H68" s="148"/>
      <c r="I68" s="148"/>
      <c r="J68" s="79"/>
      <c r="K68" s="120"/>
      <c r="L68" s="79"/>
      <c r="M68" s="79"/>
      <c r="N68" s="79"/>
      <c r="O68" s="79"/>
      <c r="P68" s="79"/>
    </row>
    <row r="69" spans="1:23" ht="28.5" x14ac:dyDescent="0.2">
      <c r="A69" s="70" t="s">
        <v>66</v>
      </c>
      <c r="B69" s="49" t="s">
        <v>63</v>
      </c>
      <c r="C69" s="111" t="s">
        <v>167</v>
      </c>
      <c r="D69" s="112">
        <v>-53277</v>
      </c>
      <c r="E69" s="145"/>
      <c r="F69" s="146"/>
      <c r="G69" s="146"/>
      <c r="H69" s="146"/>
      <c r="I69" s="147"/>
      <c r="J69" s="79"/>
      <c r="K69" s="123"/>
      <c r="L69" s="79"/>
      <c r="M69" s="79"/>
      <c r="N69" s="79"/>
      <c r="O69" s="79"/>
      <c r="P69" s="79"/>
    </row>
    <row r="70" spans="1:23" ht="28.5" x14ac:dyDescent="0.2">
      <c r="A70" s="70" t="s">
        <v>69</v>
      </c>
      <c r="B70" s="49" t="s">
        <v>71</v>
      </c>
      <c r="C70" s="110" t="s">
        <v>163</v>
      </c>
      <c r="D70" s="96">
        <v>0</v>
      </c>
      <c r="E70" s="148" t="s">
        <v>165</v>
      </c>
      <c r="F70" s="148"/>
      <c r="G70" s="148"/>
      <c r="H70" s="148"/>
      <c r="I70" s="148"/>
      <c r="J70" s="79"/>
      <c r="K70" s="123"/>
      <c r="L70" s="79"/>
      <c r="M70" s="79"/>
      <c r="N70" s="79"/>
      <c r="O70" s="79"/>
      <c r="P70" s="79"/>
    </row>
    <row r="71" spans="1:23" ht="28.5" x14ac:dyDescent="0.2">
      <c r="A71" s="70" t="s">
        <v>70</v>
      </c>
      <c r="B71" s="49" t="s">
        <v>72</v>
      </c>
      <c r="C71" s="110" t="s">
        <v>163</v>
      </c>
      <c r="D71" s="96">
        <v>0</v>
      </c>
      <c r="E71" s="148" t="s">
        <v>165</v>
      </c>
      <c r="F71" s="148"/>
      <c r="G71" s="148"/>
      <c r="H71" s="148"/>
      <c r="I71" s="148"/>
      <c r="J71" s="79"/>
      <c r="K71" s="123"/>
      <c r="L71" s="79"/>
      <c r="M71" s="79"/>
      <c r="N71" s="79"/>
      <c r="O71" s="79"/>
      <c r="P71" s="79"/>
    </row>
    <row r="72" spans="1:23" ht="33.75" customHeight="1" x14ac:dyDescent="0.2">
      <c r="A72" s="70">
        <v>4</v>
      </c>
      <c r="B72" s="49" t="s">
        <v>68</v>
      </c>
      <c r="C72" s="110" t="s">
        <v>163</v>
      </c>
      <c r="D72" s="96">
        <v>0</v>
      </c>
      <c r="E72" s="148" t="s">
        <v>164</v>
      </c>
      <c r="F72" s="148"/>
      <c r="G72" s="148"/>
      <c r="H72" s="148"/>
      <c r="I72" s="148"/>
      <c r="J72" s="79"/>
      <c r="K72" s="123"/>
      <c r="L72" s="79"/>
      <c r="M72" s="79"/>
      <c r="N72" s="79"/>
      <c r="O72" s="79"/>
      <c r="P72" s="79"/>
    </row>
    <row r="73" spans="1:23" ht="42.75" x14ac:dyDescent="0.2">
      <c r="A73" s="70">
        <v>5</v>
      </c>
      <c r="B73" s="49" t="s">
        <v>81</v>
      </c>
      <c r="C73" s="110" t="s">
        <v>163</v>
      </c>
      <c r="D73" s="96">
        <v>0</v>
      </c>
      <c r="E73" s="148" t="s">
        <v>165</v>
      </c>
      <c r="F73" s="148"/>
      <c r="G73" s="148"/>
      <c r="H73" s="148"/>
      <c r="I73" s="148"/>
      <c r="J73" s="79"/>
      <c r="K73" s="123"/>
      <c r="L73" s="79"/>
      <c r="M73" s="79"/>
      <c r="N73" s="79"/>
      <c r="O73" s="79"/>
      <c r="P73" s="79"/>
    </row>
    <row r="74" spans="1:23" ht="28.5" x14ac:dyDescent="0.2">
      <c r="A74" s="54">
        <v>6</v>
      </c>
      <c r="B74" s="127" t="s">
        <v>137</v>
      </c>
      <c r="C74" s="110" t="s">
        <v>163</v>
      </c>
      <c r="D74" s="96">
        <v>0</v>
      </c>
      <c r="E74" s="148" t="s">
        <v>165</v>
      </c>
      <c r="F74" s="148"/>
      <c r="G74" s="148"/>
      <c r="H74" s="148"/>
      <c r="I74" s="148"/>
      <c r="K74" s="29"/>
    </row>
    <row r="75" spans="1:23" ht="57.75" customHeight="1" x14ac:dyDescent="0.2">
      <c r="A75" s="54">
        <v>7</v>
      </c>
      <c r="B75" s="46" t="s">
        <v>166</v>
      </c>
      <c r="C75" s="110" t="s">
        <v>167</v>
      </c>
      <c r="D75" s="96">
        <v>1534005</v>
      </c>
      <c r="E75" s="148" t="s">
        <v>168</v>
      </c>
      <c r="F75" s="148"/>
      <c r="G75" s="148"/>
      <c r="H75" s="148"/>
      <c r="I75" s="148"/>
    </row>
    <row r="76" spans="1:23" x14ac:dyDescent="0.2">
      <c r="A76" s="54">
        <v>8</v>
      </c>
      <c r="B76" s="46"/>
      <c r="C76" s="10"/>
      <c r="D76" s="96"/>
      <c r="E76" s="148"/>
      <c r="F76" s="148"/>
      <c r="G76" s="148"/>
      <c r="H76" s="148"/>
      <c r="I76" s="148"/>
    </row>
    <row r="77" spans="1:23" x14ac:dyDescent="0.2">
      <c r="A77" s="54">
        <v>9</v>
      </c>
      <c r="B77" s="46"/>
      <c r="C77" s="10"/>
      <c r="D77" s="96"/>
      <c r="E77" s="145"/>
      <c r="F77" s="146"/>
      <c r="G77" s="146"/>
      <c r="H77" s="146"/>
      <c r="I77" s="147"/>
    </row>
    <row r="78" spans="1:23" x14ac:dyDescent="0.2">
      <c r="A78" s="54">
        <v>10</v>
      </c>
      <c r="B78" s="46"/>
      <c r="C78" s="10"/>
      <c r="D78" s="96"/>
      <c r="E78" s="148"/>
      <c r="F78" s="148"/>
      <c r="G78" s="148"/>
      <c r="H78" s="148"/>
      <c r="I78" s="148"/>
    </row>
    <row r="79" spans="1:23" ht="15" x14ac:dyDescent="0.25">
      <c r="A79" s="1" t="s">
        <v>150</v>
      </c>
      <c r="B79" s="2" t="s">
        <v>131</v>
      </c>
      <c r="C79" s="2"/>
      <c r="D79" s="97">
        <f>SUM(D65:D78)</f>
        <v>-94168.75</v>
      </c>
      <c r="E79" s="25"/>
      <c r="F79" s="25"/>
      <c r="G79" s="25"/>
      <c r="H79" s="25"/>
    </row>
    <row r="80" spans="1:23" ht="15" x14ac:dyDescent="0.25">
      <c r="B80" s="122" t="s">
        <v>132</v>
      </c>
      <c r="C80" s="71"/>
      <c r="D80" s="97">
        <f>K59</f>
        <v>-22384.492620800273</v>
      </c>
      <c r="E80" s="25"/>
      <c r="F80" s="25"/>
      <c r="G80" s="25"/>
      <c r="H80" s="25"/>
    </row>
    <row r="81" spans="1:18" ht="15" x14ac:dyDescent="0.25">
      <c r="B81" s="71" t="s">
        <v>24</v>
      </c>
      <c r="C81" s="71"/>
      <c r="D81" s="98">
        <f>D79-D80</f>
        <v>-71784.257379199727</v>
      </c>
    </row>
    <row r="82" spans="1:18" ht="15.75" thickBot="1" x14ac:dyDescent="0.3">
      <c r="B82" s="133" t="s">
        <v>73</v>
      </c>
      <c r="C82" s="72"/>
      <c r="D82" s="61">
        <f>IF(ISERROR(D81/J59),0,D81/J59)</f>
        <v>-5.2463111366096785E-3</v>
      </c>
      <c r="E82" s="102" t="str">
        <f>IF(AND(D82&lt;0.01,D82&gt;-0.01),"","Unresolved differences of greater than + or - 1% should be explained")</f>
        <v/>
      </c>
      <c r="G82" s="79"/>
      <c r="H82" s="35"/>
      <c r="I82" s="35"/>
      <c r="J82" s="35"/>
      <c r="K82" s="35"/>
    </row>
    <row r="83" spans="1:18" ht="15.75" thickTop="1" x14ac:dyDescent="0.25">
      <c r="B83" s="2"/>
      <c r="C83" s="56"/>
      <c r="D83" s="59"/>
      <c r="G83" s="79"/>
    </row>
    <row r="84" spans="1:18" ht="15" x14ac:dyDescent="0.25">
      <c r="B84" s="2"/>
      <c r="C84" s="56"/>
      <c r="D84" s="34"/>
    </row>
    <row r="85" spans="1:18" ht="15" x14ac:dyDescent="0.25">
      <c r="A85" s="1" t="s">
        <v>75</v>
      </c>
      <c r="B85" s="73" t="s">
        <v>138</v>
      </c>
      <c r="C85" s="58"/>
      <c r="D85" s="59"/>
    </row>
    <row r="86" spans="1:18" ht="15" x14ac:dyDescent="0.25">
      <c r="B86" s="57"/>
      <c r="C86" s="58"/>
      <c r="D86" s="59"/>
    </row>
    <row r="87" spans="1:18" ht="75" x14ac:dyDescent="0.25">
      <c r="B87" s="101" t="s">
        <v>25</v>
      </c>
      <c r="C87" s="48" t="s">
        <v>157</v>
      </c>
      <c r="D87" s="48" t="s">
        <v>158</v>
      </c>
      <c r="E87" s="48" t="s">
        <v>159</v>
      </c>
      <c r="F87" s="74" t="s">
        <v>131</v>
      </c>
      <c r="G87" s="48" t="s">
        <v>24</v>
      </c>
      <c r="H87" s="76" t="s">
        <v>160</v>
      </c>
      <c r="I87" s="48" t="s">
        <v>73</v>
      </c>
      <c r="J87" s="79"/>
      <c r="K87" s="79"/>
      <c r="L87" s="35"/>
      <c r="M87" s="35"/>
      <c r="N87" s="35"/>
      <c r="O87" s="35"/>
      <c r="P87" s="35"/>
      <c r="Q87" s="35"/>
      <c r="R87" s="35"/>
    </row>
    <row r="88" spans="1:18" x14ac:dyDescent="0.2">
      <c r="B88" s="114">
        <v>2016</v>
      </c>
      <c r="C88" s="105">
        <f>K59</f>
        <v>-22384.492620800273</v>
      </c>
      <c r="D88" s="105">
        <f>D65</f>
        <v>-1576124.75</v>
      </c>
      <c r="E88" s="106">
        <f>SUM(D66:D78)</f>
        <v>1481956</v>
      </c>
      <c r="F88" s="129">
        <f>SUM(D88:E88)</f>
        <v>-94168.75</v>
      </c>
      <c r="G88" s="107">
        <f>F88-C88</f>
        <v>-71784.257379199727</v>
      </c>
      <c r="H88" s="106">
        <f>J59</f>
        <v>13682805.977380296</v>
      </c>
      <c r="I88" s="103">
        <f>IF(ISERROR(G88/H88),0,G88/H88)</f>
        <v>-5.2463111366096785E-3</v>
      </c>
      <c r="J88" s="79"/>
      <c r="K88" s="79"/>
      <c r="L88" s="35"/>
      <c r="M88" s="35"/>
      <c r="N88" s="35"/>
      <c r="O88" s="35"/>
      <c r="P88" s="35"/>
      <c r="Q88" s="35"/>
      <c r="R88" s="35"/>
    </row>
    <row r="89" spans="1:18" x14ac:dyDescent="0.2">
      <c r="B89" s="114"/>
      <c r="C89" s="105"/>
      <c r="D89" s="105"/>
      <c r="E89" s="106"/>
      <c r="F89" s="129">
        <f>SUM(D89:E89)</f>
        <v>0</v>
      </c>
      <c r="G89" s="107">
        <f>F89-C89</f>
        <v>0</v>
      </c>
      <c r="H89" s="106"/>
      <c r="I89" s="103">
        <f>IF(ISERROR(G89/H89),0,G89/H89)</f>
        <v>0</v>
      </c>
      <c r="J89" s="79"/>
      <c r="K89" s="79"/>
      <c r="L89" s="35"/>
      <c r="M89" s="35"/>
      <c r="N89" s="35"/>
      <c r="O89" s="35"/>
      <c r="P89" s="35"/>
      <c r="Q89" s="35"/>
      <c r="R89" s="35"/>
    </row>
    <row r="90" spans="1:18" x14ac:dyDescent="0.2">
      <c r="B90" s="114"/>
      <c r="C90" s="105"/>
      <c r="D90" s="105"/>
      <c r="E90" s="106"/>
      <c r="F90" s="129">
        <f>SUM(D90:E90)</f>
        <v>0</v>
      </c>
      <c r="G90" s="107">
        <f>F90-C90</f>
        <v>0</v>
      </c>
      <c r="H90" s="106"/>
      <c r="I90" s="103">
        <f>IF(ISERROR(G90/H90),0,G90/H90)</f>
        <v>0</v>
      </c>
      <c r="J90" s="79"/>
      <c r="K90" s="79"/>
      <c r="L90" s="35"/>
      <c r="M90" s="35"/>
      <c r="N90" s="35"/>
      <c r="O90" s="35"/>
      <c r="P90" s="35"/>
      <c r="Q90" s="35"/>
      <c r="R90" s="35"/>
    </row>
    <row r="91" spans="1:18" ht="15" thickBot="1" x14ac:dyDescent="0.25">
      <c r="B91" s="114"/>
      <c r="C91" s="108"/>
      <c r="D91" s="108"/>
      <c r="E91" s="108"/>
      <c r="F91" s="129">
        <f>SUM(D91:E91)</f>
        <v>0</v>
      </c>
      <c r="G91" s="107">
        <f>F91-C91</f>
        <v>0</v>
      </c>
      <c r="H91" s="108"/>
      <c r="I91" s="104">
        <f>IF(ISERROR(G91/H91),0,G91/H91)</f>
        <v>0</v>
      </c>
      <c r="J91" s="79"/>
      <c r="K91" s="79"/>
      <c r="L91" s="35"/>
      <c r="M91" s="35"/>
      <c r="N91" s="35"/>
      <c r="O91" s="35"/>
      <c r="P91" s="35"/>
      <c r="Q91" s="35"/>
      <c r="R91" s="35"/>
    </row>
    <row r="92" spans="1:18" ht="15.75" thickBot="1" x14ac:dyDescent="0.3">
      <c r="B92" s="75" t="s">
        <v>74</v>
      </c>
      <c r="C92" s="128">
        <f t="shared" ref="C92:H92" si="10">SUM(C88:C91)</f>
        <v>-22384.492620800273</v>
      </c>
      <c r="D92" s="128">
        <f t="shared" si="10"/>
        <v>-1576124.75</v>
      </c>
      <c r="E92" s="128">
        <f t="shared" si="10"/>
        <v>1481956</v>
      </c>
      <c r="F92" s="130">
        <f t="shared" si="10"/>
        <v>-94168.75</v>
      </c>
      <c r="G92" s="128">
        <f>SUM(G88:G91)</f>
        <v>-71784.257379199727</v>
      </c>
      <c r="H92" s="77">
        <f t="shared" si="10"/>
        <v>13682805.977380296</v>
      </c>
      <c r="I92" s="78" t="s">
        <v>80</v>
      </c>
      <c r="J92" s="79"/>
      <c r="K92" s="79"/>
      <c r="L92" s="35"/>
      <c r="M92" s="35"/>
      <c r="N92" s="35"/>
      <c r="O92" s="35"/>
      <c r="P92" s="35"/>
      <c r="Q92" s="35"/>
      <c r="R92" s="35"/>
    </row>
    <row r="93" spans="1:18" x14ac:dyDescent="0.2">
      <c r="B93" s="4"/>
      <c r="C93" s="4"/>
      <c r="D93" s="4"/>
      <c r="E93" s="4"/>
      <c r="F93" s="4"/>
      <c r="G93" s="4"/>
      <c r="J93" s="79"/>
      <c r="K93" s="79"/>
      <c r="L93" s="35"/>
      <c r="M93" s="35"/>
      <c r="N93" s="35"/>
      <c r="O93" s="35"/>
      <c r="P93" s="35"/>
      <c r="Q93" s="35"/>
      <c r="R93" s="35"/>
    </row>
    <row r="94" spans="1:18" x14ac:dyDescent="0.2">
      <c r="J94" s="79"/>
      <c r="K94" s="79"/>
      <c r="L94" s="35"/>
      <c r="M94" s="35"/>
      <c r="N94" s="35"/>
      <c r="O94" s="35"/>
      <c r="P94" s="35"/>
      <c r="Q94" s="35"/>
      <c r="R94" s="35"/>
    </row>
    <row r="95" spans="1:18" ht="15" x14ac:dyDescent="0.25">
      <c r="B95" s="3" t="s">
        <v>37</v>
      </c>
      <c r="J95" s="79"/>
      <c r="K95" s="79"/>
    </row>
    <row r="96" spans="1:18"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Q45:S45"/>
    <mergeCell ref="T45:V45"/>
    <mergeCell ref="E65:I65"/>
    <mergeCell ref="E70:I70"/>
    <mergeCell ref="B21:C21"/>
    <mergeCell ref="E21:F21"/>
    <mergeCell ref="B27:H27"/>
    <mergeCell ref="N45:P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Adam Giddings</cp:lastModifiedBy>
  <cp:lastPrinted>2017-08-30T20:30:14Z</cp:lastPrinted>
  <dcterms:created xsi:type="dcterms:W3CDTF">2017-05-01T19:29:01Z</dcterms:created>
  <dcterms:modified xsi:type="dcterms:W3CDTF">2017-09-07T17:41:42Z</dcterms:modified>
</cp:coreProperties>
</file>