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Rate Proceedings\Current Rate Applications\2021 IRM EB-2020-0017\Working Papers\5) LRAMVA\"/>
    </mc:Choice>
  </mc:AlternateContent>
  <workbookProtection workbookAlgorithmName="SHA-512" workbookHashValue="wjquVqPsfCXUJutwcMowF8+lCqcEYfWuRXFtbujOZCpWuYPXtK03MGzYHl+AL58CPFpyQitY048rd0tXSGYTDQ==" workbookSaltValue="3LJDqawCDAegBe0OPWFyPA==" workbookSpinCount="100000" lockStructure="1"/>
  <bookViews>
    <workbookView xWindow="0" yWindow="0" windowWidth="28800" windowHeight="12150" tabRatio="789" firstSheet="4" activeTab="4"/>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62913"/>
</workbook>
</file>

<file path=xl/calcChain.xml><?xml version="1.0" encoding="utf-8"?>
<calcChain xmlns="http://schemas.openxmlformats.org/spreadsheetml/2006/main">
  <c r="Z576" i="79" l="1"/>
  <c r="I150" i="47"/>
  <c r="J150" i="47"/>
  <c r="K150" i="47"/>
  <c r="L150" i="47"/>
  <c r="M150" i="47"/>
  <c r="N150" i="47"/>
  <c r="O150" i="47"/>
  <c r="P150" i="47"/>
  <c r="I151" i="47"/>
  <c r="J151" i="47"/>
  <c r="K151" i="47"/>
  <c r="L151" i="47"/>
  <c r="M151" i="47"/>
  <c r="N151" i="47"/>
  <c r="O151" i="47"/>
  <c r="P151" i="47"/>
  <c r="I152" i="47"/>
  <c r="J152" i="47"/>
  <c r="K152" i="47"/>
  <c r="L152" i="47"/>
  <c r="M152" i="47"/>
  <c r="N152" i="47"/>
  <c r="O152" i="47"/>
  <c r="P152" i="47"/>
  <c r="I135" i="47"/>
  <c r="J135" i="47"/>
  <c r="K135" i="47"/>
  <c r="L135" i="47"/>
  <c r="M135" i="47"/>
  <c r="N135" i="47"/>
  <c r="O135" i="47"/>
  <c r="P135" i="47"/>
  <c r="I136" i="47"/>
  <c r="J136" i="47"/>
  <c r="K136" i="47"/>
  <c r="L136" i="47"/>
  <c r="M136" i="47"/>
  <c r="N136" i="47"/>
  <c r="O136" i="47"/>
  <c r="P136" i="47"/>
  <c r="I137" i="47"/>
  <c r="J137" i="47"/>
  <c r="K137" i="47"/>
  <c r="L137" i="47"/>
  <c r="M137" i="47"/>
  <c r="N137" i="47"/>
  <c r="O137" i="47"/>
  <c r="P137" i="47"/>
  <c r="I138" i="47"/>
  <c r="J138" i="47"/>
  <c r="K138" i="47"/>
  <c r="L138" i="47"/>
  <c r="M138" i="47"/>
  <c r="N138" i="47"/>
  <c r="O138" i="47"/>
  <c r="P138" i="47"/>
  <c r="I139" i="47"/>
  <c r="J139" i="47"/>
  <c r="K139" i="47"/>
  <c r="L139" i="47"/>
  <c r="M139" i="47"/>
  <c r="N139" i="47"/>
  <c r="O139" i="47"/>
  <c r="P139" i="47"/>
  <c r="I140" i="47"/>
  <c r="J140" i="47"/>
  <c r="K140" i="47"/>
  <c r="L140" i="47"/>
  <c r="M140" i="47"/>
  <c r="N140" i="47"/>
  <c r="O140" i="47"/>
  <c r="P140" i="47"/>
  <c r="I141" i="47"/>
  <c r="J141" i="47"/>
  <c r="K141" i="47"/>
  <c r="L141" i="47"/>
  <c r="M141" i="47"/>
  <c r="N141" i="47"/>
  <c r="O141" i="47"/>
  <c r="P141" i="47"/>
  <c r="I142" i="47"/>
  <c r="J142" i="47"/>
  <c r="K142" i="47"/>
  <c r="L142" i="47"/>
  <c r="M142" i="47"/>
  <c r="N142" i="47"/>
  <c r="O142" i="47"/>
  <c r="P142" i="47"/>
  <c r="I143" i="47"/>
  <c r="J143" i="47"/>
  <c r="K143" i="47"/>
  <c r="L143" i="47"/>
  <c r="M143" i="47"/>
  <c r="N143" i="47"/>
  <c r="O143" i="47"/>
  <c r="P143" i="47"/>
  <c r="I144" i="47"/>
  <c r="J144" i="47"/>
  <c r="K144" i="47"/>
  <c r="L144" i="47"/>
  <c r="M144" i="47"/>
  <c r="N144" i="47"/>
  <c r="O144" i="47"/>
  <c r="P144" i="47"/>
  <c r="I145" i="47"/>
  <c r="J145" i="47"/>
  <c r="K145" i="47"/>
  <c r="L145" i="47"/>
  <c r="M145" i="47"/>
  <c r="N145" i="47"/>
  <c r="O145" i="47"/>
  <c r="P145" i="47"/>
  <c r="I146" i="47"/>
  <c r="J146" i="47"/>
  <c r="K146" i="47"/>
  <c r="L146" i="47"/>
  <c r="M146" i="47"/>
  <c r="N146" i="47"/>
  <c r="O146" i="47"/>
  <c r="P146" i="47"/>
  <c r="I120" i="47"/>
  <c r="J120" i="47"/>
  <c r="K120" i="47"/>
  <c r="L120" i="47"/>
  <c r="M120" i="47"/>
  <c r="N120" i="47"/>
  <c r="O120" i="47"/>
  <c r="P120" i="47"/>
  <c r="I121" i="47"/>
  <c r="J121" i="47"/>
  <c r="K121" i="47"/>
  <c r="L121" i="47"/>
  <c r="M121" i="47"/>
  <c r="N121" i="47"/>
  <c r="O121" i="47"/>
  <c r="P121" i="47"/>
  <c r="I122" i="47"/>
  <c r="J122" i="47"/>
  <c r="K122" i="47"/>
  <c r="L122" i="47"/>
  <c r="M122" i="47"/>
  <c r="N122" i="47"/>
  <c r="O122" i="47"/>
  <c r="P122" i="47"/>
  <c r="I123" i="47"/>
  <c r="J123" i="47"/>
  <c r="K123" i="47"/>
  <c r="L123" i="47"/>
  <c r="M123" i="47"/>
  <c r="N123" i="47"/>
  <c r="O123" i="47"/>
  <c r="P123" i="47"/>
  <c r="I124" i="47"/>
  <c r="J124" i="47"/>
  <c r="K124" i="47"/>
  <c r="L124" i="47"/>
  <c r="M124" i="47"/>
  <c r="N124" i="47"/>
  <c r="O124" i="47"/>
  <c r="P124" i="47"/>
  <c r="I125" i="47"/>
  <c r="J125" i="47"/>
  <c r="K125" i="47"/>
  <c r="L125" i="47"/>
  <c r="M125" i="47"/>
  <c r="N125" i="47"/>
  <c r="O125" i="47"/>
  <c r="P125" i="47"/>
  <c r="I126" i="47"/>
  <c r="J126" i="47"/>
  <c r="K126" i="47"/>
  <c r="L126" i="47"/>
  <c r="M126" i="47"/>
  <c r="N126" i="47"/>
  <c r="O126" i="47"/>
  <c r="P126" i="47"/>
  <c r="I127" i="47"/>
  <c r="J127" i="47"/>
  <c r="K127" i="47"/>
  <c r="L127" i="47"/>
  <c r="M127" i="47"/>
  <c r="N127" i="47"/>
  <c r="O127" i="47"/>
  <c r="P127" i="47"/>
  <c r="I128" i="47"/>
  <c r="J128" i="47"/>
  <c r="K128" i="47"/>
  <c r="L128" i="47"/>
  <c r="M128" i="47"/>
  <c r="N128" i="47"/>
  <c r="O128" i="47"/>
  <c r="P128" i="47"/>
  <c r="I129" i="47"/>
  <c r="J129" i="47"/>
  <c r="K129" i="47"/>
  <c r="L129" i="47"/>
  <c r="M129" i="47"/>
  <c r="N129" i="47"/>
  <c r="O129" i="47"/>
  <c r="P129" i="47"/>
  <c r="I130" i="47"/>
  <c r="J130" i="47"/>
  <c r="K130" i="47"/>
  <c r="L130" i="47"/>
  <c r="M130" i="47"/>
  <c r="N130" i="47"/>
  <c r="O130" i="47"/>
  <c r="P130" i="47"/>
  <c r="I131" i="47"/>
  <c r="J131" i="47"/>
  <c r="K131" i="47"/>
  <c r="L131" i="47"/>
  <c r="M131" i="47"/>
  <c r="N131" i="47"/>
  <c r="O131" i="47"/>
  <c r="P131" i="47"/>
  <c r="I105" i="47"/>
  <c r="J105" i="47"/>
  <c r="K105" i="47"/>
  <c r="L105" i="47"/>
  <c r="M105" i="47"/>
  <c r="N105" i="47"/>
  <c r="O105" i="47"/>
  <c r="P105" i="47"/>
  <c r="I106" i="47"/>
  <c r="J106" i="47"/>
  <c r="K106" i="47"/>
  <c r="L106" i="47"/>
  <c r="M106" i="47"/>
  <c r="N106" i="47"/>
  <c r="O106" i="47"/>
  <c r="P106" i="47"/>
  <c r="I107" i="47"/>
  <c r="J107" i="47"/>
  <c r="K107" i="47"/>
  <c r="L107" i="47"/>
  <c r="M107" i="47"/>
  <c r="N107" i="47"/>
  <c r="O107" i="47"/>
  <c r="P107" i="47"/>
  <c r="I108" i="47"/>
  <c r="J108" i="47"/>
  <c r="K108" i="47"/>
  <c r="L108" i="47"/>
  <c r="M108" i="47"/>
  <c r="N108" i="47"/>
  <c r="O108" i="47"/>
  <c r="P108" i="47"/>
  <c r="I109" i="47"/>
  <c r="J109" i="47"/>
  <c r="K109" i="47"/>
  <c r="L109" i="47"/>
  <c r="M109" i="47"/>
  <c r="N109" i="47"/>
  <c r="O109" i="47"/>
  <c r="P109" i="47"/>
  <c r="I110" i="47"/>
  <c r="J110" i="47"/>
  <c r="K110" i="47"/>
  <c r="L110" i="47"/>
  <c r="M110" i="47"/>
  <c r="N110" i="47"/>
  <c r="O110" i="47"/>
  <c r="P110" i="47"/>
  <c r="I111" i="47"/>
  <c r="J111" i="47"/>
  <c r="K111" i="47"/>
  <c r="L111" i="47"/>
  <c r="M111" i="47"/>
  <c r="N111" i="47"/>
  <c r="O111" i="47"/>
  <c r="P111" i="47"/>
  <c r="I112" i="47"/>
  <c r="J112" i="47"/>
  <c r="K112" i="47"/>
  <c r="L112" i="47"/>
  <c r="M112" i="47"/>
  <c r="N112" i="47"/>
  <c r="O112" i="47"/>
  <c r="P112" i="47"/>
  <c r="I113" i="47"/>
  <c r="J113" i="47"/>
  <c r="K113" i="47"/>
  <c r="L113" i="47"/>
  <c r="M113" i="47"/>
  <c r="N113" i="47"/>
  <c r="O113" i="47"/>
  <c r="P113" i="47"/>
  <c r="I114" i="47"/>
  <c r="J114" i="47"/>
  <c r="K114" i="47"/>
  <c r="L114" i="47"/>
  <c r="M114" i="47"/>
  <c r="N114" i="47"/>
  <c r="O114" i="47"/>
  <c r="P114" i="47"/>
  <c r="I115" i="47"/>
  <c r="J115" i="47"/>
  <c r="K115" i="47"/>
  <c r="L115" i="47"/>
  <c r="M115" i="47"/>
  <c r="N115" i="47"/>
  <c r="O115" i="47"/>
  <c r="P115" i="47"/>
  <c r="I116" i="47"/>
  <c r="J116" i="47"/>
  <c r="K116" i="47"/>
  <c r="L116" i="47"/>
  <c r="M116" i="47"/>
  <c r="N116" i="47"/>
  <c r="O116" i="47"/>
  <c r="P116" i="47"/>
  <c r="K91" i="47" l="1"/>
  <c r="L91" i="47"/>
  <c r="M91" i="47"/>
  <c r="N91" i="47"/>
  <c r="O91" i="47"/>
  <c r="P91" i="47"/>
  <c r="K92" i="47"/>
  <c r="L92" i="47"/>
  <c r="M92" i="47"/>
  <c r="N92" i="47"/>
  <c r="O92" i="47"/>
  <c r="P92" i="47"/>
  <c r="K93" i="47"/>
  <c r="L93" i="47"/>
  <c r="M93" i="47"/>
  <c r="N93" i="47"/>
  <c r="O93" i="47"/>
  <c r="P93" i="47"/>
  <c r="K94" i="47"/>
  <c r="L94" i="47"/>
  <c r="M94" i="47"/>
  <c r="N94" i="47"/>
  <c r="O94" i="47"/>
  <c r="P94" i="47"/>
  <c r="K95" i="47"/>
  <c r="L95" i="47"/>
  <c r="M95" i="47"/>
  <c r="N95" i="47"/>
  <c r="O95" i="47"/>
  <c r="P95" i="47"/>
  <c r="K96" i="47"/>
  <c r="L96" i="47"/>
  <c r="M96" i="47"/>
  <c r="N96" i="47"/>
  <c r="O96" i="47"/>
  <c r="P96" i="47"/>
  <c r="K97" i="47"/>
  <c r="L97" i="47"/>
  <c r="M97" i="47"/>
  <c r="N97" i="47"/>
  <c r="O97" i="47"/>
  <c r="P97" i="47"/>
  <c r="K98" i="47"/>
  <c r="L98" i="47"/>
  <c r="M98" i="47"/>
  <c r="N98" i="47"/>
  <c r="O98" i="47"/>
  <c r="P98" i="47"/>
  <c r="K99" i="47"/>
  <c r="L99" i="47"/>
  <c r="M99" i="47"/>
  <c r="N99" i="47"/>
  <c r="O99" i="47"/>
  <c r="P99" i="47"/>
  <c r="K100" i="47"/>
  <c r="L100" i="47"/>
  <c r="M100" i="47"/>
  <c r="N100" i="47"/>
  <c r="O100" i="47"/>
  <c r="P100" i="47"/>
  <c r="K101" i="47"/>
  <c r="L101" i="47"/>
  <c r="M101" i="47"/>
  <c r="N101" i="47"/>
  <c r="O101" i="47"/>
  <c r="P101" i="47"/>
  <c r="J91" i="47"/>
  <c r="J92" i="47"/>
  <c r="J93" i="47"/>
  <c r="J94" i="47"/>
  <c r="J95" i="47"/>
  <c r="J96" i="47"/>
  <c r="J97" i="47"/>
  <c r="J98" i="47"/>
  <c r="J99" i="47"/>
  <c r="J100" i="47"/>
  <c r="J101" i="47"/>
  <c r="P90" i="47"/>
  <c r="O90" i="47"/>
  <c r="N90" i="47"/>
  <c r="M90" i="47"/>
  <c r="L90" i="47"/>
  <c r="K90" i="47"/>
  <c r="J90" i="47"/>
  <c r="I91" i="47"/>
  <c r="I92" i="47"/>
  <c r="I93" i="47"/>
  <c r="I94" i="47"/>
  <c r="I95" i="47"/>
  <c r="I96" i="47"/>
  <c r="I97" i="47"/>
  <c r="I98" i="47"/>
  <c r="I99" i="47"/>
  <c r="I100" i="47"/>
  <c r="I101" i="47"/>
  <c r="I90" i="47"/>
  <c r="F65" i="45" l="1"/>
  <c r="G65" i="45"/>
  <c r="H65" i="45"/>
  <c r="I65" i="45"/>
  <c r="J65" i="45"/>
  <c r="K65" i="45"/>
  <c r="L65" i="45"/>
  <c r="E65" i="45"/>
  <c r="F58" i="45"/>
  <c r="G58" i="45"/>
  <c r="H58" i="45"/>
  <c r="I58" i="45"/>
  <c r="J58" i="45"/>
  <c r="K58" i="45"/>
  <c r="L58" i="45"/>
  <c r="E58" i="45"/>
  <c r="F51" i="45"/>
  <c r="G51" i="45"/>
  <c r="H51" i="45"/>
  <c r="I51" i="45"/>
  <c r="J51" i="45"/>
  <c r="K51" i="45"/>
  <c r="L51" i="45"/>
  <c r="E51" i="45"/>
  <c r="F44" i="45"/>
  <c r="G44" i="45"/>
  <c r="H44" i="45"/>
  <c r="I44" i="45"/>
  <c r="J44" i="45"/>
  <c r="K44" i="45"/>
  <c r="L44" i="45"/>
  <c r="E44" i="45"/>
  <c r="F37" i="45"/>
  <c r="G37" i="45"/>
  <c r="H37" i="45"/>
  <c r="I37" i="45"/>
  <c r="J37" i="45"/>
  <c r="K37" i="45"/>
  <c r="L37" i="45"/>
  <c r="E37" i="45"/>
  <c r="F30" i="45"/>
  <c r="G30" i="45"/>
  <c r="H30" i="45"/>
  <c r="I30" i="45"/>
  <c r="J30" i="45"/>
  <c r="K30" i="45"/>
  <c r="L30" i="45"/>
  <c r="E30" i="45"/>
  <c r="F23" i="45"/>
  <c r="G23" i="45"/>
  <c r="H23" i="45"/>
  <c r="I23" i="45"/>
  <c r="J23" i="45"/>
  <c r="K23" i="45"/>
  <c r="L23" i="45"/>
  <c r="E23" i="45"/>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L671" i="79"/>
  <c r="AK671" i="79"/>
  <c r="AJ671" i="79"/>
  <c r="AI671" i="79"/>
  <c r="AH671" i="79"/>
  <c r="AG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L488" i="79"/>
  <c r="AK488" i="79"/>
  <c r="AJ488" i="79"/>
  <c r="AI488" i="79"/>
  <c r="AH488" i="79"/>
  <c r="AG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M17" i="45"/>
  <c r="L17" i="45"/>
  <c r="N60" i="46"/>
  <c r="N57" i="46"/>
  <c r="N23" i="45" l="1"/>
  <c r="N65" i="45"/>
  <c r="N58" i="45"/>
  <c r="N51" i="45"/>
  <c r="N44" i="45"/>
  <c r="N37" i="45"/>
  <c r="N30" i="45"/>
  <c r="M23" i="45"/>
  <c r="M58" i="45"/>
  <c r="M30" i="45"/>
  <c r="M51" i="45"/>
  <c r="M37" i="45"/>
  <c r="M65" i="45"/>
  <c r="M44" i="45"/>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G133"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I160" i="47" l="1"/>
  <c r="J160" i="47"/>
  <c r="K160" i="47"/>
  <c r="P160" i="47"/>
  <c r="L160" i="47"/>
  <c r="N160" i="47"/>
  <c r="M160" i="47"/>
  <c r="O160" i="47"/>
  <c r="I161" i="47"/>
  <c r="J161" i="47"/>
  <c r="K161" i="47"/>
  <c r="N161" i="47"/>
  <c r="L161" i="47"/>
  <c r="P161" i="47"/>
  <c r="M161" i="47"/>
  <c r="O161" i="47"/>
  <c r="I159" i="47"/>
  <c r="J159" i="47"/>
  <c r="K159" i="47"/>
  <c r="L159" i="47"/>
  <c r="M159" i="47"/>
  <c r="N159" i="47"/>
  <c r="P159" i="47"/>
  <c r="O159" i="47"/>
  <c r="K157" i="47"/>
  <c r="M157" i="47"/>
  <c r="O157" i="47"/>
  <c r="L157" i="47"/>
  <c r="N157" i="47"/>
  <c r="P157" i="47"/>
  <c r="I157" i="47"/>
  <c r="J157" i="47"/>
  <c r="K158" i="47"/>
  <c r="N158" i="47"/>
  <c r="L158" i="47"/>
  <c r="M158" i="47"/>
  <c r="O158" i="47"/>
  <c r="P158" i="47"/>
  <c r="I158" i="47"/>
  <c r="J158" i="47"/>
  <c r="K156" i="47"/>
  <c r="N156" i="47"/>
  <c r="L156" i="47"/>
  <c r="M156" i="47"/>
  <c r="O156" i="47"/>
  <c r="P156" i="47"/>
  <c r="I156" i="47"/>
  <c r="J156" i="47"/>
  <c r="K154" i="47"/>
  <c r="N154" i="47"/>
  <c r="I154" i="47"/>
  <c r="J154" i="47"/>
  <c r="L154" i="47"/>
  <c r="M154" i="47"/>
  <c r="O154" i="47"/>
  <c r="P154" i="47"/>
  <c r="K153" i="47"/>
  <c r="M153" i="47"/>
  <c r="L153" i="47"/>
  <c r="N153" i="47"/>
  <c r="O153" i="47"/>
  <c r="P153" i="47"/>
  <c r="I153" i="47"/>
  <c r="J153" i="47"/>
  <c r="K155" i="47"/>
  <c r="M155" i="47"/>
  <c r="L155" i="47"/>
  <c r="N155" i="47"/>
  <c r="I155" i="47"/>
  <c r="J155" i="47"/>
  <c r="O155" i="47"/>
  <c r="P155" i="47"/>
  <c r="H115" i="47"/>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H17" i="45"/>
  <c r="C127" i="45" s="1"/>
  <c r="G17" i="45"/>
  <c r="F17" i="45"/>
  <c r="E17" i="45"/>
  <c r="C130" i="45" l="1"/>
  <c r="D124" i="45"/>
  <c r="C124" i="45"/>
  <c r="I128" i="45"/>
  <c r="E86" i="45"/>
  <c r="E100" i="45"/>
  <c r="N124" i="45" s="1"/>
  <c r="E72" i="45"/>
  <c r="E107" i="45"/>
  <c r="O124" i="45" s="1"/>
  <c r="E114" i="45"/>
  <c r="P124" i="45" s="1"/>
  <c r="E79" i="45"/>
  <c r="E93" i="45"/>
  <c r="M124" i="45" s="1"/>
  <c r="I124" i="45"/>
  <c r="I126" i="45"/>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H125" i="45"/>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H124" i="45"/>
  <c r="I125" i="45"/>
  <c r="C125" i="45"/>
  <c r="E127" i="45"/>
  <c r="I127" i="45"/>
  <c r="D127" i="45"/>
  <c r="C128" i="45"/>
  <c r="H126" i="45"/>
  <c r="G126" i="45"/>
  <c r="F126" i="45"/>
  <c r="E126" i="45"/>
  <c r="H127" i="45"/>
  <c r="F127" i="45"/>
  <c r="G127" i="45"/>
  <c r="G124" i="45"/>
  <c r="E124" i="45"/>
  <c r="F124" i="45"/>
  <c r="G125" i="45"/>
  <c r="F125" i="45"/>
  <c r="E125" i="45"/>
  <c r="D125" i="45"/>
  <c r="C126" i="45"/>
  <c r="D126" i="45"/>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L129" i="45"/>
  <c r="J127" i="45"/>
  <c r="AF516" i="46" s="1"/>
  <c r="H130" i="45"/>
  <c r="C133" i="45"/>
  <c r="Y1113" i="79" s="1"/>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I387" i="46" l="1"/>
  <c r="AI389" i="46" s="1"/>
  <c r="AL516" i="46"/>
  <c r="AL520" i="46" s="1"/>
  <c r="AK516" i="46"/>
  <c r="AK520" i="46" s="1"/>
  <c r="AJ387" i="46"/>
  <c r="AJ389" i="46" s="1"/>
  <c r="AL387" i="46"/>
  <c r="AL389" i="46" s="1"/>
  <c r="AL130" i="46"/>
  <c r="AL131" i="46" s="1"/>
  <c r="Q54" i="43" s="1"/>
  <c r="AH130" i="46"/>
  <c r="AH131" i="46" s="1"/>
  <c r="M54" i="43" s="1"/>
  <c r="AJ130" i="46"/>
  <c r="AJ131" i="46" s="1"/>
  <c r="O54" i="43" s="1"/>
  <c r="AK130" i="46"/>
  <c r="AK131" i="46" s="1"/>
  <c r="P54" i="43" s="1"/>
  <c r="AI130" i="46"/>
  <c r="AI131" i="46" s="1"/>
  <c r="N54" i="43" s="1"/>
  <c r="AJ258" i="46"/>
  <c r="AJ260" i="46" s="1"/>
  <c r="AH258" i="46"/>
  <c r="AH259" i="46" s="1"/>
  <c r="AI258" i="46"/>
  <c r="AI260" i="46" s="1"/>
  <c r="AH516" i="46"/>
  <c r="AH520" i="46" s="1"/>
  <c r="AK258" i="46"/>
  <c r="AK262" i="46" s="1"/>
  <c r="P58" i="43" s="1"/>
  <c r="AL258" i="46"/>
  <c r="AL262" i="46" s="1"/>
  <c r="Q58" i="43" s="1"/>
  <c r="AI516" i="46"/>
  <c r="AI518"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AA564" i="79"/>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G198" i="79"/>
  <c r="AG202" i="79" s="1"/>
  <c r="AE201" i="79"/>
  <c r="AF564" i="79"/>
  <c r="AF568" i="79" s="1"/>
  <c r="Y381" i="79"/>
  <c r="Y389" i="79" s="1"/>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AI390" i="46"/>
  <c r="Y202" i="79"/>
  <c r="Y200" i="79"/>
  <c r="Y201" i="79"/>
  <c r="Y205" i="79"/>
  <c r="AI388" i="46"/>
  <c r="AA388" i="46"/>
  <c r="AA389" i="46"/>
  <c r="AC519" i="46"/>
  <c r="AC518" i="46"/>
  <c r="AK518" i="46"/>
  <c r="AK519" i="46"/>
  <c r="AE519" i="46"/>
  <c r="AE518" i="46"/>
  <c r="Z518" i="46"/>
  <c r="Z519" i="46"/>
  <c r="AB518" i="46"/>
  <c r="AB519" i="46"/>
  <c r="AA518" i="46"/>
  <c r="AA519" i="46"/>
  <c r="Y388" i="46"/>
  <c r="Y389" i="46"/>
  <c r="AD388" i="46"/>
  <c r="AD389" i="46"/>
  <c r="AD519" i="46"/>
  <c r="AD518" i="46"/>
  <c r="AK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L518" i="46" l="1"/>
  <c r="AJ392" i="46"/>
  <c r="O61" i="43" s="1"/>
  <c r="AJ390" i="46"/>
  <c r="AJ388" i="46"/>
  <c r="AL517" i="46"/>
  <c r="AK522" i="46"/>
  <c r="P64" i="43" s="1"/>
  <c r="AL388" i="46"/>
  <c r="AL392" i="46"/>
  <c r="Q61" i="43" s="1"/>
  <c r="AL390" i="46"/>
  <c r="AL522" i="46"/>
  <c r="Q64" i="43" s="1"/>
  <c r="AL519" i="46"/>
  <c r="AH132" i="46"/>
  <c r="M55" i="43" s="1"/>
  <c r="R18" i="47" s="1"/>
  <c r="AK260" i="46"/>
  <c r="AL259" i="46"/>
  <c r="AI519" i="46"/>
  <c r="AL260" i="46"/>
  <c r="AJ132" i="46"/>
  <c r="O55" i="43" s="1"/>
  <c r="T18" i="47" s="1"/>
  <c r="AL132" i="46"/>
  <c r="Q55" i="43" s="1"/>
  <c r="V20" i="47" s="1"/>
  <c r="AI132" i="46"/>
  <c r="N55" i="43" s="1"/>
  <c r="S23" i="47" s="1"/>
  <c r="AH522" i="46"/>
  <c r="M64" i="43" s="1"/>
  <c r="AK565" i="79"/>
  <c r="AH518" i="46"/>
  <c r="AI520" i="46"/>
  <c r="AM520" i="46" s="1"/>
  <c r="AH519" i="46"/>
  <c r="AK132" i="46"/>
  <c r="P55" i="43" s="1"/>
  <c r="U20" i="47" s="1"/>
  <c r="AI517" i="46"/>
  <c r="AK570" i="79"/>
  <c r="AI262" i="46"/>
  <c r="N58" i="43" s="1"/>
  <c r="AI259" i="46"/>
  <c r="AI261" i="46" s="1"/>
  <c r="N57" i="43" s="1"/>
  <c r="AH262" i="46"/>
  <c r="M58" i="43" s="1"/>
  <c r="AJ522" i="46"/>
  <c r="O64" i="43" s="1"/>
  <c r="AH260" i="46"/>
  <c r="AH261" i="46" s="1"/>
  <c r="M57" i="43" s="1"/>
  <c r="AJ259" i="46"/>
  <c r="AJ261" i="46" s="1"/>
  <c r="O57" i="43" s="1"/>
  <c r="AJ518" i="46"/>
  <c r="AJ262" i="46"/>
  <c r="O58" i="43" s="1"/>
  <c r="AJ519" i="46"/>
  <c r="AJ517" i="46"/>
  <c r="AK569" i="79"/>
  <c r="AK259" i="46"/>
  <c r="AI522" i="46"/>
  <c r="N64" i="43" s="1"/>
  <c r="AK567" i="79"/>
  <c r="AK566" i="79"/>
  <c r="AH517" i="46"/>
  <c r="AK568" i="79"/>
  <c r="Y756" i="79"/>
  <c r="D75" i="43" s="1"/>
  <c r="P20" i="47"/>
  <c r="Q15" i="47"/>
  <c r="AB570" i="79"/>
  <c r="AB569" i="79"/>
  <c r="AB201" i="79"/>
  <c r="AB202" i="79"/>
  <c r="AA199" i="79"/>
  <c r="AA202" i="79"/>
  <c r="AA203" i="79"/>
  <c r="AD569" i="79"/>
  <c r="AD573" i="79"/>
  <c r="I73" i="43" s="1"/>
  <c r="Z202" i="79"/>
  <c r="Z203" i="79"/>
  <c r="AJ570" i="79"/>
  <c r="AJ573" i="79"/>
  <c r="O73" i="43" s="1"/>
  <c r="Y567" i="79"/>
  <c r="Y570" i="79"/>
  <c r="Z568" i="79"/>
  <c r="Z570" i="79"/>
  <c r="Y521" i="46"/>
  <c r="Z1125" i="79"/>
  <c r="E82" i="43" s="1"/>
  <c r="D70" i="43"/>
  <c r="AM131" i="46"/>
  <c r="C93" i="43" s="1"/>
  <c r="D76" i="43"/>
  <c r="D67" i="43"/>
  <c r="AD568" i="79"/>
  <c r="AH569" i="79"/>
  <c r="AL569" i="79"/>
  <c r="AD565" i="79"/>
  <c r="AI569" i="79"/>
  <c r="AE389" i="79"/>
  <c r="J70" i="43" s="1"/>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AG573" i="79"/>
  <c r="L73" i="43" s="1"/>
  <c r="AB383" i="79"/>
  <c r="AA565"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AL384"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AG201" i="79"/>
  <c r="Q26" i="47"/>
  <c r="AK205" i="79"/>
  <c r="P67" i="43" s="1"/>
  <c r="AF200" i="79"/>
  <c r="AF383" i="79"/>
  <c r="AK384" i="79"/>
  <c r="AL383" i="79"/>
  <c r="AG385" i="79"/>
  <c r="AC567" i="79"/>
  <c r="AJ566" i="79"/>
  <c r="AF387" i="79"/>
  <c r="AH385" i="79"/>
  <c r="AF569" i="79"/>
  <c r="AJ567" i="79"/>
  <c r="AJ568"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AC383" i="79"/>
  <c r="AE565" i="79"/>
  <c r="AF202" i="79"/>
  <c r="Q31" i="47"/>
  <c r="AE573" i="79"/>
  <c r="J73" i="43" s="1"/>
  <c r="Q17" i="47"/>
  <c r="AK200" i="79"/>
  <c r="Z389" i="79"/>
  <c r="E70" i="43" s="1"/>
  <c r="Z385" i="79"/>
  <c r="AC565" i="79"/>
  <c r="AC199" i="79"/>
  <c r="AC387" i="79"/>
  <c r="AF382" i="79"/>
  <c r="AE570" i="79"/>
  <c r="AD566" i="79"/>
  <c r="AC389" i="79"/>
  <c r="H70" i="43" s="1"/>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D387" i="79"/>
  <c r="AC384" i="79"/>
  <c r="AE568" i="79"/>
  <c r="AE569" i="79"/>
  <c r="D73" i="43"/>
  <c r="AH570" i="79"/>
  <c r="AH567" i="79"/>
  <c r="AA1120" i="79"/>
  <c r="AA1119" i="79"/>
  <c r="AA1117" i="79"/>
  <c r="AA1115" i="79"/>
  <c r="AA1122" i="79"/>
  <c r="AA1114" i="79"/>
  <c r="AA1121" i="79"/>
  <c r="AA1123" i="79"/>
  <c r="AA1118" i="79"/>
  <c r="AA1116" i="79"/>
  <c r="AI387" i="79"/>
  <c r="Z565" i="79"/>
  <c r="Z567" i="79"/>
  <c r="Z573" i="79"/>
  <c r="E73" i="43" s="1"/>
  <c r="Z751" i="79"/>
  <c r="Z750" i="79"/>
  <c r="Z748" i="79"/>
  <c r="Z753" i="79"/>
  <c r="Z749" i="79"/>
  <c r="Z752" i="79"/>
  <c r="Z1120" i="79"/>
  <c r="Z1115" i="79"/>
  <c r="Z1116" i="79"/>
  <c r="Z1119" i="79"/>
  <c r="Z1114" i="79"/>
  <c r="Z1118" i="79"/>
  <c r="Z1117" i="79"/>
  <c r="Z1121" i="79"/>
  <c r="Z1122" i="79"/>
  <c r="AG1123" i="79"/>
  <c r="AG1114" i="79"/>
  <c r="AG1116" i="79"/>
  <c r="AG1122" i="79"/>
  <c r="AG1119" i="79"/>
  <c r="AG1120" i="79"/>
  <c r="AG1121" i="79"/>
  <c r="AG1115" i="79"/>
  <c r="AG1118" i="79"/>
  <c r="AG1117" i="79"/>
  <c r="AK392" i="46"/>
  <c r="P61" i="43" s="1"/>
  <c r="AK388" i="46"/>
  <c r="AL205" i="79"/>
  <c r="Q67" i="43" s="1"/>
  <c r="AE386" i="79"/>
  <c r="AK753" i="79"/>
  <c r="AK748" i="79"/>
  <c r="AK752" i="79"/>
  <c r="AK751" i="79"/>
  <c r="AK749" i="79"/>
  <c r="AK750" i="79"/>
  <c r="AF748" i="79"/>
  <c r="AF752" i="79"/>
  <c r="AF749" i="79"/>
  <c r="AF753"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Z569" i="79"/>
  <c r="AB751" i="79"/>
  <c r="AB753" i="79"/>
  <c r="AB750" i="79"/>
  <c r="AB748" i="79"/>
  <c r="AB749" i="79"/>
  <c r="AB752" i="79"/>
  <c r="AG753" i="79"/>
  <c r="AG752"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3" i="79"/>
  <c r="AA752" i="79"/>
  <c r="AI752"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3" i="79"/>
  <c r="AD748" i="79"/>
  <c r="AD749" i="79"/>
  <c r="AK1119" i="79"/>
  <c r="AK1123" i="79"/>
  <c r="AK1118" i="79"/>
  <c r="AK1114" i="79"/>
  <c r="AK1120" i="79"/>
  <c r="AK1116" i="79"/>
  <c r="AK1122" i="79"/>
  <c r="AK1117" i="79"/>
  <c r="AK1121" i="79"/>
  <c r="AK1115" i="79"/>
  <c r="AI386" i="79"/>
  <c r="AH749" i="79"/>
  <c r="AH748" i="79"/>
  <c r="AH751" i="79"/>
  <c r="AH750" i="79"/>
  <c r="AH753" i="79"/>
  <c r="AH752" i="79"/>
  <c r="AL941" i="79"/>
  <c r="Q79" i="43" s="1"/>
  <c r="Y568" i="79"/>
  <c r="Y569" i="79"/>
  <c r="AI389" i="79"/>
  <c r="N70" i="43" s="1"/>
  <c r="AF203" i="79"/>
  <c r="Z566" i="79"/>
  <c r="Y385" i="79"/>
  <c r="Y387" i="79"/>
  <c r="AJ753" i="79"/>
  <c r="AJ749" i="79"/>
  <c r="AJ748" i="79"/>
  <c r="AJ751" i="79"/>
  <c r="AJ752" i="79"/>
  <c r="AJ750" i="79"/>
  <c r="AL748" i="79"/>
  <c r="AL749" i="79"/>
  <c r="AL751" i="79"/>
  <c r="AL752" i="79"/>
  <c r="AL753" i="79"/>
  <c r="AL750" i="79"/>
  <c r="AG1125" i="79"/>
  <c r="L82" i="43" s="1"/>
  <c r="AK757" i="79"/>
  <c r="P76" i="43" s="1"/>
  <c r="AF1116" i="79"/>
  <c r="AF1121" i="79"/>
  <c r="AF1120" i="79"/>
  <c r="AF1118" i="79"/>
  <c r="AF1123" i="79"/>
  <c r="AF1115" i="79"/>
  <c r="AF1119" i="79"/>
  <c r="AF1114" i="79"/>
  <c r="AF1117" i="79"/>
  <c r="AF1122" i="79"/>
  <c r="AI934" i="79"/>
  <c r="AI937" i="79"/>
  <c r="AI935" i="79"/>
  <c r="AI938" i="79"/>
  <c r="AI932" i="79"/>
  <c r="AI936" i="79"/>
  <c r="AI939" i="79"/>
  <c r="AI931" i="79"/>
  <c r="AI933" i="79"/>
  <c r="AG757" i="79"/>
  <c r="L76" i="43" s="1"/>
  <c r="AE752" i="79"/>
  <c r="AE748" i="79"/>
  <c r="AE753"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Y383" i="79"/>
  <c r="Y382" i="79"/>
  <c r="AA1125" i="79"/>
  <c r="F82" i="43" s="1"/>
  <c r="AD757" i="79"/>
  <c r="I76" i="43" s="1"/>
  <c r="AC753" i="79"/>
  <c r="AC751" i="79"/>
  <c r="AC750" i="79"/>
  <c r="AC752" i="79"/>
  <c r="AC748" i="79"/>
  <c r="AC749" i="79"/>
  <c r="AI1125" i="79"/>
  <c r="N82" i="43" s="1"/>
  <c r="AF1125" i="79"/>
  <c r="K82" i="43" s="1"/>
  <c r="AH1123" i="79"/>
  <c r="AH1121" i="79"/>
  <c r="AH1122" i="79"/>
  <c r="AH1114" i="79"/>
  <c r="AH1120" i="79"/>
  <c r="AH1118" i="79"/>
  <c r="AH1116" i="79"/>
  <c r="AH1117" i="79"/>
  <c r="AH1115" i="79"/>
  <c r="AH1119"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AJ391" i="46"/>
  <c r="O60" i="43" s="1"/>
  <c r="Y204" i="79"/>
  <c r="Y261" i="46"/>
  <c r="D57" i="43" s="1"/>
  <c r="D58" i="43"/>
  <c r="Q34" i="47"/>
  <c r="Q40" i="47"/>
  <c r="Q41" i="47"/>
  <c r="Q36" i="47"/>
  <c r="Q30" i="47"/>
  <c r="Q35" i="47"/>
  <c r="Q37" i="47"/>
  <c r="Q38" i="47"/>
  <c r="Q39" i="47"/>
  <c r="Q33" i="47"/>
  <c r="Q32" i="47"/>
  <c r="AK521" i="46"/>
  <c r="P63" i="43" s="1"/>
  <c r="AA391" i="46"/>
  <c r="F60" i="43" s="1"/>
  <c r="AC391" i="46"/>
  <c r="H60" i="43"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T24" i="47" l="1"/>
  <c r="AL521" i="46"/>
  <c r="Q63" i="43" s="1"/>
  <c r="AL391" i="46"/>
  <c r="Q60" i="43" s="1"/>
  <c r="V19" i="47"/>
  <c r="T15" i="47"/>
  <c r="R23" i="47"/>
  <c r="R25" i="47"/>
  <c r="R16" i="47"/>
  <c r="R26" i="47"/>
  <c r="R22" i="47"/>
  <c r="R24" i="47"/>
  <c r="R21" i="47"/>
  <c r="R15" i="47"/>
  <c r="R19" i="47"/>
  <c r="R20" i="47"/>
  <c r="S21" i="47"/>
  <c r="R17" i="47"/>
  <c r="S25" i="47"/>
  <c r="AL261" i="46"/>
  <c r="Q57" i="43" s="1"/>
  <c r="V37" i="47" s="1"/>
  <c r="AI521" i="46"/>
  <c r="N63" i="43" s="1"/>
  <c r="S65" i="47" s="1"/>
  <c r="AK261" i="46"/>
  <c r="P57" i="43" s="1"/>
  <c r="U31" i="47" s="1"/>
  <c r="S15" i="47"/>
  <c r="D94" i="43"/>
  <c r="S18" i="47"/>
  <c r="S20" i="47"/>
  <c r="T35" i="47"/>
  <c r="S19" i="47"/>
  <c r="S17" i="47"/>
  <c r="S22" i="47"/>
  <c r="S26" i="47"/>
  <c r="S16" i="47"/>
  <c r="S24" i="47"/>
  <c r="AM519" i="46"/>
  <c r="V17" i="47"/>
  <c r="V16" i="47"/>
  <c r="T17" i="47"/>
  <c r="U18" i="47"/>
  <c r="V26" i="47"/>
  <c r="T21" i="47"/>
  <c r="V15" i="47"/>
  <c r="T25" i="47"/>
  <c r="V25" i="47"/>
  <c r="T23" i="47"/>
  <c r="T22" i="47"/>
  <c r="V23" i="47"/>
  <c r="T20" i="47"/>
  <c r="T16" i="47"/>
  <c r="V21" i="47"/>
  <c r="V24" i="47"/>
  <c r="V18" i="47"/>
  <c r="V22" i="47"/>
  <c r="T26" i="47"/>
  <c r="T19" i="47"/>
  <c r="AJ521" i="46"/>
  <c r="O63" i="43" s="1"/>
  <c r="T61" i="47" s="1"/>
  <c r="S30" i="47"/>
  <c r="S33" i="47"/>
  <c r="S34" i="47"/>
  <c r="S36" i="47"/>
  <c r="S31" i="47"/>
  <c r="S32" i="47"/>
  <c r="S35" i="47"/>
  <c r="S40" i="47"/>
  <c r="S38" i="47"/>
  <c r="S39" i="47"/>
  <c r="S37" i="47"/>
  <c r="S41" i="47"/>
  <c r="R64" i="43"/>
  <c r="U25" i="47"/>
  <c r="U24" i="47"/>
  <c r="AM260" i="46"/>
  <c r="U15" i="47"/>
  <c r="U16" i="47"/>
  <c r="AM132" i="46"/>
  <c r="C104" i="43" s="1"/>
  <c r="U21" i="47"/>
  <c r="U23" i="47"/>
  <c r="U19" i="47"/>
  <c r="U22" i="47"/>
  <c r="U17" i="47"/>
  <c r="U26" i="47"/>
  <c r="AM518" i="46"/>
  <c r="AM517" i="46"/>
  <c r="AM522" i="46"/>
  <c r="F104" i="43" s="1"/>
  <c r="AM259" i="46"/>
  <c r="F94" i="43"/>
  <c r="D93" i="43"/>
  <c r="AK572" i="79"/>
  <c r="P72" i="43" s="1"/>
  <c r="T38" i="47"/>
  <c r="T32" i="47"/>
  <c r="T34" i="47"/>
  <c r="R58" i="43"/>
  <c r="T31" i="47"/>
  <c r="T33" i="47"/>
  <c r="T30" i="47"/>
  <c r="T36" i="47"/>
  <c r="T40" i="47"/>
  <c r="T41" i="47"/>
  <c r="T37" i="47"/>
  <c r="AM262" i="46"/>
  <c r="D104" i="43" s="1"/>
  <c r="T39" i="47"/>
  <c r="F93" i="43"/>
  <c r="AH521" i="46"/>
  <c r="M63" i="43" s="1"/>
  <c r="M45" i="47"/>
  <c r="K45" i="47"/>
  <c r="R54" i="43"/>
  <c r="S56" i="47"/>
  <c r="R30" i="47"/>
  <c r="P39" i="47"/>
  <c r="AM383" i="79"/>
  <c r="Z756" i="79"/>
  <c r="E75" i="43" s="1"/>
  <c r="Y572" i="79"/>
  <c r="D72" i="43" s="1"/>
  <c r="AM382" i="79"/>
  <c r="AM384" i="79"/>
  <c r="AM205" i="79"/>
  <c r="G104" i="43" s="1"/>
  <c r="AD572" i="79"/>
  <c r="I72" i="43" s="1"/>
  <c r="AJ572" i="79"/>
  <c r="O72" i="43" s="1"/>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C103" i="43"/>
  <c r="AB204" i="79"/>
  <c r="G66" i="43" s="1"/>
  <c r="AL572" i="79"/>
  <c r="Q72" i="43" s="1"/>
  <c r="E95" i="43"/>
  <c r="Z388" i="79"/>
  <c r="E69" i="43" s="1"/>
  <c r="AA204" i="79"/>
  <c r="F66" i="43" s="1"/>
  <c r="AG572" i="79"/>
  <c r="L72" i="43" s="1"/>
  <c r="AB388" i="79"/>
  <c r="G69" i="43" s="1"/>
  <c r="AA572" i="79"/>
  <c r="F72" i="43"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51" i="47"/>
  <c r="S54" i="47"/>
  <c r="S47" i="47"/>
  <c r="S53" i="47"/>
  <c r="T54" i="47"/>
  <c r="T52" i="47"/>
  <c r="T56" i="47"/>
  <c r="T48" i="47"/>
  <c r="T53" i="47"/>
  <c r="T45" i="47"/>
  <c r="T55" i="47"/>
  <c r="T46" i="47"/>
  <c r="T51" i="47"/>
  <c r="T49" i="47"/>
  <c r="T50" i="47"/>
  <c r="F96" i="43"/>
  <c r="F95" i="43"/>
  <c r="D63" i="43"/>
  <c r="U39" i="47"/>
  <c r="K56" i="47"/>
  <c r="K54" i="47"/>
  <c r="K50" i="47"/>
  <c r="K51" i="47"/>
  <c r="K48" i="47"/>
  <c r="K55" i="47"/>
  <c r="K52" i="47"/>
  <c r="K46" i="47"/>
  <c r="K47" i="47"/>
  <c r="K49" i="47"/>
  <c r="K53" i="47"/>
  <c r="M47" i="47"/>
  <c r="M49" i="47"/>
  <c r="M54" i="47"/>
  <c r="M55" i="47"/>
  <c r="M5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U33" i="47" l="1"/>
  <c r="U38" i="47"/>
  <c r="U37" i="47"/>
  <c r="U34" i="47"/>
  <c r="U41" i="47"/>
  <c r="U32" i="47"/>
  <c r="U36" i="47"/>
  <c r="U30" i="47"/>
  <c r="U40" i="47"/>
  <c r="U35" i="47"/>
  <c r="R27" i="47"/>
  <c r="R29" i="47" s="1"/>
  <c r="V50" i="47"/>
  <c r="V41" i="47"/>
  <c r="V55" i="47"/>
  <c r="V70" i="47"/>
  <c r="V38" i="47"/>
  <c r="V49" i="47"/>
  <c r="S69" i="47"/>
  <c r="V68" i="47"/>
  <c r="V36" i="47"/>
  <c r="V52" i="47"/>
  <c r="V33" i="47"/>
  <c r="S68" i="47"/>
  <c r="R57" i="43"/>
  <c r="V64" i="47"/>
  <c r="V67" i="47"/>
  <c r="V54" i="47"/>
  <c r="V31" i="47"/>
  <c r="S64" i="47"/>
  <c r="S63" i="47"/>
  <c r="V65" i="47"/>
  <c r="V47" i="47"/>
  <c r="V63" i="47"/>
  <c r="V60" i="47"/>
  <c r="V71" i="47"/>
  <c r="V30" i="47"/>
  <c r="S70" i="47"/>
  <c r="S60" i="47"/>
  <c r="V39" i="47"/>
  <c r="S71" i="47"/>
  <c r="V56" i="47"/>
  <c r="V46" i="47"/>
  <c r="S61" i="47"/>
  <c r="S66" i="47"/>
  <c r="V62" i="47"/>
  <c r="V32" i="47"/>
  <c r="V45" i="47"/>
  <c r="V53" i="47"/>
  <c r="V34" i="47"/>
  <c r="S62" i="47"/>
  <c r="S67" i="47"/>
  <c r="AM133" i="46"/>
  <c r="V61" i="47"/>
  <c r="V40" i="47"/>
  <c r="V48" i="47"/>
  <c r="V69" i="47"/>
  <c r="V66" i="47"/>
  <c r="V35" i="47"/>
  <c r="V51" i="47"/>
  <c r="D103" i="43"/>
  <c r="T64" i="47"/>
  <c r="S27" i="47"/>
  <c r="S29" i="47" s="1"/>
  <c r="T27" i="47"/>
  <c r="T29" i="47" s="1"/>
  <c r="T42" i="47" s="1"/>
  <c r="T44" i="47" s="1"/>
  <c r="T57" i="47" s="1"/>
  <c r="T59" i="47" s="1"/>
  <c r="V27" i="47"/>
  <c r="V29" i="47" s="1"/>
  <c r="T71" i="47"/>
  <c r="T67" i="47"/>
  <c r="T70" i="47"/>
  <c r="T63" i="47"/>
  <c r="T65" i="47"/>
  <c r="T69" i="47"/>
  <c r="T62" i="47"/>
  <c r="T60" i="47"/>
  <c r="T66" i="47"/>
  <c r="T68" i="47"/>
  <c r="AM521" i="46"/>
  <c r="AM523" i="46" s="1"/>
  <c r="R63" i="43"/>
  <c r="AM261" i="46"/>
  <c r="AM263" i="46" s="1"/>
  <c r="S42" i="47"/>
  <c r="S44" i="47" s="1"/>
  <c r="S57" i="47" s="1"/>
  <c r="S59" i="47" s="1"/>
  <c r="U27" i="47"/>
  <c r="U29" i="47" s="1"/>
  <c r="R172" i="47"/>
  <c r="U213" i="47"/>
  <c r="N184" i="47"/>
  <c r="V182" i="47"/>
  <c r="I214" i="47"/>
  <c r="V204" i="47"/>
  <c r="U175" i="47"/>
  <c r="U220" i="47"/>
  <c r="V191" i="47"/>
  <c r="O216" i="47"/>
  <c r="R188" i="47"/>
  <c r="N204" i="47"/>
  <c r="P200" i="47"/>
  <c r="O218" i="47"/>
  <c r="S196" i="47"/>
  <c r="Q173" i="47"/>
  <c r="T206" i="47"/>
  <c r="T230" i="47"/>
  <c r="K175" i="47"/>
  <c r="K170" i="47"/>
  <c r="K229" i="47"/>
  <c r="K214" i="47"/>
  <c r="K211" i="47"/>
  <c r="K234" i="47"/>
  <c r="K230" i="47"/>
  <c r="K174" i="47"/>
  <c r="K210" i="47"/>
  <c r="K235" i="47"/>
  <c r="K231" i="47"/>
  <c r="K227" i="47"/>
  <c r="K220" i="47"/>
  <c r="K216" i="47"/>
  <c r="K217" i="47"/>
  <c r="K213" i="47"/>
  <c r="K215" i="47"/>
  <c r="K225" i="47"/>
  <c r="K195" i="47"/>
  <c r="K188" i="47"/>
  <c r="K184" i="47"/>
  <c r="K180" i="47"/>
  <c r="K226" i="47"/>
  <c r="K219" i="47"/>
  <c r="K233" i="47"/>
  <c r="K181" i="47"/>
  <c r="K186" i="47"/>
  <c r="K196" i="47"/>
  <c r="K185" i="47"/>
  <c r="K182" i="47"/>
  <c r="K212" i="47"/>
  <c r="K218" i="47"/>
  <c r="K189" i="47"/>
  <c r="K197" i="47"/>
  <c r="K190" i="47"/>
  <c r="K205" i="47"/>
  <c r="K201" i="47"/>
  <c r="K187" i="47"/>
  <c r="K203" i="47"/>
  <c r="K199" i="47"/>
  <c r="K200" i="47"/>
  <c r="K202" i="47"/>
  <c r="K198" i="47"/>
  <c r="K172" i="47"/>
  <c r="K168" i="47"/>
  <c r="K167" i="47"/>
  <c r="E31" i="43"/>
  <c r="K204" i="47"/>
  <c r="K206" i="47"/>
  <c r="K173" i="47"/>
  <c r="K176" i="47"/>
  <c r="K169" i="47"/>
  <c r="K171" i="47"/>
  <c r="K166" i="47"/>
  <c r="K183" i="47"/>
  <c r="K191" i="47"/>
  <c r="K165" i="47"/>
  <c r="K236" i="47"/>
  <c r="K232" i="47"/>
  <c r="K228" i="47"/>
  <c r="K221" i="47"/>
  <c r="H20" i="43"/>
  <c r="V200" i="47"/>
  <c r="N203" i="47"/>
  <c r="U211" i="47"/>
  <c r="U190" i="47"/>
  <c r="T197" i="47"/>
  <c r="J176" i="47"/>
  <c r="J205" i="47"/>
  <c r="J204" i="47"/>
  <c r="J184" i="47"/>
  <c r="J221" i="47"/>
  <c r="J232" i="47"/>
  <c r="J214" i="47"/>
  <c r="V199" i="47"/>
  <c r="T187" i="47"/>
  <c r="N172" i="47"/>
  <c r="P221" i="47"/>
  <c r="P218" i="47"/>
  <c r="V234" i="47"/>
  <c r="V196" i="47"/>
  <c r="U199" i="47"/>
  <c r="U216" i="47"/>
  <c r="U225" i="47"/>
  <c r="V195" i="47"/>
  <c r="N189" i="47"/>
  <c r="P233" i="47"/>
  <c r="P204" i="47"/>
  <c r="N229" i="47"/>
  <c r="U189" i="47"/>
  <c r="N234" i="47"/>
  <c r="R214" i="47"/>
  <c r="R203" i="47"/>
  <c r="O171" i="47"/>
  <c r="O188" i="47"/>
  <c r="O213" i="47"/>
  <c r="V174" i="47"/>
  <c r="Q234" i="47"/>
  <c r="Q200" i="47"/>
  <c r="S230" i="47"/>
  <c r="S233" i="47"/>
  <c r="I198" i="47"/>
  <c r="P188" i="47"/>
  <c r="P220" i="47"/>
  <c r="P176" i="47"/>
  <c r="P214" i="47"/>
  <c r="P228" i="47"/>
  <c r="P206" i="47"/>
  <c r="P215" i="47"/>
  <c r="P217" i="47"/>
  <c r="P182" i="47"/>
  <c r="P184" i="47"/>
  <c r="P231" i="47"/>
  <c r="P191" i="47"/>
  <c r="P180" i="47"/>
  <c r="P174" i="47"/>
  <c r="P195" i="47"/>
  <c r="P201" i="47"/>
  <c r="P183" i="47"/>
  <c r="P227" i="47"/>
  <c r="P198" i="47"/>
  <c r="P203" i="47"/>
  <c r="P189" i="47"/>
  <c r="P202" i="47"/>
  <c r="P226" i="47"/>
  <c r="P171" i="47"/>
  <c r="P229" i="47"/>
  <c r="P190" i="47"/>
  <c r="P186" i="47"/>
  <c r="T174" i="47"/>
  <c r="N166" i="47"/>
  <c r="T232" i="47"/>
  <c r="T229" i="47"/>
  <c r="P205" i="47"/>
  <c r="J174" i="47"/>
  <c r="J183" i="47"/>
  <c r="E30" i="43"/>
  <c r="J188" i="47"/>
  <c r="J212" i="47"/>
  <c r="J234" i="47"/>
  <c r="J218" i="47"/>
  <c r="V221" i="47"/>
  <c r="R233" i="47"/>
  <c r="R175" i="47"/>
  <c r="R197" i="47"/>
  <c r="R225" i="47"/>
  <c r="V218" i="47"/>
  <c r="N220" i="47"/>
  <c r="P196" i="47"/>
  <c r="T215" i="47"/>
  <c r="U215" i="47"/>
  <c r="U184" i="47"/>
  <c r="V188" i="47"/>
  <c r="R182" i="47"/>
  <c r="U214" i="47"/>
  <c r="P211" i="47"/>
  <c r="V229" i="47"/>
  <c r="N200" i="47"/>
  <c r="R235" i="47"/>
  <c r="V176" i="47"/>
  <c r="N183" i="47"/>
  <c r="R166" i="47"/>
  <c r="R165" i="47"/>
  <c r="O165" i="47"/>
  <c r="O202" i="47"/>
  <c r="O217" i="47"/>
  <c r="T204" i="47"/>
  <c r="Q225" i="47"/>
  <c r="Q199" i="47"/>
  <c r="S187" i="47"/>
  <c r="S218" i="47"/>
  <c r="I181" i="47"/>
  <c r="V184" i="47"/>
  <c r="T171" i="47"/>
  <c r="V180" i="47"/>
  <c r="P212" i="47"/>
  <c r="P219" i="47"/>
  <c r="J173" i="47"/>
  <c r="J168" i="47"/>
  <c r="J187" i="47"/>
  <c r="J189" i="47"/>
  <c r="J195" i="47"/>
  <c r="J216" i="47"/>
  <c r="J226" i="47"/>
  <c r="J225" i="47"/>
  <c r="V181" i="47"/>
  <c r="N227" i="47"/>
  <c r="U174" i="47"/>
  <c r="U201" i="47"/>
  <c r="U218" i="47"/>
  <c r="V227" i="47"/>
  <c r="N230" i="47"/>
  <c r="R230" i="47"/>
  <c r="P236" i="47"/>
  <c r="U234" i="47"/>
  <c r="U185" i="47"/>
  <c r="T217" i="47"/>
  <c r="T186" i="47"/>
  <c r="P169" i="47"/>
  <c r="P216" i="47"/>
  <c r="V175" i="47"/>
  <c r="N180" i="47"/>
  <c r="P232" i="47"/>
  <c r="V217" i="47"/>
  <c r="N191" i="47"/>
  <c r="R190" i="47"/>
  <c r="O170" i="47"/>
  <c r="O191" i="47"/>
  <c r="O232" i="47"/>
  <c r="N197" i="47"/>
  <c r="Q216" i="47"/>
  <c r="Q181" i="47"/>
  <c r="S198" i="47"/>
  <c r="S226" i="47"/>
  <c r="I226" i="47"/>
  <c r="U47" i="47"/>
  <c r="U221" i="47"/>
  <c r="U206" i="47"/>
  <c r="U195" i="47"/>
  <c r="U235" i="47"/>
  <c r="U170" i="47"/>
  <c r="U230" i="47"/>
  <c r="U204" i="47"/>
  <c r="U181" i="47"/>
  <c r="U205" i="47"/>
  <c r="U231" i="47"/>
  <c r="U203" i="47"/>
  <c r="U167" i="47"/>
  <c r="U186" i="47"/>
  <c r="U168" i="47"/>
  <c r="U176" i="47"/>
  <c r="U200" i="47"/>
  <c r="U219" i="47"/>
  <c r="U182" i="47"/>
  <c r="E41" i="43"/>
  <c r="U172" i="47"/>
  <c r="U210" i="47"/>
  <c r="U196" i="47"/>
  <c r="U236" i="47"/>
  <c r="U173" i="47"/>
  <c r="U202" i="47"/>
  <c r="V231" i="47"/>
  <c r="N231" i="47"/>
  <c r="R236" i="47"/>
  <c r="R191" i="47"/>
  <c r="R234" i="47"/>
  <c r="J165" i="47"/>
  <c r="J169" i="47"/>
  <c r="J182" i="47"/>
  <c r="J196" i="47"/>
  <c r="J185" i="47"/>
  <c r="J220" i="47"/>
  <c r="J211" i="47"/>
  <c r="J229" i="47"/>
  <c r="V197" i="47"/>
  <c r="N236" i="47"/>
  <c r="T176" i="47"/>
  <c r="T182" i="47"/>
  <c r="P173" i="47"/>
  <c r="V220" i="47"/>
  <c r="N211" i="47"/>
  <c r="U212" i="47"/>
  <c r="T175" i="47"/>
  <c r="U232" i="47"/>
  <c r="U227" i="47"/>
  <c r="N226" i="47"/>
  <c r="R213" i="47"/>
  <c r="R171" i="47"/>
  <c r="P170" i="47"/>
  <c r="V210" i="47"/>
  <c r="N168" i="47"/>
  <c r="U166" i="47"/>
  <c r="N167" i="47"/>
  <c r="R204" i="47"/>
  <c r="R183" i="47"/>
  <c r="O166" i="47"/>
  <c r="O201" i="47"/>
  <c r="O212" i="47"/>
  <c r="N175" i="47"/>
  <c r="Q172" i="47"/>
  <c r="Q185" i="47"/>
  <c r="S176" i="47"/>
  <c r="I231" i="47"/>
  <c r="I217" i="47"/>
  <c r="I234" i="47"/>
  <c r="I187" i="47"/>
  <c r="I185" i="47"/>
  <c r="I189" i="47"/>
  <c r="I165" i="47"/>
  <c r="I176" i="47"/>
  <c r="I227" i="47"/>
  <c r="I236" i="47"/>
  <c r="I230" i="47"/>
  <c r="I183" i="47"/>
  <c r="I168" i="47"/>
  <c r="E29" i="43"/>
  <c r="I197" i="47"/>
  <c r="I169" i="47"/>
  <c r="I216" i="47"/>
  <c r="I210" i="47"/>
  <c r="I219" i="47"/>
  <c r="I206" i="47"/>
  <c r="I180" i="47"/>
  <c r="I200" i="47"/>
  <c r="I205" i="47"/>
  <c r="I173" i="47"/>
  <c r="I212" i="47"/>
  <c r="I233" i="47"/>
  <c r="I215" i="47"/>
  <c r="I202" i="47"/>
  <c r="I195" i="47"/>
  <c r="I167" i="47"/>
  <c r="I201" i="47"/>
  <c r="I175" i="47"/>
  <c r="I232" i="47"/>
  <c r="I229" i="47"/>
  <c r="I211" i="47"/>
  <c r="I188" i="47"/>
  <c r="I203" i="47"/>
  <c r="I186" i="47"/>
  <c r="I172" i="47"/>
  <c r="I228" i="47"/>
  <c r="I225" i="47"/>
  <c r="I213" i="47"/>
  <c r="I184" i="47"/>
  <c r="I199" i="47"/>
  <c r="I182" i="47"/>
  <c r="I235" i="47"/>
  <c r="I221" i="47"/>
  <c r="I218" i="47"/>
  <c r="I191" i="47"/>
  <c r="I196" i="47"/>
  <c r="I166" i="47"/>
  <c r="I174" i="47"/>
  <c r="V183" i="47"/>
  <c r="V169" i="47"/>
  <c r="E42" i="43"/>
  <c r="V226" i="47"/>
  <c r="V213" i="47"/>
  <c r="V232" i="47"/>
  <c r="V170" i="47"/>
  <c r="V214" i="47"/>
  <c r="V225" i="47"/>
  <c r="V235" i="47"/>
  <c r="V202" i="47"/>
  <c r="V212" i="47"/>
  <c r="V187" i="47"/>
  <c r="V168" i="47"/>
  <c r="V206" i="47"/>
  <c r="V166" i="47"/>
  <c r="V173" i="47"/>
  <c r="V172" i="47"/>
  <c r="M234" i="47"/>
  <c r="M212" i="47"/>
  <c r="M235" i="47"/>
  <c r="M231" i="47"/>
  <c r="M227" i="47"/>
  <c r="M214" i="47"/>
  <c r="M230" i="47"/>
  <c r="M216" i="47"/>
  <c r="M188" i="47"/>
  <c r="M226" i="47"/>
  <c r="M232" i="47"/>
  <c r="M228" i="47"/>
  <c r="M221" i="47"/>
  <c r="M217" i="47"/>
  <c r="M213" i="47"/>
  <c r="M220" i="47"/>
  <c r="M236" i="47"/>
  <c r="M215" i="47"/>
  <c r="M196" i="47"/>
  <c r="M189" i="47"/>
  <c r="M185" i="47"/>
  <c r="M181" i="47"/>
  <c r="M211" i="47"/>
  <c r="M219" i="47"/>
  <c r="M200" i="47"/>
  <c r="M190" i="47"/>
  <c r="M187" i="47"/>
  <c r="M183" i="47"/>
  <c r="M197" i="47"/>
  <c r="M186" i="47"/>
  <c r="M201" i="47"/>
  <c r="M172" i="47"/>
  <c r="M204" i="47"/>
  <c r="M206" i="47"/>
  <c r="M202" i="47"/>
  <c r="M198" i="47"/>
  <c r="M184" i="47"/>
  <c r="M180" i="47"/>
  <c r="M205" i="47"/>
  <c r="M210" i="47"/>
  <c r="M191" i="47"/>
  <c r="M203" i="47"/>
  <c r="M199" i="47"/>
  <c r="M165" i="47"/>
  <c r="M166" i="47"/>
  <c r="M168" i="47"/>
  <c r="M195" i="47"/>
  <c r="E33" i="43"/>
  <c r="M176" i="47"/>
  <c r="M173" i="47"/>
  <c r="M167" i="47"/>
  <c r="M169" i="47"/>
  <c r="M171" i="47"/>
  <c r="M170" i="47"/>
  <c r="M174" i="47"/>
  <c r="M233" i="47"/>
  <c r="M229" i="47"/>
  <c r="M225" i="47"/>
  <c r="M218" i="47"/>
  <c r="M175" i="47"/>
  <c r="M182" i="47"/>
  <c r="L81" i="47"/>
  <c r="L200" i="47"/>
  <c r="L182" i="47"/>
  <c r="L172" i="47"/>
  <c r="L197" i="47"/>
  <c r="L190" i="47"/>
  <c r="L202" i="47"/>
  <c r="L175" i="47"/>
  <c r="L211" i="47"/>
  <c r="L187" i="47"/>
  <c r="L183" i="47"/>
  <c r="L184" i="47"/>
  <c r="L180" i="47"/>
  <c r="L206" i="47"/>
  <c r="L171" i="47"/>
  <c r="L225" i="47"/>
  <c r="L166" i="47"/>
  <c r="L191" i="47"/>
  <c r="L188" i="47"/>
  <c r="L169" i="47"/>
  <c r="L174" i="47"/>
  <c r="L168" i="47"/>
  <c r="L170" i="47"/>
  <c r="L198" i="47"/>
  <c r="L176" i="47"/>
  <c r="L167" i="47"/>
  <c r="L173" i="47"/>
  <c r="L165" i="47"/>
  <c r="L219" i="47"/>
  <c r="L215" i="47"/>
  <c r="L210" i="47"/>
  <c r="L233" i="47"/>
  <c r="L234" i="47"/>
  <c r="L230" i="47"/>
  <c r="L226" i="47"/>
  <c r="L218" i="47"/>
  <c r="L236" i="47"/>
  <c r="L232" i="47"/>
  <c r="L220" i="47"/>
  <c r="L231" i="47"/>
  <c r="L227" i="47"/>
  <c r="L212" i="47"/>
  <c r="L235" i="47"/>
  <c r="L214" i="47"/>
  <c r="L216" i="47"/>
  <c r="L204" i="47"/>
  <c r="L195" i="47"/>
  <c r="L228" i="47"/>
  <c r="L221" i="47"/>
  <c r="L217" i="47"/>
  <c r="L213" i="47"/>
  <c r="L229" i="47"/>
  <c r="L185" i="47"/>
  <c r="L181" i="47"/>
  <c r="L203" i="47"/>
  <c r="L199" i="47"/>
  <c r="L186" i="47"/>
  <c r="L196" i="47"/>
  <c r="L189" i="47"/>
  <c r="L205" i="47"/>
  <c r="L201" i="47"/>
  <c r="E32" i="43"/>
  <c r="V216" i="47"/>
  <c r="N217" i="47"/>
  <c r="U233" i="47"/>
  <c r="U188" i="47"/>
  <c r="J170" i="47"/>
  <c r="J166" i="47"/>
  <c r="J186" i="47"/>
  <c r="J181" i="47"/>
  <c r="J198" i="47"/>
  <c r="J227" i="47"/>
  <c r="J215" i="47"/>
  <c r="J233" i="47"/>
  <c r="V219" i="47"/>
  <c r="N219" i="47"/>
  <c r="P197" i="47"/>
  <c r="P187" i="47"/>
  <c r="R170" i="47"/>
  <c r="V205" i="47"/>
  <c r="N205" i="47"/>
  <c r="T233" i="47"/>
  <c r="P166" i="47"/>
  <c r="U191" i="47"/>
  <c r="V228" i="47"/>
  <c r="N216" i="47"/>
  <c r="T166" i="47"/>
  <c r="P181" i="47"/>
  <c r="P168" i="47"/>
  <c r="V198" i="47"/>
  <c r="N173" i="47"/>
  <c r="P167" i="47"/>
  <c r="V230" i="47"/>
  <c r="R181" i="47"/>
  <c r="U197" i="47"/>
  <c r="O200" i="47"/>
  <c r="O187" i="47"/>
  <c r="V189" i="47"/>
  <c r="Q175" i="47"/>
  <c r="Q183" i="47"/>
  <c r="S225" i="47"/>
  <c r="I171" i="47"/>
  <c r="I220" i="47"/>
  <c r="R68" i="47"/>
  <c r="R201" i="47"/>
  <c r="R220" i="47"/>
  <c r="R186" i="47"/>
  <c r="R232" i="47"/>
  <c r="R226" i="47"/>
  <c r="R174" i="47"/>
  <c r="R184" i="47"/>
  <c r="R200" i="47"/>
  <c r="R199" i="47"/>
  <c r="R217" i="47"/>
  <c r="R219" i="47"/>
  <c r="R216" i="47"/>
  <c r="R215" i="47"/>
  <c r="R202" i="47"/>
  <c r="R218" i="47"/>
  <c r="R169" i="47"/>
  <c r="R168" i="47"/>
  <c r="R228" i="47"/>
  <c r="E38" i="43"/>
  <c r="R229" i="47"/>
  <c r="R231" i="47"/>
  <c r="R185" i="47"/>
  <c r="R210" i="47"/>
  <c r="O231" i="47"/>
  <c r="O221" i="47"/>
  <c r="O210" i="47"/>
  <c r="O205" i="47"/>
  <c r="O195" i="47"/>
  <c r="O189" i="47"/>
  <c r="O175" i="47"/>
  <c r="O230" i="47"/>
  <c r="O220" i="47"/>
  <c r="O233" i="47"/>
  <c r="O190" i="47"/>
  <c r="O184" i="47"/>
  <c r="O203" i="47"/>
  <c r="O169" i="47"/>
  <c r="O168" i="47"/>
  <c r="O226" i="47"/>
  <c r="O235" i="47"/>
  <c r="O229" i="47"/>
  <c r="O186" i="47"/>
  <c r="O180" i="47"/>
  <c r="O199" i="47"/>
  <c r="O172" i="47"/>
  <c r="O176" i="47"/>
  <c r="O219" i="47"/>
  <c r="O236" i="47"/>
  <c r="O225" i="47"/>
  <c r="O182" i="47"/>
  <c r="O206" i="47"/>
  <c r="O185" i="47"/>
  <c r="O173" i="47"/>
  <c r="O174" i="47"/>
  <c r="O211" i="47"/>
  <c r="O228" i="47"/>
  <c r="O214" i="47"/>
  <c r="O183" i="47"/>
  <c r="O198" i="47"/>
  <c r="O196" i="47"/>
  <c r="O167" i="47"/>
  <c r="V171" i="47"/>
  <c r="N210" i="47"/>
  <c r="T172" i="47"/>
  <c r="T191" i="47"/>
  <c r="T219" i="47"/>
  <c r="J175" i="47"/>
  <c r="J171" i="47"/>
  <c r="J190" i="47"/>
  <c r="J199" i="47"/>
  <c r="J202" i="47"/>
  <c r="J231" i="47"/>
  <c r="J219" i="47"/>
  <c r="J236" i="47"/>
  <c r="V190" i="47"/>
  <c r="N182" i="47"/>
  <c r="R227" i="47"/>
  <c r="R211" i="47"/>
  <c r="U169" i="47"/>
  <c r="V201" i="47"/>
  <c r="N188" i="47"/>
  <c r="U187" i="47"/>
  <c r="U198" i="47"/>
  <c r="U183" i="47"/>
  <c r="V167" i="47"/>
  <c r="P165" i="47"/>
  <c r="R187" i="47"/>
  <c r="P185" i="47"/>
  <c r="V203" i="47"/>
  <c r="T199" i="47"/>
  <c r="R205" i="47"/>
  <c r="V211" i="47"/>
  <c r="P210" i="47"/>
  <c r="R195" i="47"/>
  <c r="R189" i="47"/>
  <c r="O204" i="47"/>
  <c r="O197" i="47"/>
  <c r="O215" i="47"/>
  <c r="V233" i="47"/>
  <c r="Q170" i="47"/>
  <c r="S180" i="47"/>
  <c r="S191" i="47"/>
  <c r="I170" i="47"/>
  <c r="N235" i="47"/>
  <c r="N228" i="47"/>
  <c r="N214" i="47"/>
  <c r="N190" i="47"/>
  <c r="N202" i="47"/>
  <c r="E34" i="43"/>
  <c r="N174" i="47"/>
  <c r="N170" i="47"/>
  <c r="N232" i="47"/>
  <c r="N185" i="47"/>
  <c r="N187" i="47"/>
  <c r="N233" i="47"/>
  <c r="N213" i="47"/>
  <c r="N171" i="47"/>
  <c r="N225" i="47"/>
  <c r="N212" i="47"/>
  <c r="N169" i="47"/>
  <c r="N165" i="47"/>
  <c r="N181" i="47"/>
  <c r="N221" i="47"/>
  <c r="N215" i="47"/>
  <c r="N206" i="47"/>
  <c r="N218" i="47"/>
  <c r="N176" i="47"/>
  <c r="V185" i="47"/>
  <c r="N186" i="47"/>
  <c r="P175" i="47"/>
  <c r="E36" i="43"/>
  <c r="P235" i="47"/>
  <c r="J167" i="47"/>
  <c r="J191" i="47"/>
  <c r="J197" i="47"/>
  <c r="J203" i="47"/>
  <c r="J206" i="47"/>
  <c r="J235" i="47"/>
  <c r="J230" i="47"/>
  <c r="J217" i="47"/>
  <c r="V186" i="47"/>
  <c r="N195" i="47"/>
  <c r="U228" i="47"/>
  <c r="U226" i="47"/>
  <c r="T196" i="47"/>
  <c r="V165" i="47"/>
  <c r="N196" i="47"/>
  <c r="T225" i="47"/>
  <c r="T221" i="47"/>
  <c r="U171" i="47"/>
  <c r="V236" i="47"/>
  <c r="N201" i="47"/>
  <c r="R206" i="47"/>
  <c r="T212" i="47"/>
  <c r="P230" i="47"/>
  <c r="T190" i="47"/>
  <c r="R167" i="47"/>
  <c r="U180" i="47"/>
  <c r="R173" i="47"/>
  <c r="U217" i="47"/>
  <c r="R212" i="47"/>
  <c r="O181" i="47"/>
  <c r="O227" i="47"/>
  <c r="O234" i="47"/>
  <c r="Q221" i="47"/>
  <c r="S205" i="47"/>
  <c r="I190" i="47"/>
  <c r="T75" i="47"/>
  <c r="T200" i="47"/>
  <c r="T167" i="47"/>
  <c r="T201" i="47"/>
  <c r="T189" i="47"/>
  <c r="T188" i="47"/>
  <c r="T181" i="47"/>
  <c r="T213" i="47"/>
  <c r="T169" i="47"/>
  <c r="T235" i="47"/>
  <c r="T180" i="47"/>
  <c r="T234" i="47"/>
  <c r="T195" i="47"/>
  <c r="T203" i="47"/>
  <c r="T173" i="47"/>
  <c r="T198" i="47"/>
  <c r="T170" i="47"/>
  <c r="T184" i="47"/>
  <c r="T216" i="47"/>
  <c r="T168" i="47"/>
  <c r="T228" i="47"/>
  <c r="T211" i="47"/>
  <c r="T202" i="47"/>
  <c r="T231" i="47"/>
  <c r="T218" i="47"/>
  <c r="T185" i="47"/>
  <c r="T205" i="47"/>
  <c r="T183" i="47"/>
  <c r="S213" i="47"/>
  <c r="S197" i="47"/>
  <c r="S188" i="47"/>
  <c r="S236" i="47"/>
  <c r="E39" i="43"/>
  <c r="S182" i="47"/>
  <c r="S183" i="47"/>
  <c r="S234" i="47"/>
  <c r="S231" i="47"/>
  <c r="S167" i="47"/>
  <c r="S175" i="47"/>
  <c r="S214" i="47"/>
  <c r="S200" i="47"/>
  <c r="S204" i="47"/>
  <c r="S172" i="47"/>
  <c r="S181" i="47"/>
  <c r="S186" i="47"/>
  <c r="S219" i="47"/>
  <c r="S189" i="47"/>
  <c r="S185" i="47"/>
  <c r="S203" i="47"/>
  <c r="S171" i="47"/>
  <c r="S217" i="47"/>
  <c r="S169" i="47"/>
  <c r="S210" i="47"/>
  <c r="S166" i="47"/>
  <c r="S202" i="47"/>
  <c r="S215" i="47"/>
  <c r="S168" i="47"/>
  <c r="S235" i="47"/>
  <c r="S165" i="47"/>
  <c r="S199" i="47"/>
  <c r="S227" i="47"/>
  <c r="S221" i="47"/>
  <c r="S184" i="47"/>
  <c r="S232" i="47"/>
  <c r="S190" i="47"/>
  <c r="S173" i="47"/>
  <c r="S195" i="47"/>
  <c r="S174" i="47"/>
  <c r="S212" i="47"/>
  <c r="S201" i="47"/>
  <c r="S211" i="47"/>
  <c r="S170" i="47"/>
  <c r="S216" i="47"/>
  <c r="S220" i="47"/>
  <c r="S229" i="47"/>
  <c r="Q165" i="47"/>
  <c r="Q210" i="47"/>
  <c r="Q184" i="47"/>
  <c r="Q182" i="47"/>
  <c r="Q169" i="47"/>
  <c r="Q236" i="47"/>
  <c r="Q233" i="47"/>
  <c r="Q180" i="47"/>
  <c r="Q203" i="47"/>
  <c r="Q197" i="47"/>
  <c r="Q168" i="47"/>
  <c r="Q191" i="47"/>
  <c r="Q229" i="47"/>
  <c r="Q202" i="47"/>
  <c r="Q226" i="47"/>
  <c r="Q213" i="47"/>
  <c r="Q206" i="47"/>
  <c r="Q196" i="47"/>
  <c r="Q205" i="47"/>
  <c r="Q231" i="47"/>
  <c r="Q218" i="47"/>
  <c r="Q211" i="47"/>
  <c r="Q201" i="47"/>
  <c r="Q235" i="47"/>
  <c r="Q219" i="47"/>
  <c r="Q189" i="47"/>
  <c r="Q174" i="47"/>
  <c r="Q227" i="47"/>
  <c r="Q214" i="47"/>
  <c r="Q232" i="47"/>
  <c r="Q187" i="47"/>
  <c r="Q198" i="47"/>
  <c r="Q204" i="47"/>
  <c r="Q167" i="47"/>
  <c r="Q176" i="47"/>
  <c r="Q220" i="47"/>
  <c r="Q228" i="47"/>
  <c r="E37" i="43"/>
  <c r="Q188" i="47"/>
  <c r="Q195" i="47"/>
  <c r="Q186" i="47"/>
  <c r="Q171" i="47"/>
  <c r="Q166" i="47"/>
  <c r="Q212" i="47"/>
  <c r="Q230" i="47"/>
  <c r="Q217" i="47"/>
  <c r="N198" i="47"/>
  <c r="R198" i="47"/>
  <c r="R180" i="47"/>
  <c r="U165" i="47"/>
  <c r="J172" i="47"/>
  <c r="J201" i="47"/>
  <c r="J200" i="47"/>
  <c r="J180" i="47"/>
  <c r="J213" i="47"/>
  <c r="J228" i="47"/>
  <c r="J210" i="47"/>
  <c r="U229" i="47"/>
  <c r="T226" i="47"/>
  <c r="N199" i="47"/>
  <c r="T227" i="47"/>
  <c r="T214" i="47"/>
  <c r="P234" i="47"/>
  <c r="T220" i="47"/>
  <c r="R176" i="47"/>
  <c r="R221" i="47"/>
  <c r="P213" i="47"/>
  <c r="V215" i="47"/>
  <c r="T210" i="47"/>
  <c r="P172" i="47"/>
  <c r="P225" i="47"/>
  <c r="T236" i="47"/>
  <c r="T165" i="47"/>
  <c r="R196" i="47"/>
  <c r="E40" i="43"/>
  <c r="P199" i="47"/>
  <c r="E35" i="43"/>
  <c r="Q215" i="47"/>
  <c r="Q190" i="47"/>
  <c r="S228" i="47"/>
  <c r="S206" i="47"/>
  <c r="I204"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I103" i="43"/>
  <c r="L79" i="47"/>
  <c r="G103" i="43"/>
  <c r="J103" i="43"/>
  <c r="L83" i="47"/>
  <c r="L78" i="47"/>
  <c r="K103" i="43"/>
  <c r="L76" i="47"/>
  <c r="M97" i="43"/>
  <c r="L80" i="47"/>
  <c r="E103" i="43"/>
  <c r="M101" i="43"/>
  <c r="M93" i="43"/>
  <c r="L84" i="47"/>
  <c r="W18" i="47"/>
  <c r="M96" i="43"/>
  <c r="M98" i="43"/>
  <c r="Q106" i="47"/>
  <c r="U84" i="47"/>
  <c r="Q111" i="47"/>
  <c r="Q81" i="47"/>
  <c r="Q86" i="47"/>
  <c r="Q107" i="47"/>
  <c r="Q94" i="47"/>
  <c r="Q97" i="47"/>
  <c r="Q84" i="47"/>
  <c r="Q95" i="47"/>
  <c r="Q125" i="47"/>
  <c r="Q76" i="47"/>
  <c r="Q110" i="47"/>
  <c r="Q80" i="47"/>
  <c r="Q108" i="47"/>
  <c r="Q77" i="47"/>
  <c r="Q96" i="47"/>
  <c r="Q116" i="47"/>
  <c r="Q101" i="47"/>
  <c r="Q100" i="47"/>
  <c r="P80" i="47"/>
  <c r="U78" i="47"/>
  <c r="N78" i="47"/>
  <c r="N85" i="47"/>
  <c r="N86" i="47"/>
  <c r="P84" i="47"/>
  <c r="N77" i="47"/>
  <c r="N80" i="47"/>
  <c r="N82" i="47"/>
  <c r="P75" i="47"/>
  <c r="N75" i="47"/>
  <c r="N81" i="47"/>
  <c r="N76" i="47"/>
  <c r="N79" i="47"/>
  <c r="N83" i="47"/>
  <c r="R49" i="47"/>
  <c r="Q99" i="47"/>
  <c r="Q83" i="47"/>
  <c r="Q85" i="47"/>
  <c r="Q92" i="47"/>
  <c r="R55" i="47"/>
  <c r="Q109" i="47"/>
  <c r="Q112" i="47"/>
  <c r="Q127" i="47"/>
  <c r="U75" i="47"/>
  <c r="Q79" i="47"/>
  <c r="Q105" i="47"/>
  <c r="Q114" i="47"/>
  <c r="Q131" i="47"/>
  <c r="Q113" i="47"/>
  <c r="Q93" i="47"/>
  <c r="U94" i="47"/>
  <c r="U82" i="47"/>
  <c r="Q98" i="47"/>
  <c r="Q90" i="47"/>
  <c r="Q75" i="47"/>
  <c r="Q78" i="47"/>
  <c r="Q91" i="47"/>
  <c r="Q120" i="47"/>
  <c r="Q115" i="47"/>
  <c r="U108" i="47"/>
  <c r="P76" i="47"/>
  <c r="U112" i="47"/>
  <c r="P77" i="47"/>
  <c r="U101" i="47"/>
  <c r="U115" i="47"/>
  <c r="U100" i="47"/>
  <c r="U99" i="47"/>
  <c r="U111" i="47"/>
  <c r="P85" i="47"/>
  <c r="P79" i="47"/>
  <c r="U109" i="47"/>
  <c r="P86" i="47"/>
  <c r="S95" i="47"/>
  <c r="U95" i="47"/>
  <c r="U97" i="47"/>
  <c r="U90" i="47"/>
  <c r="U105" i="47"/>
  <c r="U106" i="47"/>
  <c r="U91" i="47"/>
  <c r="P81" i="47"/>
  <c r="P78" i="47"/>
  <c r="P82" i="47"/>
  <c r="U161" i="47"/>
  <c r="S77" i="47"/>
  <c r="S98" i="47"/>
  <c r="S84" i="47"/>
  <c r="S92" i="47"/>
  <c r="Q130" i="47"/>
  <c r="Q157" i="47"/>
  <c r="U114" i="47"/>
  <c r="U85" i="47"/>
  <c r="U80" i="47"/>
  <c r="U93" i="47"/>
  <c r="U86" i="47"/>
  <c r="U92" i="47"/>
  <c r="S76" i="47"/>
  <c r="S152" i="47"/>
  <c r="S107" i="47"/>
  <c r="S93" i="47"/>
  <c r="S75" i="47"/>
  <c r="R70" i="47"/>
  <c r="Q124" i="47"/>
  <c r="Q123" i="47"/>
  <c r="Q135" i="47"/>
  <c r="Q121" i="47"/>
  <c r="S82" i="47"/>
  <c r="S160" i="47"/>
  <c r="S131" i="47"/>
  <c r="S83" i="47"/>
  <c r="S114" i="47"/>
  <c r="Q136" i="47"/>
  <c r="U96" i="47"/>
  <c r="U110" i="47"/>
  <c r="U113" i="47"/>
  <c r="U107" i="47"/>
  <c r="U98" i="47"/>
  <c r="S100" i="47"/>
  <c r="S78" i="47"/>
  <c r="S101" i="47"/>
  <c r="S153" i="47"/>
  <c r="Q129" i="47"/>
  <c r="Q122" i="47"/>
  <c r="S122" i="47"/>
  <c r="S125" i="47"/>
  <c r="U77" i="47"/>
  <c r="U81" i="47"/>
  <c r="U79" i="47"/>
  <c r="S109" i="47"/>
  <c r="S108" i="47"/>
  <c r="S116" i="47"/>
  <c r="S161" i="47"/>
  <c r="U125" i="47"/>
  <c r="S79" i="47"/>
  <c r="S85" i="47"/>
  <c r="S86" i="47"/>
  <c r="Q126" i="47"/>
  <c r="U76" i="47"/>
  <c r="U116" i="47"/>
  <c r="S113" i="47"/>
  <c r="S80" i="47"/>
  <c r="S81" i="47"/>
  <c r="Q128" i="47"/>
  <c r="M86" i="47"/>
  <c r="M78" i="47"/>
  <c r="U146" i="47"/>
  <c r="Q152" i="47"/>
  <c r="M75" i="47"/>
  <c r="M80" i="47"/>
  <c r="P42" i="47"/>
  <c r="P44" i="47" s="1"/>
  <c r="P57" i="47" s="1"/>
  <c r="P59" i="47" s="1"/>
  <c r="P72" i="47" s="1"/>
  <c r="P74" i="47" s="1"/>
  <c r="Q141" i="47"/>
  <c r="Q145" i="47"/>
  <c r="Q139" i="47"/>
  <c r="Q142" i="47"/>
  <c r="Q143" i="47"/>
  <c r="M76" i="47"/>
  <c r="M85" i="47"/>
  <c r="Q144" i="47"/>
  <c r="M79" i="47"/>
  <c r="M84" i="47"/>
  <c r="U158" i="47"/>
  <c r="U122" i="47"/>
  <c r="Q161" i="47"/>
  <c r="S126" i="47"/>
  <c r="M81" i="47"/>
  <c r="Q150" i="47"/>
  <c r="M83" i="47"/>
  <c r="M77" i="47"/>
  <c r="U156" i="47"/>
  <c r="Q151" i="47"/>
  <c r="U121" i="47"/>
  <c r="U151" i="47"/>
  <c r="U142" i="47"/>
  <c r="U144" i="47"/>
  <c r="U153" i="47"/>
  <c r="S111" i="47"/>
  <c r="S94" i="47"/>
  <c r="S135" i="47"/>
  <c r="S97" i="47"/>
  <c r="Q138" i="47"/>
  <c r="Q146" i="47"/>
  <c r="U123" i="47"/>
  <c r="U150" i="47"/>
  <c r="U140" i="47"/>
  <c r="U124" i="47"/>
  <c r="S91" i="47"/>
  <c r="S156" i="47"/>
  <c r="S120" i="47"/>
  <c r="S96" i="47"/>
  <c r="V155" i="47"/>
  <c r="U120" i="47"/>
  <c r="U131" i="47"/>
  <c r="U138" i="47"/>
  <c r="U130" i="47"/>
  <c r="S110" i="47"/>
  <c r="S154" i="47"/>
  <c r="S106" i="47"/>
  <c r="S139" i="47"/>
  <c r="S99" i="47"/>
  <c r="S112" i="47"/>
  <c r="Q137" i="47"/>
  <c r="Q140" i="47"/>
  <c r="R78" i="43"/>
  <c r="Q153" i="47"/>
  <c r="R81" i="43"/>
  <c r="U154" i="47"/>
  <c r="U126" i="47"/>
  <c r="U128" i="47"/>
  <c r="U127" i="47"/>
  <c r="U129" i="47"/>
  <c r="U159" i="47"/>
  <c r="S115" i="47"/>
  <c r="S90" i="47"/>
  <c r="S105" i="47"/>
  <c r="S155" i="47"/>
  <c r="S151" i="47"/>
  <c r="R64" i="47"/>
  <c r="R53" i="47"/>
  <c r="S142" i="47"/>
  <c r="R52" i="47"/>
  <c r="R51" i="47"/>
  <c r="R62" i="47"/>
  <c r="U145" i="47"/>
  <c r="S128" i="47"/>
  <c r="S123" i="47"/>
  <c r="S141" i="47"/>
  <c r="R71" i="47"/>
  <c r="R67" i="47"/>
  <c r="R48" i="47"/>
  <c r="R61" i="47"/>
  <c r="R60" i="47"/>
  <c r="R45" i="47"/>
  <c r="S144" i="47"/>
  <c r="R54" i="47"/>
  <c r="R46" i="47"/>
  <c r="R66" i="47"/>
  <c r="U136" i="47"/>
  <c r="U160" i="47"/>
  <c r="U141" i="47"/>
  <c r="S146" i="47"/>
  <c r="S145" i="47"/>
  <c r="S130" i="47"/>
  <c r="S138" i="47"/>
  <c r="S127" i="47"/>
  <c r="S121" i="47"/>
  <c r="R56" i="47"/>
  <c r="R47" i="47"/>
  <c r="R122" i="47"/>
  <c r="Q154" i="47"/>
  <c r="Q158" i="47"/>
  <c r="S143" i="47"/>
  <c r="S136" i="47"/>
  <c r="R50" i="47"/>
  <c r="R65" i="47"/>
  <c r="U143" i="47"/>
  <c r="U157" i="47"/>
  <c r="U155" i="47"/>
  <c r="U152" i="47"/>
  <c r="U135" i="47"/>
  <c r="U137" i="47"/>
  <c r="U139" i="47"/>
  <c r="S150" i="47"/>
  <c r="S140" i="47"/>
  <c r="S124" i="47"/>
  <c r="S157" i="47"/>
  <c r="S129" i="47"/>
  <c r="R63" i="47"/>
  <c r="Q155" i="47"/>
  <c r="Q159" i="47"/>
  <c r="Q156" i="47"/>
  <c r="S159" i="47"/>
  <c r="S158" i="47"/>
  <c r="S137" i="47"/>
  <c r="R69" i="47"/>
  <c r="Q160"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K63" i="47"/>
  <c r="K65" i="47"/>
  <c r="K81" i="47"/>
  <c r="K76" i="47"/>
  <c r="K85" i="47"/>
  <c r="K77" i="47"/>
  <c r="K64" i="47"/>
  <c r="K84" i="47"/>
  <c r="K69" i="47"/>
  <c r="K78" i="47"/>
  <c r="K86" i="47"/>
  <c r="K83" i="47"/>
  <c r="K68" i="47"/>
  <c r="K79" i="47"/>
  <c r="K62" i="47"/>
  <c r="K60" i="47"/>
  <c r="K80" i="47"/>
  <c r="K71" i="47"/>
  <c r="K75" i="47"/>
  <c r="K70" i="47"/>
  <c r="K67" i="47"/>
  <c r="K61" i="47"/>
  <c r="K82" i="47"/>
  <c r="K66" i="47"/>
  <c r="I71" i="47"/>
  <c r="I68" i="47"/>
  <c r="I60" i="47"/>
  <c r="I70" i="47"/>
  <c r="I75" i="47"/>
  <c r="I83" i="47"/>
  <c r="I66" i="47"/>
  <c r="I54" i="47"/>
  <c r="I63" i="47"/>
  <c r="I61" i="47"/>
  <c r="I47" i="47"/>
  <c r="I85" i="47"/>
  <c r="I82" i="47"/>
  <c r="I77" i="47"/>
  <c r="I65" i="47"/>
  <c r="I80" i="47"/>
  <c r="I48" i="47"/>
  <c r="I79" i="47"/>
  <c r="I62" i="47"/>
  <c r="I76" i="47"/>
  <c r="I56" i="47"/>
  <c r="I69" i="47"/>
  <c r="I53" i="47"/>
  <c r="I55" i="47"/>
  <c r="I46" i="47"/>
  <c r="I51" i="47"/>
  <c r="I86" i="47"/>
  <c r="I84" i="47"/>
  <c r="I49" i="47"/>
  <c r="I67" i="47"/>
  <c r="I50" i="47"/>
  <c r="I81" i="47"/>
  <c r="I64" i="47"/>
  <c r="I52" i="47"/>
  <c r="I45" i="47"/>
  <c r="I78" i="47"/>
  <c r="J76" i="47"/>
  <c r="J61" i="47"/>
  <c r="J40" i="47"/>
  <c r="J35" i="47"/>
  <c r="J51" i="47"/>
  <c r="J78" i="47"/>
  <c r="J55" i="47"/>
  <c r="J33" i="47"/>
  <c r="J41" i="47"/>
  <c r="J52" i="47"/>
  <c r="J66" i="47"/>
  <c r="J53" i="47"/>
  <c r="J49" i="47"/>
  <c r="J67" i="47"/>
  <c r="J37" i="47"/>
  <c r="W37" i="47" s="1"/>
  <c r="J31" i="47"/>
  <c r="J46" i="47"/>
  <c r="J45" i="47"/>
  <c r="J75" i="47"/>
  <c r="J48" i="47"/>
  <c r="J62" i="47"/>
  <c r="J69" i="47"/>
  <c r="J60" i="47"/>
  <c r="J84" i="47"/>
  <c r="J68" i="47"/>
  <c r="J47" i="47"/>
  <c r="J38" i="47"/>
  <c r="J86" i="47"/>
  <c r="J65" i="47"/>
  <c r="J36" i="47"/>
  <c r="J63" i="47"/>
  <c r="J32" i="47"/>
  <c r="J30" i="47"/>
  <c r="J39" i="47"/>
  <c r="J64" i="47"/>
  <c r="J71" i="47"/>
  <c r="J79" i="47"/>
  <c r="J81" i="47"/>
  <c r="J83" i="47"/>
  <c r="J56" i="47"/>
  <c r="J54" i="47"/>
  <c r="J77" i="47"/>
  <c r="J70" i="47"/>
  <c r="J85" i="47"/>
  <c r="J82" i="47"/>
  <c r="J50" i="47"/>
  <c r="J80" i="47"/>
  <c r="J34" i="47"/>
  <c r="I27" i="47"/>
  <c r="I29" i="47" s="1"/>
  <c r="O27" i="47"/>
  <c r="O29" i="47" s="1"/>
  <c r="J27" i="47"/>
  <c r="J29" i="47" s="1"/>
  <c r="M27" i="47"/>
  <c r="M29" i="47" s="1"/>
  <c r="L27" i="47"/>
  <c r="L29" i="47" s="1"/>
  <c r="N27" i="47"/>
  <c r="N29" i="47" s="1"/>
  <c r="K29" i="47"/>
  <c r="W32" i="47" l="1"/>
  <c r="W33" i="47"/>
  <c r="W41" i="47"/>
  <c r="W31" i="47"/>
  <c r="W36" i="47"/>
  <c r="W39" i="47"/>
  <c r="W38" i="47"/>
  <c r="W30" i="47"/>
  <c r="U42" i="47"/>
  <c r="U44" i="47" s="1"/>
  <c r="U57" i="47" s="1"/>
  <c r="U59" i="47" s="1"/>
  <c r="U72" i="47" s="1"/>
  <c r="U74" i="47" s="1"/>
  <c r="U87" i="47" s="1"/>
  <c r="U89" i="47" s="1"/>
  <c r="U102" i="47" s="1"/>
  <c r="W35" i="47"/>
  <c r="W34" i="47"/>
  <c r="V42" i="47"/>
  <c r="V44" i="47" s="1"/>
  <c r="V57" i="47" s="1"/>
  <c r="V59" i="47" s="1"/>
  <c r="V72" i="47" s="1"/>
  <c r="V74" i="47" s="1"/>
  <c r="V87" i="47" s="1"/>
  <c r="V89" i="47" s="1"/>
  <c r="V102" i="47" s="1"/>
  <c r="S72" i="47"/>
  <c r="S74" i="47" s="1"/>
  <c r="S87" i="47" s="1"/>
  <c r="S89" i="47" s="1"/>
  <c r="S102" i="47" s="1"/>
  <c r="W40" i="47"/>
  <c r="T72" i="47"/>
  <c r="T74" i="47" s="1"/>
  <c r="T87" i="47" s="1"/>
  <c r="T89" i="47" s="1"/>
  <c r="T102" i="47" s="1"/>
  <c r="H19" i="43"/>
  <c r="W214" i="47"/>
  <c r="E43" i="43"/>
  <c r="W190" i="47"/>
  <c r="W170" i="47"/>
  <c r="W166" i="47"/>
  <c r="W199" i="47"/>
  <c r="W202" i="47"/>
  <c r="W206" i="47"/>
  <c r="W183" i="47"/>
  <c r="W187" i="47"/>
  <c r="W195" i="47"/>
  <c r="W198" i="47"/>
  <c r="W220" i="47"/>
  <c r="W196" i="47"/>
  <c r="W211" i="47"/>
  <c r="W215" i="47"/>
  <c r="W219" i="47"/>
  <c r="W230" i="47"/>
  <c r="W234" i="47"/>
  <c r="W221" i="47"/>
  <c r="W184" i="47"/>
  <c r="W171" i="47"/>
  <c r="W229" i="47"/>
  <c r="W233" i="47"/>
  <c r="W210" i="47"/>
  <c r="W236" i="47"/>
  <c r="W181" i="47"/>
  <c r="W228" i="47"/>
  <c r="W188" i="47"/>
  <c r="W204" i="47"/>
  <c r="W191" i="47"/>
  <c r="W225" i="47"/>
  <c r="W212" i="47"/>
  <c r="W216" i="47"/>
  <c r="W227" i="47"/>
  <c r="W231" i="47"/>
  <c r="W232" i="47"/>
  <c r="W218" i="47"/>
  <c r="W175" i="47"/>
  <c r="W173" i="47"/>
  <c r="W169" i="47"/>
  <c r="W176" i="47"/>
  <c r="W172" i="47"/>
  <c r="W201" i="47"/>
  <c r="W205" i="47"/>
  <c r="W197" i="47"/>
  <c r="W165" i="47"/>
  <c r="W235" i="47"/>
  <c r="W186" i="47"/>
  <c r="W167" i="47"/>
  <c r="W200" i="47"/>
  <c r="W189" i="47"/>
  <c r="W213" i="47"/>
  <c r="W174" i="47"/>
  <c r="W182" i="47"/>
  <c r="W203" i="47"/>
  <c r="W180" i="47"/>
  <c r="W168" i="47"/>
  <c r="W185" i="47"/>
  <c r="W226" i="47"/>
  <c r="W217" i="47"/>
  <c r="M104" i="43"/>
  <c r="W161" i="47"/>
  <c r="M103" i="43"/>
  <c r="W27" i="47"/>
  <c r="C105" i="43" s="1"/>
  <c r="Q87" i="47"/>
  <c r="Q89" i="47" s="1"/>
  <c r="Q102" i="47" s="1"/>
  <c r="P87" i="47"/>
  <c r="P89" i="47" s="1"/>
  <c r="P102" i="47" s="1"/>
  <c r="R57" i="47"/>
  <c r="R59" i="47" s="1"/>
  <c r="R72" i="47" s="1"/>
  <c r="R74" i="47" s="1"/>
  <c r="R87" i="47" s="1"/>
  <c r="R89" i="47" s="1"/>
  <c r="R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P164" i="47" l="1"/>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U164" i="47"/>
  <c r="U177" i="47" s="1"/>
  <c r="U179" i="47" s="1"/>
  <c r="U192" i="47" s="1"/>
  <c r="U194" i="47" s="1"/>
  <c r="U207" i="47" s="1"/>
  <c r="U209" i="47" s="1"/>
  <c r="U222" i="47" s="1"/>
  <c r="U224" i="47" s="1"/>
  <c r="U237" i="47" s="1"/>
  <c r="P84" i="43" s="1"/>
  <c r="F41" i="43" s="1"/>
  <c r="G41" i="43" s="1"/>
  <c r="Q164" i="47"/>
  <c r="Q177" i="47" s="1"/>
  <c r="Q179" i="47" s="1"/>
  <c r="Q192" i="47" s="1"/>
  <c r="Q194" i="47" s="1"/>
  <c r="Q207" i="47" s="1"/>
  <c r="Q209" i="47" s="1"/>
  <c r="Q222" i="47" s="1"/>
  <c r="Q224" i="47" s="1"/>
  <c r="Q237" i="47" s="1"/>
  <c r="L84" i="43" s="1"/>
  <c r="L85" i="43" s="1"/>
  <c r="T164" i="47"/>
  <c r="T177" i="47" s="1"/>
  <c r="T179" i="47" s="1"/>
  <c r="T192" i="47" s="1"/>
  <c r="T194" i="47" s="1"/>
  <c r="T207" i="47" s="1"/>
  <c r="T209" i="47" s="1"/>
  <c r="T222" i="47" s="1"/>
  <c r="T224" i="47" s="1"/>
  <c r="T237" i="47" s="1"/>
  <c r="O84" i="43" s="1"/>
  <c r="O85" i="43" s="1"/>
  <c r="S164" i="47"/>
  <c r="S177" i="47" s="1"/>
  <c r="S179" i="47" s="1"/>
  <c r="S192" i="47" s="1"/>
  <c r="S194" i="47" s="1"/>
  <c r="S207" i="47" s="1"/>
  <c r="S209" i="47" s="1"/>
  <c r="S222" i="47" s="1"/>
  <c r="S224" i="47" s="1"/>
  <c r="S237" i="47" s="1"/>
  <c r="N84" i="43" s="1"/>
  <c r="N85" i="43" s="1"/>
  <c r="R164" i="47"/>
  <c r="R177" i="47" s="1"/>
  <c r="R179" i="47" s="1"/>
  <c r="R192" i="47" s="1"/>
  <c r="R194" i="47" s="1"/>
  <c r="R207" i="47" s="1"/>
  <c r="R209" i="47" s="1"/>
  <c r="R222" i="47" s="1"/>
  <c r="R224" i="47" s="1"/>
  <c r="R237" i="47" s="1"/>
  <c r="M84" i="43" s="1"/>
  <c r="M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36" i="43"/>
  <c r="G36" i="43" s="1"/>
  <c r="F37" i="43"/>
  <c r="G37" i="43" s="1"/>
  <c r="F38" i="43"/>
  <c r="G38" i="43" s="1"/>
  <c r="J164" i="47"/>
  <c r="J177" i="47" s="1"/>
  <c r="J179" i="47" s="1"/>
  <c r="J192" i="47" s="1"/>
  <c r="J194" i="47" s="1"/>
  <c r="J207" i="47" s="1"/>
  <c r="J209" i="47" s="1"/>
  <c r="J222" i="47" s="1"/>
  <c r="J224" i="47" s="1"/>
  <c r="J237" i="47" s="1"/>
  <c r="E84" i="43" s="1"/>
  <c r="E85" i="43" s="1"/>
  <c r="P85" i="43"/>
  <c r="O164" i="47"/>
  <c r="O177" i="47" s="1"/>
  <c r="O179" i="47" s="1"/>
  <c r="O192" i="47" s="1"/>
  <c r="O194" i="47" s="1"/>
  <c r="O207" i="47" s="1"/>
  <c r="O209" i="47" s="1"/>
  <c r="O222" i="47" s="1"/>
  <c r="O224" i="47" s="1"/>
  <c r="O237" i="47" s="1"/>
  <c r="J84" i="43" s="1"/>
  <c r="F35" i="43" s="1"/>
  <c r="G35" i="43" s="1"/>
  <c r="F39" i="43"/>
  <c r="G39" i="43" s="1"/>
  <c r="Q85" i="43"/>
  <c r="M164" i="47"/>
  <c r="M177" i="47" s="1"/>
  <c r="M179" i="47" s="1"/>
  <c r="M192" i="47" s="1"/>
  <c r="M194" i="47" s="1"/>
  <c r="M207" i="47" s="1"/>
  <c r="M209" i="47" s="1"/>
  <c r="M222" i="47" s="1"/>
  <c r="M224" i="47" s="1"/>
  <c r="M237" i="47" s="1"/>
  <c r="H84" i="43" s="1"/>
  <c r="H85" i="43" s="1"/>
  <c r="N164" i="47"/>
  <c r="N177" i="47" s="1"/>
  <c r="N179" i="47" s="1"/>
  <c r="N192" i="47" s="1"/>
  <c r="N194" i="47" s="1"/>
  <c r="N207" i="47" s="1"/>
  <c r="N209" i="47" s="1"/>
  <c r="N222" i="47" s="1"/>
  <c r="N224" i="47" s="1"/>
  <c r="N237" i="47" s="1"/>
  <c r="I84" i="43" s="1"/>
  <c r="I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3" i="43"/>
  <c r="G33" i="43" s="1"/>
  <c r="J85" i="43"/>
  <c r="F34" i="43"/>
  <c r="G34" i="43" s="1"/>
  <c r="D85" i="43"/>
  <c r="L164" i="47"/>
  <c r="L177" i="47" s="1"/>
  <c r="L179" i="47" s="1"/>
  <c r="L192" i="47" s="1"/>
  <c r="L194" i="47" s="1"/>
  <c r="L207" i="47" s="1"/>
  <c r="L209" i="47" s="1"/>
  <c r="L222" i="47" s="1"/>
  <c r="L224" i="47" s="1"/>
  <c r="L237" i="47" s="1"/>
  <c r="G84" i="43" s="1"/>
  <c r="F32" i="43" s="1"/>
  <c r="G32" i="43" s="1"/>
  <c r="F29" i="43"/>
  <c r="G29" i="43" s="1"/>
  <c r="W42" i="47"/>
  <c r="D105" i="43" s="1"/>
  <c r="K42" i="47"/>
  <c r="G85"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sharedStrings.xml><?xml version="1.0" encoding="utf-8"?>
<sst xmlns="http://schemas.openxmlformats.org/spreadsheetml/2006/main" count="3173" uniqueCount="804">
  <si>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</si>
  <si>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</si>
  <si>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</si>
  <si>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</si>
  <si>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</si>
  <si>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</si>
  <si>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</si>
  <si>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</si>
  <si>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</si>
  <si>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</si>
  <si>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</si>
  <si>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</si>
  <si>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</si>
  <si>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</si>
  <si>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</si>
  <si>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</si>
  <si>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</si>
  <si>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</si>
  <si>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</si>
  <si>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</si>
  <si>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</si>
  <si>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</si>
  <si>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</si>
  <si>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</si>
  <si>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</si>
  <si>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</si>
  <si>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</si>
  <si>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</si>
  <si>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</si>
  <si>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</si>
  <si>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</si>
  <si>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</si>
  <si>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</si>
  <si>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</si>
  <si>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</si>
  <si>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</si>
  <si>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</si>
  <si>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</si>
  <si>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</si>
  <si>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</si>
  <si>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</si>
  <si>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</si>
  <si>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</si>
  <si>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</si>
  <si>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</si>
  <si>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</si>
  <si>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</si>
  <si>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</si>
  <si>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</si>
  <si>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</si>
  <si>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</si>
  <si>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</si>
  <si>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</si>
  <si>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</si>
  <si>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</si>
  <si>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</si>
  <si>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</si>
  <si>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</si>
  <si>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</si>
  <si>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</si>
  <si>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</si>
  <si>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</si>
  <si>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</si>
  <si>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</si>
  <si>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</si>
  <si>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</si>
  <si>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</si>
  <si>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</si>
  <si>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</si>
  <si>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</si>
  <si>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</si>
  <si>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</si>
  <si>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</si>
  <si>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</si>
  <si>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</si>
  <si>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</si>
  <si>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</si>
  <si>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</si>
  <si>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</si>
  <si>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</si>
  <si>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</si>
  <si>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</si>
  <si>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</si>
  <si>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</si>
  <si>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</si>
  <si>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</si>
  <si>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</si>
  <si>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</si>
  <si>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</si>
  <si>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</si>
  <si>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</si>
  <si>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</si>
  <si>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</si>
  <si>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</si>
  <si>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</si>
  <si>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</si>
  <si>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</si>
  <si>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</si>
  <si>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</si>
  <si>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</si>
  <si>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</si>
  <si>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</si>
  <si>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</si>
  <si>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</si>
  <si>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</si>
  <si>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</si>
  <si>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</si>
  <si>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</si>
  <si>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</si>
  <si>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</si>
  <si>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</si>
  <si>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</si>
  <si>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</si>
  <si>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</si>
  <si>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</si>
  <si>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</si>
  <si>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</si>
  <si>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</si>
  <si>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</si>
  <si>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</si>
  <si>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</si>
  <si>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</si>
  <si>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</si>
  <si>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</si>
  <si>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</si>
  <si>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</si>
  <si>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</si>
  <si>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</si>
  <si>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</si>
  <si>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</si>
  <si>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</si>
  <si>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</si>
  <si>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</si>
  <si>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</si>
  <si>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</si>
  <si>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</si>
  <si>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</si>
  <si>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</si>
  <si>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</si>
  <si>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</si>
  <si>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</si>
  <si>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</si>
  <si>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</si>
  <si>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</si>
  <si>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</si>
  <si>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</si>
  <si>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</si>
  <si>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</si>
  <si>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</si>
  <si>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</si>
  <si>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</si>
  <si>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</si>
  <si>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</si>
  <si>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</si>
  <si>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</si>
  <si>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</si>
  <si>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</si>
  <si>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</si>
  <si>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</si>
  <si>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</si>
  <si>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</si>
  <si>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</si>
  <si>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</si>
  <si>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</si>
  <si>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</si>
  <si>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</si>
  <si>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</si>
  <si>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</si>
  <si>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</si>
  <si>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</si>
  <si>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</si>
  <si>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</si>
  <si>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</si>
  <si>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</si>
  <si>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</si>
  <si>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</si>
  <si>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</si>
  <si>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</si>
  <si>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</si>
  <si>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</si>
  <si>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</si>
  <si>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</si>
  <si>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</si>
  <si>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</si>
  <si>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</si>
  <si>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</si>
  <si>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</si>
  <si>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</si>
  <si>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</si>
  <si>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</si>
  <si>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</si>
  <si>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</si>
  <si>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</si>
  <si>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</si>
  <si>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</si>
  <si>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</si>
  <si>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</si>
  <si>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</si>
  <si>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</si>
  <si>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</si>
  <si>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</si>
  <si>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</si>
  <si>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</si>
  <si>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</si>
  <si>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</si>
  <si>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</si>
  <si>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</si>
  <si>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</si>
  <si>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</si>
  <si>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</si>
  <si>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</si>
  <si>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</si>
  <si>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</si>
  <si>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</si>
  <si>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</si>
  <si>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</si>
  <si>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</si>
  <si>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</si>
  <si>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</si>
  <si>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</si>
  <si>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</si>
  <si>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</si>
  <si>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</si>
  <si>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</si>
  <si>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</si>
  <si>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</si>
  <si>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</si>
  <si>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</si>
  <si>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</si>
  <si>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</si>
  <si>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</si>
  <si>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</si>
  <si>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</si>
  <si>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</si>
  <si>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</si>
  <si>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</si>
  <si>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</si>
  <si>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</si>
  <si>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</si>
  <si>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</si>
  <si>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</si>
  <si>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</si>
  <si>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</si>
  <si>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</si>
  <si>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</si>
  <si>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</si>
  <si>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</si>
  <si>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</si>
  <si>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</si>
  <si>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</si>
  <si>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</si>
  <si>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</si>
  <si>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</si>
  <si>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</si>
  <si>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</si>
  <si>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</si>
  <si>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</si>
  <si>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</si>
  <si>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</si>
  <si>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</si>
  <si>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</si>
  <si>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</si>
  <si>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</si>
  <si>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</si>
  <si>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</si>
  <si>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</si>
  <si>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</si>
  <si>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</si>
  <si>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</si>
  <si>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</si>
  <si>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</si>
  <si>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</si>
  <si>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</si>
  <si>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</si>
  <si>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</si>
  <si>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</si>
  <si>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</si>
  <si>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</si>
  <si>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</si>
  <si>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</si>
  <si>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</si>
  <si>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</si>
  <si>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</si>
  <si>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</si>
  <si>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</si>
  <si>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</si>
  <si>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</si>
  <si>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</si>
  <si>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</si>
  <si>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</si>
  <si>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</si>
  <si>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</si>
  <si>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</si>
  <si>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</si>
  <si>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</si>
  <si>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</si>
  <si>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</si>
  <si>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</si>
  <si>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</si>
  <si>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</si>
  <si>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</si>
  <si>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</si>
  <si>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</si>
  <si>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</si>
  <si>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</si>
  <si>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</si>
  <si>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</si>
  <si>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</si>
  <si>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</si>
  <si>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</si>
  <si>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</si>
  <si>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</si>
  <si>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</si>
  <si>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</si>
  <si>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</si>
  <si>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</si>
  <si>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</si>
  <si>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</si>
  <si>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</si>
  <si>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</si>
  <si>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</si>
  <si>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</si>
  <si>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</si>
  <si>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</si>
  <si>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</si>
  <si>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</si>
  <si>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</si>
  <si>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</si>
  <si>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</si>
  <si>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</si>
  <si>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</si>
  <si>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</si>
  <si>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</si>
  <si>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</si>
  <si>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</si>
  <si>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</si>
  <si>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</si>
  <si>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</si>
  <si>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</si>
  <si>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</si>
  <si>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</si>
  <si>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</si>
  <si>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</si>
  <si>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</si>
  <si>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</si>
  <si>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</si>
  <si>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</si>
  <si>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</si>
  <si>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</si>
  <si>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</si>
  <si>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</si>
  <si>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</si>
  <si>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</si>
  <si>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</si>
  <si>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</si>
  <si>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</si>
  <si>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</si>
  <si>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</si>
  <si>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</si>
  <si>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</si>
  <si>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</si>
  <si>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</si>
  <si>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</si>
  <si>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</si>
  <si>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</si>
  <si>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</si>
  <si>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</si>
  <si>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</si>
  <si>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</si>
  <si>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</si>
  <si>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</si>
  <si>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</si>
  <si>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</si>
  <si>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</si>
  <si>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</si>
  <si>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</si>
  <si>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</si>
  <si>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</si>
  <si>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</si>
  <si>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</si>
  <si>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</si>
  <si>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</si>
  <si>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</si>
  <si>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</si>
  <si>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</si>
  <si>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</si>
  <si>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</si>
  <si>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</si>
  <si>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</si>
  <si>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</si>
  <si>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</si>
  <si>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</si>
  <si>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</si>
  <si>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</si>
  <si>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</si>
  <si>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</si>
  <si>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</si>
  <si>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</si>
  <si>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</si>
  <si>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</si>
  <si>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</si>
  <si>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</si>
  <si>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</si>
  <si>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</si>
  <si>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</si>
  <si>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</si>
  <si>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</si>
  <si>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</si>
  <si>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</si>
  <si>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</si>
  <si>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</si>
  <si>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</si>
  <si>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</si>
  <si>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</si>
  <si>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</si>
  <si>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</si>
  <si>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</si>
  <si>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</si>
  <si>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</si>
  <si>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</si>
  <si>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</si>
  <si>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</si>
  <si>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</si>
  <si>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</si>
  <si>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</si>
  <si>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</si>
  <si>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</si>
  <si>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</si>
  <si>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</si>
  <si>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</si>
  <si>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</si>
  <si>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</si>
  <si>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</si>
  <si>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</si>
  <si>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</si>
  <si>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</si>
  <si>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</si>
  <si>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</si>
  <si>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</si>
  <si>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</si>
  <si>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</si>
  <si>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</si>
  <si>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</si>
  <si>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</si>
  <si>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</si>
  <si>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</si>
  <si>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</si>
  <si>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</si>
  <si>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</si>
  <si>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</si>
  <si>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</si>
  <si>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</si>
  <si>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</si>
  <si>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</si>
  <si>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</si>
  <si>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</si>
  <si>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</si>
  <si>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</si>
  <si>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</si>
  <si>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</si>
  <si>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</si>
  <si>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</si>
  <si>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</si>
  <si>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</si>
  <si>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</si>
  <si>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</si>
  <si>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</si>
  <si>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</si>
  <si>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</si>
  <si>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</si>
  <si>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</si>
  <si>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</si>
  <si>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</si>
  <si>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</si>
  <si>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</si>
  <si>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</si>
  <si>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</si>
  <si>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</si>
  <si>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</si>
  <si>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</si>
  <si>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</si>
  <si>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</si>
  <si>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</si>
  <si>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</si>
  <si>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</si>
  <si>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</si>
  <si>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</si>
  <si>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</si>
  <si>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</si>
  <si>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</si>
  <si>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</si>
  <si>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</si>
  <si>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</si>
  <si>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</si>
  <si>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</si>
  <si>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</si>
  <si>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</si>
  <si>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</si>
  <si>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</si>
  <si>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</si>
  <si>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</si>
  <si>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</si>
  <si>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</si>
  <si>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</si>
  <si>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</si>
  <si>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</si>
  <si>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</si>
  <si>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</si>
  <si>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</si>
  <si>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</si>
  <si>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</si>
  <si>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</si>
  <si>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</si>
  <si>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</si>
  <si>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</si>
  <si>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</si>
  <si>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</si>
  <si>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</si>
  <si>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</si>
  <si>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</si>
  <si>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</si>
  <si>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</si>
  <si>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</si>
  <si>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</si>
  <si>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</si>
  <si>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</si>
  <si>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</si>
  <si>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</si>
  <si>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</si>
  <si>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</si>
  <si>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</si>
  <si>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</si>
  <si>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</si>
  <si>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</si>
  <si>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</si>
  <si>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</si>
  <si>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</si>
  <si>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</si>
  <si>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</si>
  <si>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</si>
  <si>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</si>
  <si>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</si>
  <si>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</si>
  <si>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</si>
  <si>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</si>
  <si>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</si>
  <si>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</si>
  <si>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</si>
  <si>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</si>
  <si>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</si>
  <si>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</si>
  <si>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</si>
  <si>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</si>
  <si>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</si>
  <si>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</si>
  <si>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</si>
  <si>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</si>
  <si>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</si>
  <si>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</si>
  <si>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</si>
  <si>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</si>
  <si>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</si>
  <si>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</si>
  <si>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</si>
  <si>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</si>
  <si>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</si>
  <si>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</si>
  <si>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</si>
  <si>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</si>
  <si>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</si>
  <si>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</si>
  <si>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</si>
  <si>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</si>
  <si>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</si>
  <si>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</si>
  <si>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</si>
  <si>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</si>
  <si>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</si>
  <si>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</si>
  <si>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</si>
  <si>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</si>
  <si>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</si>
  <si>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</si>
  <si>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</si>
  <si>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</si>
  <si>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</si>
  <si>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</si>
  <si>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</si>
  <si>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</si>
  <si>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</si>
  <si>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</si>
  <si>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</si>
  <si>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</si>
  <si>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</si>
  <si>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</si>
  <si>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</si>
  <si>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</si>
  <si>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</si>
  <si>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</si>
  <si>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</si>
  <si>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</si>
  <si>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</si>
  <si>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</si>
  <si>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</si>
  <si>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</si>
  <si>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</si>
  <si>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</si>
  <si>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</si>
  <si>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</si>
  <si>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</si>
  <si>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</si>
  <si>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</si>
  <si>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</si>
  <si>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</si>
  <si>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</si>
  <si>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</si>
  <si>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</si>
  <si>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</si>
  <si>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</si>
  <si>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</si>
  <si>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</si>
  <si>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</si>
  <si>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</si>
  <si>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</si>
  <si>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</si>
  <si>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</si>
  <si>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</si>
  <si>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</si>
  <si>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</si>
  <si>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</si>
  <si>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</si>
  <si>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</si>
  <si>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</si>
  <si>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</si>
  <si>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</si>
  <si>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</si>
  <si>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</si>
  <si>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</si>
  <si>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</si>
  <si>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</si>
  <si>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</si>
  <si>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</si>
  <si>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</si>
  <si>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</si>
  <si>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</si>
  <si>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</si>
  <si>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</si>
  <si>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</si>
  <si>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</si>
  <si>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</si>
  <si>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</si>
  <si>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</si>
  <si>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</si>
  <si>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</si>
  <si>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</si>
  <si>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</si>
  <si>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</si>
  <si>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</si>
  <si>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</si>
  <si>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</si>
  <si>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</si>
  <si>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</si>
  <si>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</si>
  <si>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</si>
  <si>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</si>
  <si>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</si>
  <si>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</si>
  <si>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</si>
  <si>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</si>
  <si>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</si>
  <si>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</si>
  <si>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</si>
  <si>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</si>
  <si>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</si>
  <si>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</si>
  <si>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</si>
  <si>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</si>
  <si>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</si>
  <si>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</si>
  <si>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</si>
  <si>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</si>
  <si>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</si>
  <si>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</si>
  <si>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</si>
  <si>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</si>
  <si>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</si>
  <si>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</si>
  <si>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</si>
  <si>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</si>
  <si>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</si>
  <si>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</si>
  <si>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</si>
  <si>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</si>
  <si>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</si>
  <si>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</si>
  <si>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</si>
  <si>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</si>
  <si>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</si>
  <si>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</si>
  <si>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</si>
  <si>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</si>
  <si>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</si>
  <si>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</si>
  <si>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</si>
  <si>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</si>
  <si>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</si>
  <si>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</si>
  <si>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</si>
  <si>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</si>
  <si>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</si>
  <si>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</si>
  <si>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</si>
  <si>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</si>
  <si>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</si>
  <si>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</si>
  <si>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</si>
  <si>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</si>
  <si>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</si>
  <si>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</si>
  <si>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</si>
  <si>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</si>
  <si>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</si>
  <si>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</si>
  <si>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</si>
  <si>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</si>
  <si>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</si>
  <si>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</si>
  <si>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</si>
  <si>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</si>
  <si>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</si>
  <si>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</si>
  <si>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</si>
  <si>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</si>
  <si>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</si>
  <si>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</si>
  <si>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</si>
  <si>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</si>
  <si>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</si>
  <si>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</si>
  <si>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</si>
  <si>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</si>
  <si>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</si>
  <si>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</si>
  <si>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</si>
  <si>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</si>
  <si>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</si>
  <si>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</si>
  <si>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</si>
  <si>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</si>
  <si>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</si>
  <si>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</si>
  <si>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</si>
  <si>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</si>
  <si>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</si>
  <si>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ENWIN Utilities Ltd.</t>
  </si>
  <si>
    <t>2020 COS Application</t>
  </si>
  <si>
    <t>2017-2018</t>
  </si>
  <si>
    <t>2021 IRM Application</t>
  </si>
  <si>
    <t>EB-2019-0032</t>
  </si>
  <si>
    <t>General Service &lt; 50 kW</t>
  </si>
  <si>
    <t>General Service 50 - 4,999 kW</t>
  </si>
  <si>
    <t>General Service 3,000 - 4,999 kW</t>
  </si>
  <si>
    <t>Large Use - Regular</t>
  </si>
  <si>
    <t>Large Use - 3TS</t>
  </si>
  <si>
    <t>Large Use - Ford Annex</t>
  </si>
  <si>
    <t>EB-2009-0221</t>
  </si>
  <si>
    <t>EB-2010-0079</t>
  </si>
  <si>
    <t>EB-2011-0165</t>
  </si>
  <si>
    <t>EB-2012-0120</t>
  </si>
  <si>
    <t>EB-2014-0156</t>
  </si>
  <si>
    <t>EB-2014-0069</t>
  </si>
  <si>
    <t>EB-2015-0066</t>
  </si>
  <si>
    <t>EB-2016-0067</t>
  </si>
  <si>
    <t>EB-2017-0037</t>
  </si>
  <si>
    <t>26_2019</t>
  </si>
  <si>
    <t>a_2018</t>
  </si>
  <si>
    <t>b_2018</t>
  </si>
  <si>
    <t>c_2017</t>
  </si>
  <si>
    <t>b_2017</t>
  </si>
  <si>
    <t>a_2017</t>
  </si>
  <si>
    <t>Rationale:</t>
  </si>
  <si>
    <t>1) Where CDM programs are only available to customers which reside in one particular rate class, all savings resulting from said programs are allocated to these individual rate classes.  These programs would include:
2015-2020 Conservation First Framework:
 - Coupon Program (Residential)
 - Heating &amp; Cooling Program (Residential)
 - New Consturction Program (Residential)
 - Home Assistance Program (Residential)</t>
  </si>
  <si>
    <t xml:space="preserve">2) Where CDM programs are available to customers which reside in multiple rate classes, ENWIN reviews the project lists provided by the IESO (accompanies the final verified results report) to determine which rate class the individual projects belong to.  ENWIN verifies both the facility address and the account number provided in the project list against it's CIS system.  Once the data verification process is complete, a pivot table is created from the data in the project list which can be filtered by program and rate class.  The savings (kW or kWh, based on rate class) are then allocated to each rate class based on the percentage of the total savings for the program.  
Example:
</t>
  </si>
  <si>
    <t>Column A</t>
  </si>
  <si>
    <t>Unique identifiers added to each program</t>
  </si>
  <si>
    <t>Allowed ENWIN to tie work form back to supporting document to pull program level savings (both incremental and persistent) and allocation splits to ensure conistency between work form and calculations used in annual LRAMVA filings to the OEB.</t>
  </si>
  <si>
    <t>Overrode formula in cells to remove rounding to 4 decimal place</t>
  </si>
  <si>
    <t>Unverified</t>
  </si>
  <si>
    <t>True-up (Unverified)</t>
  </si>
  <si>
    <t>Y571:AM571,  Y754:AM754, Y755:AM755</t>
  </si>
  <si>
    <t>Overrode formula and replaced with $0.00</t>
  </si>
  <si>
    <t>2017 and 2018 are closed rate years.  Only able to claim persistence of these savings in 2019</t>
  </si>
  <si>
    <t>Y931:AF939</t>
  </si>
  <si>
    <t>Changed reference from 'Verified' to 'Unverified'</t>
  </si>
  <si>
    <t>Added description of 'True-up (Unverified)'</t>
  </si>
  <si>
    <t>Used unverified savings for 2019 as IESO announced on March 21, 2019 that they would not be providing LDCs with Final Verified Results Reporting for 2018-2020</t>
  </si>
  <si>
    <t>Used unverified adjustments to 2017 and 2018 savings, filed in 2019 as IESO announced on March 21, 2019 that they would not be providing LDCs with Final Verified Results Reporting for 2018-2020</t>
  </si>
  <si>
    <t>C853</t>
  </si>
  <si>
    <t>C488, C491, C500, C671, C674</t>
  </si>
  <si>
    <t>EB-2020-0017</t>
  </si>
  <si>
    <t>EB-2018-0029</t>
  </si>
  <si>
    <t>Allowed ENWIN to tie work form back to supporting document to pull the distribution rates to the same decimal point to ensure consistency between work form and calculations used in annual LRAMVA filings to the OEB.</t>
  </si>
  <si>
    <t>E23:M23, E30:M30, E37:M37, E44:M44, E51:M51, E58:M58, E65:M65</t>
  </si>
  <si>
    <t>Overrode formulas in cells Y931 - AF939 to reflect persistent savings in supporting document (2011 - 2019 Persistence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</si>
</sst>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5">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1"/>
      <color theme="1"/>
      <name val="Calibri"/>
      <family val="2"/>
      <scheme val="minor"/>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EBF1DE"/>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0" fillId="0" borderId="0" applyFont="0" applyFill="0" applyBorder="0" applyAlignment="0" applyProtection="0"/>
    <xf numFmtId="166" fontId="11" fillId="0" borderId="0" applyFont="0" applyFill="0" applyBorder="0" applyAlignment="0" applyProtection="0"/>
    <xf numFmtId="166" fontId="10" fillId="0" borderId="0" applyFont="0" applyFill="0" applyBorder="0" applyAlignment="0" applyProtection="0"/>
    <xf numFmtId="165" fontId="10" fillId="0" borderId="0" applyFont="0" applyFill="0" applyBorder="0" applyAlignment="0" applyProtection="0"/>
    <xf numFmtId="0" fontId="10" fillId="0" borderId="0"/>
    <xf numFmtId="0" fontId="11" fillId="0" borderId="0"/>
    <xf numFmtId="0" fontId="10" fillId="0" borderId="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20" borderId="0" applyNumberFormat="0" applyBorder="0" applyAlignment="0" applyProtection="0"/>
    <xf numFmtId="0" fontId="14" fillId="4" borderId="0" applyNumberFormat="0" applyBorder="0" applyAlignment="0" applyProtection="0"/>
    <xf numFmtId="0" fontId="15" fillId="21" borderId="15" applyNumberFormat="0" applyAlignment="0" applyProtection="0"/>
    <xf numFmtId="0" fontId="16" fillId="22" borderId="16" applyNumberFormat="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0" fontId="18" fillId="0" borderId="0" applyNumberFormat="0" applyFill="0" applyBorder="0" applyAlignment="0" applyProtection="0"/>
    <xf numFmtId="0" fontId="19" fillId="5" borderId="0" applyNumberFormat="0" applyBorder="0" applyAlignment="0" applyProtection="0"/>
    <xf numFmtId="0" fontId="20" fillId="0" borderId="17" applyNumberFormat="0" applyFill="0" applyAlignment="0" applyProtection="0"/>
    <xf numFmtId="0" fontId="21" fillId="0" borderId="18" applyNumberFormat="0" applyFill="0" applyAlignment="0" applyProtection="0"/>
    <xf numFmtId="0" fontId="22" fillId="0" borderId="19" applyNumberFormat="0" applyFill="0" applyAlignment="0" applyProtection="0"/>
    <xf numFmtId="0" fontId="22" fillId="0" borderId="0" applyNumberFormat="0" applyFill="0" applyBorder="0" applyAlignment="0" applyProtection="0"/>
    <xf numFmtId="0" fontId="23" fillId="8" borderId="15" applyNumberFormat="0" applyAlignment="0" applyProtection="0"/>
    <xf numFmtId="0" fontId="24" fillId="0" borderId="20" applyNumberFormat="0" applyFill="0" applyAlignment="0" applyProtection="0"/>
    <xf numFmtId="0" fontId="25" fillId="23" borderId="0" applyNumberFormat="0" applyBorder="0" applyAlignment="0" applyProtection="0"/>
    <xf numFmtId="0" fontId="17" fillId="0" borderId="0"/>
    <xf numFmtId="0" fontId="17" fillId="0" borderId="0"/>
    <xf numFmtId="0" fontId="6" fillId="0" borderId="0"/>
    <xf numFmtId="0" fontId="10" fillId="0" borderId="0"/>
    <xf numFmtId="0" fontId="6" fillId="0" borderId="0"/>
    <xf numFmtId="0" fontId="10" fillId="24" borderId="21" applyNumberFormat="0" applyFont="0" applyAlignment="0" applyProtection="0"/>
    <xf numFmtId="0" fontId="10" fillId="24" borderId="21" applyNumberFormat="0" applyFont="0" applyAlignment="0" applyProtection="0"/>
    <xf numFmtId="0" fontId="26" fillId="21" borderId="22" applyNumberFormat="0" applyAlignment="0" applyProtection="0"/>
    <xf numFmtId="9" fontId="6" fillId="0" borderId="0" applyFont="0" applyFill="0" applyBorder="0" applyAlignment="0" applyProtection="0"/>
    <xf numFmtId="0" fontId="10" fillId="25" borderId="1" applyNumberFormat="0" applyProtection="0">
      <alignment horizontal="left" vertical="center"/>
    </xf>
    <xf numFmtId="0" fontId="10" fillId="25" borderId="1" applyNumberFormat="0" applyProtection="0">
      <alignment horizontal="left" vertical="center"/>
    </xf>
    <xf numFmtId="0" fontId="27" fillId="0" borderId="0" applyNumberFormat="0" applyFill="0" applyBorder="0" applyAlignment="0" applyProtection="0"/>
    <xf numFmtId="0" fontId="28" fillId="0" borderId="23" applyNumberFormat="0" applyFill="0" applyAlignment="0" applyProtection="0"/>
    <xf numFmtId="0" fontId="29" fillId="0" borderId="0" applyNumberFormat="0" applyFill="0" applyBorder="0" applyAlignment="0" applyProtection="0"/>
    <xf numFmtId="0" fontId="15" fillId="21" borderId="24" applyNumberFormat="0" applyAlignment="0" applyProtection="0"/>
    <xf numFmtId="0" fontId="23" fillId="8" borderId="24" applyNumberFormat="0" applyAlignment="0" applyProtection="0"/>
    <xf numFmtId="0" fontId="10" fillId="24" borderId="25" applyNumberFormat="0" applyFont="0" applyAlignment="0" applyProtection="0"/>
    <xf numFmtId="0" fontId="10" fillId="24" borderId="25" applyNumberFormat="0" applyFont="0" applyAlignment="0" applyProtection="0"/>
    <xf numFmtId="0" fontId="26" fillId="21" borderId="26" applyNumberFormat="0" applyAlignment="0" applyProtection="0"/>
    <xf numFmtId="0" fontId="28"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6" fillId="0" borderId="0" applyNumberFormat="0" applyFill="0" applyBorder="0" applyAlignment="0" applyProtection="0"/>
    <xf numFmtId="0" fontId="6" fillId="0" borderId="0"/>
    <xf numFmtId="9" fontId="6" fillId="0" borderId="0" applyFon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0" fontId="15" fillId="21" borderId="29" applyNumberFormat="0" applyAlignment="0" applyProtection="0"/>
    <xf numFmtId="0" fontId="23" fillId="8" borderId="29" applyNumberFormat="0" applyAlignment="0" applyProtection="0"/>
    <xf numFmtId="0" fontId="10" fillId="24" borderId="30" applyNumberFormat="0" applyFont="0" applyAlignment="0" applyProtection="0"/>
    <xf numFmtId="0" fontId="10" fillId="24" borderId="30" applyNumberFormat="0" applyFont="0" applyAlignment="0" applyProtection="0"/>
    <xf numFmtId="0" fontId="26" fillId="21" borderId="31" applyNumberFormat="0" applyAlignment="0" applyProtection="0"/>
    <xf numFmtId="0" fontId="28" fillId="0" borderId="32" applyNumberFormat="0" applyFill="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0" fillId="25" borderId="34" applyNumberFormat="0" applyProtection="0">
      <alignment horizontal="left" vertical="center"/>
    </xf>
    <xf numFmtId="0" fontId="10" fillId="25" borderId="34" applyNumberFormat="0" applyProtection="0">
      <alignment horizontal="left" vertical="center"/>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0" borderId="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75" fillId="0" borderId="0" applyFon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6" fillId="0" borderId="0"/>
    <xf numFmtId="0" fontId="10" fillId="0" borderId="0"/>
    <xf numFmtId="0" fontId="10" fillId="0" borderId="0" applyFont="0" applyFill="0" applyBorder="0" applyAlignment="0" applyProtection="0"/>
    <xf numFmtId="178" fontId="10" fillId="0" borderId="0" applyFont="0" applyFill="0" applyBorder="0" applyAlignment="0" applyProtection="0"/>
    <xf numFmtId="0" fontId="76" fillId="0" borderId="0"/>
    <xf numFmtId="0" fontId="77" fillId="0" borderId="0" applyFont="0" applyFill="0" applyBorder="0" applyAlignment="0" applyProtection="0"/>
    <xf numFmtId="179" fontId="10" fillId="0" borderId="0" applyFont="0" applyFill="0" applyBorder="0" applyAlignment="0" applyProtection="0"/>
    <xf numFmtId="175" fontId="10" fillId="0" borderId="0" applyFont="0" applyFill="0" applyBorder="0" applyAlignment="0" applyProtection="0"/>
    <xf numFmtId="180" fontId="78" fillId="0" borderId="0" applyFont="0" applyFill="0" applyBorder="0" applyAlignment="0" applyProtection="0"/>
    <xf numFmtId="181" fontId="78" fillId="0" borderId="0" applyFont="0" applyFill="0" applyBorder="0" applyAlignment="0" applyProtection="0"/>
    <xf numFmtId="39" fontId="10" fillId="0" borderId="0" applyFont="0" applyFill="0" applyBorder="0" applyAlignment="0" applyProtection="0"/>
    <xf numFmtId="0" fontId="76" fillId="0" borderId="0"/>
    <xf numFmtId="0" fontId="10" fillId="0" borderId="0">
      <alignment vertical="top"/>
    </xf>
    <xf numFmtId="0" fontId="77" fillId="0" borderId="0" applyNumberFormat="0" applyFill="0">
      <alignment horizontal="left" vertical="center" wrapText="1"/>
    </xf>
    <xf numFmtId="182" fontId="10" fillId="0" borderId="0" applyFont="0" applyFill="0" applyBorder="0" applyAlignment="0" applyProtection="0"/>
    <xf numFmtId="183" fontId="78" fillId="0" borderId="0" applyFont="0" applyFill="0" applyBorder="0" applyAlignment="0" applyProtection="0"/>
    <xf numFmtId="184" fontId="78" fillId="0" borderId="0" applyFont="0" applyFill="0" applyBorder="0" applyAlignment="0" applyProtection="0"/>
    <xf numFmtId="185" fontId="78" fillId="0" borderId="0" applyFont="0" applyFill="0" applyBorder="0" applyAlignment="0" applyProtection="0"/>
    <xf numFmtId="186" fontId="78" fillId="0" borderId="0" applyFont="0" applyFill="0" applyBorder="0" applyAlignment="0" applyProtection="0"/>
    <xf numFmtId="187" fontId="10" fillId="0" borderId="0" applyFont="0" applyFill="0" applyBorder="0" applyAlignment="0" applyProtection="0"/>
    <xf numFmtId="188" fontId="10" fillId="0" borderId="0" applyFont="0" applyFill="0" applyBorder="0" applyAlignment="0" applyProtection="0"/>
    <xf numFmtId="189" fontId="10" fillId="0" borderId="0" applyFont="0" applyFill="0" applyBorder="0" applyProtection="0">
      <alignment horizontal="right"/>
    </xf>
    <xf numFmtId="190" fontId="78" fillId="0" borderId="0" applyFont="0" applyFill="0" applyBorder="0" applyAlignment="0" applyProtection="0"/>
    <xf numFmtId="41" fontId="78" fillId="0" borderId="0" applyFont="0" applyFill="0" applyBorder="0" applyAlignment="0" applyProtection="0"/>
    <xf numFmtId="191" fontId="10" fillId="0" borderId="0" applyFont="0" applyFill="0" applyBorder="0" applyAlignment="0" applyProtection="0"/>
    <xf numFmtId="172" fontId="10" fillId="0" borderId="0" applyFont="0" applyFill="0" applyBorder="0" applyAlignment="0" applyProtection="0"/>
    <xf numFmtId="192" fontId="78" fillId="0" borderId="0" applyFont="0" applyFill="0" applyBorder="0" applyAlignment="0" applyProtection="0"/>
    <xf numFmtId="192" fontId="10" fillId="0" borderId="0" applyFont="0" applyFill="0" applyBorder="0" applyAlignment="0" applyProtection="0"/>
    <xf numFmtId="193" fontId="10" fillId="0" borderId="0" applyFont="0" applyFill="0" applyBorder="0" applyAlignment="0" applyProtection="0"/>
    <xf numFmtId="194" fontId="10" fillId="0" borderId="0" applyFont="0" applyFill="0" applyBorder="0" applyAlignment="0" applyProtection="0"/>
    <xf numFmtId="195" fontId="10" fillId="0" borderId="0" applyFont="0" applyFill="0" applyBorder="0" applyAlignment="0" applyProtection="0"/>
    <xf numFmtId="0" fontId="10" fillId="0" borderId="0"/>
    <xf numFmtId="0" fontId="10" fillId="0" borderId="0"/>
    <xf numFmtId="9" fontId="79" fillId="0" borderId="0">
      <alignment horizontal="right"/>
    </xf>
    <xf numFmtId="9" fontId="77" fillId="0" borderId="0">
      <alignment horizontal="right"/>
    </xf>
    <xf numFmtId="0" fontId="10" fillId="60" borderId="29" applyNumberFormat="0">
      <alignment horizontal="centerContinuous" vertical="center" wrapText="1"/>
    </xf>
    <xf numFmtId="0" fontId="10" fillId="61" borderId="29" applyNumberFormat="0">
      <alignment horizontal="left" vertical="center"/>
    </xf>
    <xf numFmtId="43" fontId="80" fillId="0" borderId="0" applyFont="0" applyFill="0" applyBorder="0" applyAlignment="0" applyProtection="0"/>
    <xf numFmtId="0" fontId="10" fillId="0" borderId="0"/>
    <xf numFmtId="9" fontId="81" fillId="0" borderId="0" applyFont="0" applyFill="0" applyBorder="0" applyAlignment="0" applyProtection="0"/>
    <xf numFmtId="10" fontId="81" fillId="0" borderId="0" applyFont="0" applyFill="0" applyBorder="0" applyAlignment="0" applyProtection="0"/>
    <xf numFmtId="0" fontId="78" fillId="0" borderId="0" applyNumberFormat="0" applyFill="0" applyBorder="0" applyAlignment="0" applyProtection="0"/>
    <xf numFmtId="0" fontId="17" fillId="0" borderId="0"/>
    <xf numFmtId="196" fontId="77" fillId="0" borderId="0" applyNumberFormat="0" applyFill="0">
      <alignment horizontal="left" vertical="center" wrapText="1"/>
    </xf>
    <xf numFmtId="5" fontId="81" fillId="0" borderId="0" applyFont="0" applyFill="0" applyBorder="0" applyAlignment="0" applyProtection="0"/>
    <xf numFmtId="8" fontId="81" fillId="0" borderId="0" applyFont="0" applyFill="0" applyBorder="0" applyAlignment="0" applyProtection="0"/>
    <xf numFmtId="0" fontId="82" fillId="0" borderId="0" applyFont="0" applyFill="0" applyBorder="0" applyAlignment="0" applyProtection="0"/>
    <xf numFmtId="197" fontId="82" fillId="0" borderId="0" applyFont="0" applyFill="0" applyBorder="0" applyAlignment="0" applyProtection="0"/>
    <xf numFmtId="0" fontId="77" fillId="25" borderId="0" applyFont="0" applyFill="0" applyProtection="0"/>
    <xf numFmtId="178" fontId="10" fillId="0" borderId="0"/>
    <xf numFmtId="198" fontId="83" fillId="0" borderId="0" applyFill="0" applyBorder="0" applyAlignment="0" applyProtection="0">
      <alignment horizontal="right"/>
    </xf>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6"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39" fillId="37" borderId="0" applyNumberFormat="0" applyBorder="0" applyAlignment="0" applyProtection="0"/>
    <xf numFmtId="0" fontId="84"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6"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39" fillId="41" borderId="0" applyNumberFormat="0" applyBorder="0" applyAlignment="0" applyProtection="0"/>
    <xf numFmtId="0" fontId="84"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6"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39" fillId="45" borderId="0" applyNumberFormat="0" applyBorder="0" applyAlignment="0" applyProtection="0"/>
    <xf numFmtId="0" fontId="84"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6"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39" fillId="49" borderId="0" applyNumberFormat="0" applyBorder="0" applyAlignment="0" applyProtection="0"/>
    <xf numFmtId="0" fontId="84"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6"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39" fillId="53" borderId="0" applyNumberFormat="0" applyBorder="0" applyAlignment="0" applyProtection="0"/>
    <xf numFmtId="0" fontId="84"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6"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39" fillId="57" borderId="0" applyNumberFormat="0" applyBorder="0" applyAlignment="0" applyProtection="0"/>
    <xf numFmtId="0" fontId="84"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6"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6"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39" fillId="38" borderId="0" applyNumberFormat="0" applyBorder="0" applyAlignment="0" applyProtection="0"/>
    <xf numFmtId="0" fontId="84"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6"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39" fillId="42" borderId="0" applyNumberFormat="0" applyBorder="0" applyAlignment="0" applyProtection="0"/>
    <xf numFmtId="0" fontId="84"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6"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39" fillId="46" borderId="0" applyNumberFormat="0" applyBorder="0" applyAlignment="0" applyProtection="0"/>
    <xf numFmtId="0" fontId="84"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6"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39" fillId="50" borderId="0" applyNumberFormat="0" applyBorder="0" applyAlignment="0" applyProtection="0"/>
    <xf numFmtId="0" fontId="84"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6"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39" fillId="54" borderId="0" applyNumberFormat="0" applyBorder="0" applyAlignment="0" applyProtection="0"/>
    <xf numFmtId="0" fontId="84"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6"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39" fillId="58" borderId="0" applyNumberFormat="0" applyBorder="0" applyAlignment="0" applyProtection="0"/>
    <xf numFmtId="0" fontId="84"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3" fillId="13" borderId="0" applyNumberFormat="0" applyBorder="0" applyAlignment="0" applyProtection="0"/>
    <xf numFmtId="0" fontId="13" fillId="10" borderId="0" applyNumberFormat="0" applyBorder="0" applyAlignment="0" applyProtection="0"/>
    <xf numFmtId="0" fontId="13" fillId="11"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16"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53" fillId="39" borderId="0" applyNumberFormat="0" applyBorder="0" applyAlignment="0" applyProtection="0"/>
    <xf numFmtId="0" fontId="73" fillId="39" borderId="0" applyNumberFormat="0" applyBorder="0" applyAlignment="0" applyProtection="0"/>
    <xf numFmtId="0" fontId="73" fillId="39"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53" fillId="43" borderId="0" applyNumberFormat="0" applyBorder="0" applyAlignment="0" applyProtection="0"/>
    <xf numFmtId="0" fontId="73" fillId="43" borderId="0" applyNumberFormat="0" applyBorder="0" applyAlignment="0" applyProtection="0"/>
    <xf numFmtId="0" fontId="73" fillId="43"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53" fillId="47" borderId="0" applyNumberFormat="0" applyBorder="0" applyAlignment="0" applyProtection="0"/>
    <xf numFmtId="0" fontId="73" fillId="47" borderId="0" applyNumberFormat="0" applyBorder="0" applyAlignment="0" applyProtection="0"/>
    <xf numFmtId="0" fontId="73" fillId="47"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53" fillId="51" borderId="0" applyNumberFormat="0" applyBorder="0" applyAlignment="0" applyProtection="0"/>
    <xf numFmtId="0" fontId="73" fillId="51" borderId="0" applyNumberFormat="0" applyBorder="0" applyAlignment="0" applyProtection="0"/>
    <xf numFmtId="0" fontId="73" fillId="51"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53" fillId="55" borderId="0" applyNumberFormat="0" applyBorder="0" applyAlignment="0" applyProtection="0"/>
    <xf numFmtId="0" fontId="73" fillId="55" borderId="0" applyNumberFormat="0" applyBorder="0" applyAlignment="0" applyProtection="0"/>
    <xf numFmtId="0" fontId="73" fillId="55"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53" fillId="59" borderId="0" applyNumberFormat="0" applyBorder="0" applyAlignment="0" applyProtection="0"/>
    <xf numFmtId="0" fontId="73" fillId="59" borderId="0" applyNumberFormat="0" applyBorder="0" applyAlignment="0" applyProtection="0"/>
    <xf numFmtId="0" fontId="73" fillId="59" borderId="0" applyNumberFormat="0" applyBorder="0" applyAlignment="0" applyProtection="0"/>
    <xf numFmtId="199" fontId="10" fillId="0" borderId="10">
      <alignment horizontal="right"/>
    </xf>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53" fillId="36" borderId="0" applyNumberFormat="0" applyBorder="0" applyAlignment="0" applyProtection="0"/>
    <xf numFmtId="0" fontId="73" fillId="36" borderId="0" applyNumberFormat="0" applyBorder="0" applyAlignment="0" applyProtection="0"/>
    <xf numFmtId="0" fontId="73" fillId="36"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53" fillId="40" borderId="0" applyNumberFormat="0" applyBorder="0" applyAlignment="0" applyProtection="0"/>
    <xf numFmtId="0" fontId="73" fillId="40" borderId="0" applyNumberFormat="0" applyBorder="0" applyAlignment="0" applyProtection="0"/>
    <xf numFmtId="0" fontId="73" fillId="40"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53" fillId="44" borderId="0" applyNumberFormat="0" applyBorder="0" applyAlignment="0" applyProtection="0"/>
    <xf numFmtId="0" fontId="73" fillId="44" borderId="0" applyNumberFormat="0" applyBorder="0" applyAlignment="0" applyProtection="0"/>
    <xf numFmtId="0" fontId="73" fillId="44"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53" fillId="48" borderId="0" applyNumberFormat="0" applyBorder="0" applyAlignment="0" applyProtection="0"/>
    <xf numFmtId="0" fontId="73" fillId="48" borderId="0" applyNumberFormat="0" applyBorder="0" applyAlignment="0" applyProtection="0"/>
    <xf numFmtId="0" fontId="73" fillId="48"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53" fillId="52" borderId="0" applyNumberFormat="0" applyBorder="0" applyAlignment="0" applyProtection="0"/>
    <xf numFmtId="0" fontId="73" fillId="52" borderId="0" applyNumberFormat="0" applyBorder="0" applyAlignment="0" applyProtection="0"/>
    <xf numFmtId="0" fontId="73" fillId="52"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53" fillId="56" borderId="0" applyNumberFormat="0" applyBorder="0" applyAlignment="0" applyProtection="0"/>
    <xf numFmtId="0" fontId="73" fillId="56" borderId="0" applyNumberFormat="0" applyBorder="0" applyAlignment="0" applyProtection="0"/>
    <xf numFmtId="0" fontId="73" fillId="56" borderId="0" applyNumberFormat="0" applyBorder="0" applyAlignment="0" applyProtection="0"/>
    <xf numFmtId="42" fontId="85" fillId="0" borderId="0" applyFont="0"/>
    <xf numFmtId="42" fontId="85" fillId="0" borderId="65" applyFont="0"/>
    <xf numFmtId="41" fontId="85" fillId="0" borderId="0" applyFont="0"/>
    <xf numFmtId="200" fontId="86" fillId="0" borderId="10">
      <alignment horizontal="right"/>
    </xf>
    <xf numFmtId="200" fontId="86" fillId="0" borderId="10" applyFill="0">
      <alignment horizontal="right"/>
    </xf>
    <xf numFmtId="3" fontId="10" fillId="0" borderId="10" applyFill="0">
      <alignment horizontal="right"/>
    </xf>
    <xf numFmtId="201" fontId="86" fillId="0" borderId="10" applyFill="0">
      <alignment horizontal="right"/>
    </xf>
    <xf numFmtId="202" fontId="9" fillId="62" borderId="66">
      <alignment horizontal="center" vertical="center"/>
    </xf>
    <xf numFmtId="0" fontId="10" fillId="0" borderId="0"/>
    <xf numFmtId="178" fontId="87" fillId="0" borderId="0"/>
    <xf numFmtId="0" fontId="10" fillId="0" borderId="0"/>
    <xf numFmtId="203" fontId="10" fillId="0" borderId="10">
      <alignment horizontal="right"/>
      <protection locked="0"/>
    </xf>
    <xf numFmtId="6" fontId="86" fillId="0" borderId="10" applyNumberFormat="0" applyFont="0" applyBorder="0" applyProtection="0">
      <alignment horizontal="right"/>
    </xf>
    <xf numFmtId="204" fontId="88" fillId="63" borderId="67"/>
    <xf numFmtId="0" fontId="10" fillId="0" borderId="0" applyNumberFormat="0" applyFill="0" applyBorder="0" applyAlignment="0" applyProtection="0"/>
    <xf numFmtId="0" fontId="89" fillId="0" borderId="0" applyNumberFormat="0" applyFill="0" applyBorder="0" applyAlignment="0" applyProtection="0"/>
    <xf numFmtId="0" fontId="90" fillId="0" borderId="0"/>
    <xf numFmtId="0" fontId="29" fillId="0" borderId="0" applyNumberFormat="0" applyFill="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91" fillId="30" borderId="0" applyNumberFormat="0" applyBorder="0" applyAlignment="0" applyProtection="0"/>
    <xf numFmtId="0" fontId="64" fillId="30" borderId="0" applyNumberFormat="0" applyBorder="0" applyAlignment="0" applyProtection="0"/>
    <xf numFmtId="0" fontId="64" fillId="30" borderId="0" applyNumberFormat="0" applyBorder="0" applyAlignment="0" applyProtection="0"/>
    <xf numFmtId="1" fontId="92" fillId="64" borderId="11" applyNumberFormat="0" applyBorder="0" applyAlignment="0">
      <alignment horizontal="center" vertical="top" wrapText="1"/>
      <protection hidden="1"/>
    </xf>
    <xf numFmtId="0" fontId="93" fillId="65" borderId="0"/>
    <xf numFmtId="0" fontId="94" fillId="0" borderId="0" applyAlignment="0"/>
    <xf numFmtId="0" fontId="95" fillId="0" borderId="5" applyNumberFormat="0" applyFill="0" applyAlignment="0" applyProtection="0"/>
    <xf numFmtId="0" fontId="96" fillId="0" borderId="68" applyNumberFormat="0" applyFont="0" applyFill="0" applyAlignment="0" applyProtection="0"/>
    <xf numFmtId="0" fontId="97" fillId="0" borderId="69" applyNumberFormat="0" applyFont="0" applyFill="0" applyAlignment="0" applyProtection="0">
      <alignment horizontal="centerContinuous"/>
    </xf>
    <xf numFmtId="0" fontId="81" fillId="0" borderId="5" applyNumberFormat="0" applyFont="0" applyFill="0" applyAlignment="0" applyProtection="0"/>
    <xf numFmtId="0" fontId="81" fillId="0" borderId="11" applyNumberFormat="0" applyFont="0" applyFill="0" applyAlignment="0" applyProtection="0"/>
    <xf numFmtId="0" fontId="81" fillId="0" borderId="12" applyNumberFormat="0" applyFont="0" applyFill="0" applyAlignment="0" applyProtection="0"/>
    <xf numFmtId="0" fontId="81" fillId="0" borderId="44" applyNumberFormat="0" applyFont="0" applyFill="0" applyAlignment="0" applyProtection="0"/>
    <xf numFmtId="205" fontId="10" fillId="0" borderId="0" applyFont="0" applyFill="0" applyBorder="0" applyAlignment="0" applyProtection="0"/>
    <xf numFmtId="0" fontId="78" fillId="0" borderId="0">
      <alignment horizontal="right"/>
    </xf>
    <xf numFmtId="0" fontId="82" fillId="0" borderId="0" applyFont="0" applyFill="0" applyBorder="0" applyAlignment="0" applyProtection="0"/>
    <xf numFmtId="206" fontId="78" fillId="0" borderId="0" applyFill="0" applyBorder="0" applyAlignment="0"/>
    <xf numFmtId="207" fontId="78" fillId="0" borderId="0" applyFill="0" applyBorder="0" applyAlignment="0"/>
    <xf numFmtId="169" fontId="78" fillId="0" borderId="0" applyFill="0" applyBorder="0" applyAlignment="0"/>
    <xf numFmtId="208" fontId="78" fillId="0" borderId="0" applyFill="0" applyBorder="0" applyAlignment="0"/>
    <xf numFmtId="169" fontId="10"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15" fillId="21" borderId="2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98" fillId="33" borderId="59" applyNumberFormat="0" applyAlignment="0" applyProtection="0"/>
    <xf numFmtId="0" fontId="68" fillId="33" borderId="59" applyNumberFormat="0" applyAlignment="0" applyProtection="0"/>
    <xf numFmtId="0" fontId="68" fillId="33" borderId="59" applyNumberFormat="0" applyAlignment="0" applyProtection="0"/>
    <xf numFmtId="178" fontId="96" fillId="66" borderId="0" applyNumberFormat="0" applyFont="0" applyBorder="0" applyAlignment="0">
      <alignment horizontal="left"/>
    </xf>
    <xf numFmtId="0" fontId="24" fillId="0" borderId="20" applyNumberFormat="0" applyFill="0" applyAlignment="0" applyProtection="0"/>
    <xf numFmtId="209" fontId="10" fillId="0" borderId="0" applyFont="0" applyFill="0" applyBorder="0" applyProtection="0">
      <alignment horizontal="center" vertical="center"/>
    </xf>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50" fillId="34" borderId="62" applyNumberFormat="0" applyAlignment="0" applyProtection="0"/>
    <xf numFmtId="0" fontId="70" fillId="34" borderId="62" applyNumberFormat="0" applyAlignment="0" applyProtection="0"/>
    <xf numFmtId="0" fontId="70" fillId="34" borderId="62" applyNumberFormat="0" applyAlignment="0" applyProtection="0"/>
    <xf numFmtId="210" fontId="10" fillId="0" borderId="0" applyNumberFormat="0" applyFont="0" applyFill="0" applyAlignment="0" applyProtection="0"/>
    <xf numFmtId="0" fontId="95" fillId="0" borderId="5" applyNumberFormat="0" applyFill="0" applyProtection="0">
      <alignment horizontal="left" vertical="center"/>
    </xf>
    <xf numFmtId="0" fontId="99" fillId="0" borderId="0">
      <alignment horizontal="center" wrapText="1"/>
      <protection hidden="1"/>
    </xf>
    <xf numFmtId="0" fontId="100" fillId="0" borderId="0">
      <alignment horizontal="right"/>
    </xf>
    <xf numFmtId="167" fontId="83" fillId="0" borderId="0" applyBorder="0">
      <alignment horizontal="right"/>
    </xf>
    <xf numFmtId="167" fontId="83" fillId="0" borderId="68" applyAlignment="0">
      <alignment horizontal="right"/>
    </xf>
    <xf numFmtId="211" fontId="78" fillId="0" borderId="0"/>
    <xf numFmtId="211" fontId="78" fillId="0" borderId="0"/>
    <xf numFmtId="211" fontId="78" fillId="0" borderId="0"/>
    <xf numFmtId="211" fontId="78" fillId="0" borderId="0"/>
    <xf numFmtId="211" fontId="78" fillId="0" borderId="0"/>
    <xf numFmtId="211" fontId="78" fillId="0" borderId="0"/>
    <xf numFmtId="211" fontId="78" fillId="0" borderId="0"/>
    <xf numFmtId="211" fontId="78" fillId="0" borderId="0"/>
    <xf numFmtId="41" fontId="101" fillId="0" borderId="0" applyFont="0" applyBorder="0">
      <alignment horizontal="right"/>
    </xf>
    <xf numFmtId="206" fontId="78" fillId="0" borderId="0" applyFont="0" applyFill="0" applyBorder="0" applyAlignment="0" applyProtection="0"/>
    <xf numFmtId="212" fontId="10" fillId="0" borderId="0" applyFont="0"/>
    <xf numFmtId="0" fontId="102" fillId="0" borderId="0" applyFont="0" applyFill="0" applyBorder="0" applyProtection="0">
      <alignment horizontal="right"/>
    </xf>
    <xf numFmtId="0" fontId="102" fillId="0" borderId="0" applyFont="0" applyFill="0" applyBorder="0" applyProtection="0">
      <alignment horizontal="right"/>
    </xf>
    <xf numFmtId="172" fontId="10" fillId="0" borderId="0" applyFont="0" applyFill="0" applyBorder="0" applyAlignment="0" applyProtection="0">
      <alignment horizontal="right"/>
    </xf>
    <xf numFmtId="21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0" fillId="0" borderId="0" applyFont="0" applyFill="0" applyBorder="0" applyAlignment="0" applyProtection="0"/>
    <xf numFmtId="43" fontId="103" fillId="0" borderId="0" applyFont="0" applyFill="0" applyBorder="0" applyAlignment="0" applyProtection="0"/>
    <xf numFmtId="166" fontId="10" fillId="0" borderId="0" applyFont="0" applyFill="0" applyBorder="0" applyAlignment="0" applyProtection="0"/>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43" fontId="10" fillId="0" borderId="0" applyFont="0" applyFill="0" applyBorder="0" applyAlignment="0" applyProtection="0"/>
    <xf numFmtId="43" fontId="103" fillId="0" borderId="0" applyFont="0" applyFill="0" applyBorder="0" applyAlignment="0" applyProtection="0"/>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177" fontId="10" fillId="0" borderId="0" applyFont="0" applyFill="0" applyBorder="0" applyAlignment="0" applyProtection="0">
      <alignment horizontal="right"/>
    </xf>
    <xf numFmtId="43" fontId="99" fillId="0" borderId="0" applyFont="0" applyFill="0" applyBorder="0" applyAlignment="0" applyProtection="0"/>
    <xf numFmtId="43" fontId="103"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99" fillId="0" borderId="0" applyFont="0" applyFill="0" applyBorder="0" applyAlignment="0" applyProtection="0"/>
    <xf numFmtId="43" fontId="103"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4"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89"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166"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6" fillId="0" borderId="0" applyFont="0" applyFill="0" applyBorder="0" applyAlignment="0" applyProtection="0"/>
    <xf numFmtId="43" fontId="8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7" fillId="0" borderId="0" applyFont="0" applyFill="0" applyBorder="0" applyAlignment="0" applyProtection="0"/>
    <xf numFmtId="178" fontId="108" fillId="0" borderId="0"/>
    <xf numFmtId="0" fontId="109" fillId="0" borderId="0"/>
    <xf numFmtId="0" fontId="10" fillId="24" borderId="30" applyNumberFormat="0" applyFont="0" applyAlignment="0" applyProtection="0"/>
    <xf numFmtId="0" fontId="110" fillId="67" borderId="0">
      <alignment horizontal="center" vertical="center" wrapText="1"/>
    </xf>
    <xf numFmtId="215" fontId="10" fillId="0" borderId="0" applyFill="0" applyBorder="0">
      <alignment horizontal="right"/>
      <protection locked="0"/>
    </xf>
    <xf numFmtId="207" fontId="78" fillId="0" borderId="0" applyFont="0" applyFill="0" applyBorder="0" applyAlignment="0" applyProtection="0"/>
    <xf numFmtId="216" fontId="35" fillId="0" borderId="0">
      <alignment horizontal="right"/>
    </xf>
    <xf numFmtId="8" fontId="111" fillId="0" borderId="70">
      <protection locked="0"/>
    </xf>
    <xf numFmtId="0" fontId="102" fillId="0" borderId="0" applyFont="0" applyFill="0" applyBorder="0" applyProtection="0">
      <alignment horizontal="right"/>
    </xf>
    <xf numFmtId="187" fontId="10"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9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44" fontId="17" fillId="0" borderId="0" applyFont="0" applyFill="0" applyBorder="0" applyAlignment="0" applyProtection="0"/>
    <xf numFmtId="44" fontId="75" fillId="0" borderId="0" applyFont="0" applyFill="0" applyBorder="0" applyAlignment="0" applyProtection="0"/>
    <xf numFmtId="44" fontId="89" fillId="0" borderId="0" applyFont="0" applyFill="0" applyBorder="0" applyAlignment="0" applyProtection="0"/>
    <xf numFmtId="14" fontId="10"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165" fontId="105" fillId="0" borderId="0" applyFont="0" applyFill="0" applyBorder="0" applyAlignment="0" applyProtection="0"/>
    <xf numFmtId="165" fontId="10" fillId="0" borderId="0" applyFont="0" applyFill="0" applyBorder="0" applyAlignment="0" applyProtection="0"/>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44" fontId="10" fillId="0" borderId="0" applyFont="0" applyFill="0" applyBorder="0" applyAlignment="0" applyProtection="0"/>
    <xf numFmtId="44" fontId="17" fillId="0" borderId="0" applyFont="0" applyFill="0" applyBorder="0" applyAlignment="0" applyProtection="0"/>
    <xf numFmtId="165" fontId="6" fillId="0" borderId="0" applyFont="0" applyFill="0" applyBorder="0" applyAlignment="0" applyProtection="0"/>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217" fontId="10" fillId="0" borderId="0" applyFont="0" applyFill="0" applyBorder="0" applyAlignment="0" applyProtection="0">
      <alignment horizontal="right"/>
    </xf>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7" fillId="0" borderId="0" applyFont="0" applyFill="0" applyBorder="0" applyAlignment="0" applyProtection="0"/>
    <xf numFmtId="44" fontId="10" fillId="0" borderId="0" applyFont="0" applyFill="0" applyBorder="0" applyAlignment="0" applyProtection="0"/>
    <xf numFmtId="44" fontId="10" fillId="0" borderId="0" applyFont="0" applyFill="0" applyBorder="0" applyAlignment="0" applyProtection="0"/>
    <xf numFmtId="218" fontId="1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5" fillId="0" borderId="0" applyFont="0" applyFill="0" applyBorder="0" applyAlignment="0" applyProtection="0"/>
    <xf numFmtId="44" fontId="6" fillId="0" borderId="0" applyFont="0" applyFill="0" applyBorder="0" applyAlignment="0" applyProtection="0"/>
    <xf numFmtId="44" fontId="10"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165" fontId="106" fillId="0" borderId="0" applyFont="0" applyFill="0" applyBorder="0" applyAlignment="0" applyProtection="0"/>
    <xf numFmtId="44" fontId="75"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0" fillId="0" borderId="0" applyFont="0" applyFill="0" applyBorder="0" applyAlignment="0" applyProtection="0"/>
    <xf numFmtId="165" fontId="10"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7"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78" fillId="0" borderId="0" applyFont="0" applyFill="0" applyBorder="0" applyProtection="0">
      <alignment horizontal="right"/>
    </xf>
    <xf numFmtId="220" fontId="106" fillId="0" borderId="71" applyFont="0" applyFill="0" applyBorder="0" applyAlignment="0" applyProtection="0"/>
    <xf numFmtId="221" fontId="86" fillId="0" borderId="0" applyFont="0" applyFill="0" applyBorder="0" applyAlignment="0" applyProtection="0">
      <alignment vertical="center"/>
    </xf>
    <xf numFmtId="222" fontId="86" fillId="0" borderId="0" applyFont="0" applyFill="0" applyBorder="0" applyAlignment="0" applyProtection="0">
      <alignment vertical="center"/>
    </xf>
    <xf numFmtId="0" fontId="99" fillId="0" borderId="0" applyFont="0" applyFill="0" applyBorder="0" applyAlignment="0">
      <protection locked="0"/>
    </xf>
    <xf numFmtId="0" fontId="82" fillId="0" borderId="0" applyFont="0" applyFill="0" applyBorder="0" applyAlignment="0" applyProtection="0"/>
    <xf numFmtId="223" fontId="76" fillId="0" borderId="72" applyNumberFormat="0" applyFill="0">
      <alignment horizontal="right"/>
    </xf>
    <xf numFmtId="223" fontId="76" fillId="0" borderId="72" applyNumberFormat="0" applyFill="0">
      <alignment horizontal="right"/>
    </xf>
    <xf numFmtId="1" fontId="113" fillId="0" borderId="0"/>
    <xf numFmtId="224" fontId="96" fillId="0" borderId="0" applyFont="0" applyFill="0" applyBorder="0" applyProtection="0">
      <alignment horizontal="right"/>
    </xf>
    <xf numFmtId="225" fontId="79" fillId="65" borderId="9" applyFont="0" applyFill="0" applyBorder="0" applyAlignment="0" applyProtection="0"/>
    <xf numFmtId="226" fontId="106" fillId="0" borderId="0" applyFont="0" applyFill="0" applyBorder="0" applyAlignment="0" applyProtection="0"/>
    <xf numFmtId="226" fontId="106" fillId="0" borderId="0" applyFont="0" applyFill="0" applyBorder="0" applyAlignment="0" applyProtection="0"/>
    <xf numFmtId="227" fontId="83" fillId="0" borderId="5" applyFont="0" applyFill="0" applyBorder="0" applyAlignment="0" applyProtection="0"/>
    <xf numFmtId="179" fontId="10" fillId="0" borderId="0" applyFont="0" applyFill="0" applyBorder="0" applyAlignment="0" applyProtection="0"/>
    <xf numFmtId="228" fontId="104" fillId="0" borderId="0" applyFont="0" applyFill="0" applyBorder="0" applyAlignment="0" applyProtection="0"/>
    <xf numFmtId="14" fontId="17" fillId="0" borderId="0" applyFill="0" applyBorder="0" applyAlignment="0"/>
    <xf numFmtId="0" fontId="10" fillId="0" borderId="0">
      <alignment horizontal="left" vertical="top"/>
    </xf>
    <xf numFmtId="42" fontId="114" fillId="0" borderId="0"/>
    <xf numFmtId="0" fontId="106" fillId="0" borderId="0"/>
    <xf numFmtId="41" fontId="10" fillId="0" borderId="0" applyFont="0" applyFill="0" applyBorder="0" applyAlignment="0" applyProtection="0"/>
    <xf numFmtId="43" fontId="10" fillId="0" borderId="0" applyFont="0" applyFill="0" applyBorder="0" applyAlignment="0" applyProtection="0"/>
    <xf numFmtId="0" fontId="115" fillId="0" borderId="0">
      <protection locked="0"/>
    </xf>
    <xf numFmtId="0" fontId="10" fillId="0" borderId="0"/>
    <xf numFmtId="42" fontId="78" fillId="0" borderId="0"/>
    <xf numFmtId="167" fontId="10" fillId="0" borderId="73" applyNumberFormat="0" applyFont="0" applyFill="0" applyAlignment="0" applyProtection="0"/>
    <xf numFmtId="167" fontId="10" fillId="0" borderId="73" applyNumberFormat="0" applyFont="0" applyFill="0" applyAlignment="0" applyProtection="0"/>
    <xf numFmtId="167" fontId="10" fillId="0" borderId="73" applyNumberFormat="0" applyFont="0" applyFill="0" applyAlignment="0" applyProtection="0"/>
    <xf numFmtId="42" fontId="116" fillId="0" borderId="0" applyFill="0" applyBorder="0" applyAlignment="0" applyProtection="0"/>
    <xf numFmtId="1" fontId="96" fillId="0" borderId="0"/>
    <xf numFmtId="229" fontId="117" fillId="0" borderId="0">
      <protection locked="0"/>
    </xf>
    <xf numFmtId="229" fontId="117" fillId="0" borderId="0">
      <protection locked="0"/>
    </xf>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23" fillId="8" borderId="29" applyNumberFormat="0" applyAlignment="0" applyProtection="0"/>
    <xf numFmtId="230" fontId="77" fillId="0" borderId="0" applyFon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118" fillId="0" borderId="0" applyNumberFormat="0" applyFill="0" applyBorder="0" applyAlignment="0" applyProtection="0"/>
    <xf numFmtId="0" fontId="72" fillId="0" borderId="0" applyNumberFormat="0" applyFill="0" applyBorder="0" applyAlignment="0" applyProtection="0"/>
    <xf numFmtId="0" fontId="72" fillId="0" borderId="0" applyNumberFormat="0" applyFill="0" applyBorder="0" applyAlignment="0" applyProtection="0"/>
    <xf numFmtId="231" fontId="99" fillId="68" borderId="11">
      <alignment horizontal="left"/>
    </xf>
    <xf numFmtId="1" fontId="119" fillId="69" borderId="43" applyNumberFormat="0" applyBorder="0" applyAlignment="0">
      <alignment horizontal="centerContinuous" vertical="center"/>
      <protection locked="0"/>
    </xf>
    <xf numFmtId="232" fontId="10" fillId="0" borderId="0">
      <protection locked="0"/>
    </xf>
    <xf numFmtId="210" fontId="10" fillId="0" borderId="0">
      <protection locked="0"/>
    </xf>
    <xf numFmtId="2" fontId="107" fillId="0" borderId="0" applyFont="0" applyFill="0" applyBorder="0" applyAlignment="0" applyProtection="0"/>
    <xf numFmtId="0" fontId="120" fillId="0" borderId="0" applyNumberFormat="0" applyFill="0" applyBorder="0" applyAlignment="0" applyProtection="0"/>
    <xf numFmtId="0" fontId="121" fillId="0" borderId="0" applyFill="0" applyBorder="0" applyProtection="0">
      <alignment horizontal="left"/>
    </xf>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122" fillId="29" borderId="0" applyNumberFormat="0" applyBorder="0" applyAlignment="0" applyProtection="0"/>
    <xf numFmtId="0" fontId="63" fillId="29" borderId="0" applyNumberFormat="0" applyBorder="0" applyAlignment="0" applyProtection="0"/>
    <xf numFmtId="0" fontId="63" fillId="29" borderId="0" applyNumberFormat="0" applyBorder="0" applyAlignment="0" applyProtection="0"/>
    <xf numFmtId="38" fontId="106" fillId="70" borderId="0" applyNumberFormat="0" applyBorder="0" applyAlignment="0" applyProtection="0"/>
    <xf numFmtId="0" fontId="123" fillId="0" borderId="0" applyNumberFormat="0">
      <alignment horizontal="right"/>
    </xf>
    <xf numFmtId="0" fontId="10" fillId="0" borderId="0"/>
    <xf numFmtId="0" fontId="10" fillId="0" borderId="0"/>
    <xf numFmtId="0" fontId="10" fillId="0" borderId="0"/>
    <xf numFmtId="0" fontId="10" fillId="0" borderId="0"/>
    <xf numFmtId="233" fontId="10" fillId="71" borderId="34" applyNumberFormat="0" applyFont="0" applyBorder="0" applyAlignment="0" applyProtection="0"/>
    <xf numFmtId="182" fontId="10" fillId="0" borderId="0" applyFont="0" applyFill="0" applyBorder="0" applyAlignment="0" applyProtection="0">
      <alignment horizontal="right"/>
    </xf>
    <xf numFmtId="178" fontId="124" fillId="71" borderId="0" applyNumberFormat="0" applyFont="0" applyAlignment="0"/>
    <xf numFmtId="0" fontId="125" fillId="0" borderId="0" applyProtection="0">
      <alignment horizontal="right"/>
    </xf>
    <xf numFmtId="0" fontId="45" fillId="0" borderId="74" applyNumberFormat="0" applyAlignment="0" applyProtection="0">
      <alignment horizontal="left" vertical="center"/>
    </xf>
    <xf numFmtId="0" fontId="45" fillId="0" borderId="33">
      <alignment horizontal="left" vertical="center"/>
    </xf>
    <xf numFmtId="49" fontId="126" fillId="0" borderId="0">
      <alignment horizontal="centerContinuous"/>
    </xf>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127" fillId="0" borderId="0" applyNumberFormat="0" applyFill="0" applyBorder="0" applyAlignment="0" applyProtection="0"/>
    <xf numFmtId="0" fontId="60" fillId="0" borderId="56" applyNumberFormat="0" applyFill="0" applyAlignment="0" applyProtection="0"/>
    <xf numFmtId="0" fontId="127" fillId="0" borderId="0" applyNumberFormat="0" applyFill="0" applyBorder="0" applyAlignment="0" applyProtection="0"/>
    <xf numFmtId="0" fontId="128" fillId="0" borderId="0" applyProtection="0">
      <alignment horizontal="left"/>
    </xf>
    <xf numFmtId="0" fontId="128" fillId="0" borderId="0" applyProtection="0">
      <alignment horizontal="left"/>
    </xf>
    <xf numFmtId="0" fontId="128" fillId="0" borderId="0" applyProtection="0">
      <alignment horizontal="left"/>
    </xf>
    <xf numFmtId="0" fontId="128" fillId="0" borderId="0" applyProtection="0">
      <alignment horizontal="left"/>
    </xf>
    <xf numFmtId="0" fontId="61" fillId="0" borderId="57" applyNumberFormat="0" applyFill="0" applyAlignment="0" applyProtection="0"/>
    <xf numFmtId="0" fontId="128"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29" fillId="0" borderId="0" applyProtection="0">
      <alignment horizontal="left"/>
    </xf>
    <xf numFmtId="0" fontId="130" fillId="0" borderId="58" applyNumberFormat="0" applyFill="0" applyAlignment="0" applyProtection="0"/>
    <xf numFmtId="0" fontId="62" fillId="0" borderId="58" applyNumberFormat="0" applyFill="0" applyAlignment="0" applyProtection="0"/>
    <xf numFmtId="0" fontId="129" fillId="0" borderId="0" applyProtection="0">
      <alignment horizontal="left"/>
    </xf>
    <xf numFmtId="0" fontId="62" fillId="0" borderId="0" applyNumberFormat="0" applyFill="0" applyBorder="0" applyAlignment="0" applyProtection="0"/>
    <xf numFmtId="0" fontId="62" fillId="0" borderId="0" applyNumberFormat="0" applyFill="0" applyBorder="0" applyAlignment="0" applyProtection="0"/>
    <xf numFmtId="0" fontId="131" fillId="0" borderId="0"/>
    <xf numFmtId="0" fontId="90" fillId="0" borderId="0"/>
    <xf numFmtId="234" fontId="85" fillId="0" borderId="0">
      <alignment horizontal="centerContinuous"/>
    </xf>
    <xf numFmtId="0" fontId="132" fillId="0" borderId="75" applyNumberFormat="0" applyFill="0" applyBorder="0" applyAlignment="0" applyProtection="0">
      <alignment horizontal="left"/>
    </xf>
    <xf numFmtId="234" fontId="85" fillId="0" borderId="76">
      <alignment horizontal="center"/>
    </xf>
    <xf numFmtId="0" fontId="10" fillId="0" borderId="0" applyNumberFormat="0" applyFill="0" applyBorder="0" applyProtection="0">
      <alignment wrapText="1"/>
    </xf>
    <xf numFmtId="0" fontId="10" fillId="0" borderId="0" applyNumberFormat="0" applyFill="0" applyBorder="0" applyProtection="0">
      <alignment horizontal="justify" vertical="top" wrapText="1"/>
    </xf>
    <xf numFmtId="0" fontId="133" fillId="0" borderId="38">
      <alignment horizontal="left" vertical="center"/>
    </xf>
    <xf numFmtId="0" fontId="133" fillId="72" borderId="0">
      <alignment horizontal="centerContinuous" wrapText="1"/>
    </xf>
    <xf numFmtId="0" fontId="134" fillId="0" borderId="0" applyNumberFormat="0" applyFill="0" applyBorder="0" applyAlignment="0" applyProtection="0"/>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6" fillId="0" borderId="0" applyNumberFormat="0" applyFill="0" applyBorder="0" applyAlignment="0" applyProtection="0">
      <alignment vertical="top"/>
      <protection locked="0"/>
    </xf>
    <xf numFmtId="0" fontId="36" fillId="0" borderId="0" applyNumberFormat="0" applyFill="0" applyBorder="0" applyAlignment="0" applyProtection="0"/>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235" fontId="135" fillId="0" borderId="0" applyNumberFormat="0" applyFill="0" applyBorder="0" applyAlignment="0" applyProtection="0">
      <alignment vertical="top"/>
      <protection locked="0"/>
    </xf>
    <xf numFmtId="0" fontId="10" fillId="0" borderId="0" applyNumberFormat="0" applyFill="0" applyBorder="0" applyAlignment="0" applyProtection="0"/>
    <xf numFmtId="0" fontId="10" fillId="0" borderId="0">
      <alignment horizontal="right"/>
    </xf>
    <xf numFmtId="10" fontId="106" fillId="65" borderId="34" applyNumberFormat="0" applyBorder="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140" fillId="32" borderId="59" applyNumberFormat="0" applyAlignment="0" applyProtection="0"/>
    <xf numFmtId="0" fontId="66" fillId="32" borderId="59" applyNumberFormat="0" applyAlignment="0" applyProtection="0"/>
    <xf numFmtId="236" fontId="99" fillId="0" borderId="0" applyNumberFormat="0" applyFill="0" applyBorder="0" applyAlignment="0" applyProtection="0"/>
    <xf numFmtId="0" fontId="10" fillId="0" borderId="0" applyNumberFormat="0" applyFill="0" applyBorder="0" applyAlignment="0">
      <protection locked="0"/>
    </xf>
    <xf numFmtId="0" fontId="141" fillId="65" borderId="0" applyNumberFormat="0" applyFont="0" applyBorder="0" applyAlignment="0">
      <alignment horizontal="right"/>
      <protection locked="0"/>
    </xf>
    <xf numFmtId="0" fontId="142" fillId="23" borderId="0" applyNumberFormat="0" applyFont="0" applyBorder="0" applyAlignment="0">
      <alignment horizontal="right" vertical="top"/>
      <protection locked="0"/>
    </xf>
    <xf numFmtId="237" fontId="10" fillId="65" borderId="77" applyNumberFormat="0" applyFont="0" applyBorder="0" applyAlignment="0">
      <alignment horizontal="right" vertical="center"/>
      <protection locked="0"/>
    </xf>
    <xf numFmtId="0" fontId="142" fillId="23" borderId="0" applyNumberFormat="0" applyFont="0" applyBorder="0" applyAlignment="0">
      <alignment horizontal="right" vertical="top"/>
      <protection locked="0"/>
    </xf>
    <xf numFmtId="0" fontId="99" fillId="0" borderId="0" applyFill="0" applyBorder="0">
      <alignment horizontal="right"/>
      <protection locked="0"/>
    </xf>
    <xf numFmtId="238" fontId="143" fillId="0" borderId="78" applyFont="0" applyFill="0" applyBorder="0" applyAlignment="0" applyProtection="0"/>
    <xf numFmtId="239" fontId="10" fillId="0" borderId="0" applyFill="0" applyBorder="0">
      <alignment horizontal="right"/>
      <protection locked="0"/>
    </xf>
    <xf numFmtId="0" fontId="144" fillId="0" borderId="0" applyFill="0" applyBorder="0"/>
    <xf numFmtId="0" fontId="145" fillId="73" borderId="79">
      <alignment horizontal="left" vertical="center" wrapText="1"/>
    </xf>
    <xf numFmtId="0" fontId="82" fillId="0" borderId="0" applyNumberFormat="0" applyFill="0" applyBorder="0" applyProtection="0">
      <alignment horizontal="left" vertical="center"/>
    </xf>
    <xf numFmtId="0" fontId="146" fillId="0" borderId="0" applyNumberFormat="0" applyFill="0" applyBorder="0" applyAlignment="0" applyProtection="0">
      <alignment vertical="top"/>
      <protection locked="0"/>
    </xf>
    <xf numFmtId="0" fontId="135" fillId="0" borderId="0" applyNumberFormat="0" applyFill="0" applyBorder="0" applyAlignment="0" applyProtection="0">
      <alignment vertical="top"/>
      <protection locked="0"/>
    </xf>
    <xf numFmtId="0" fontId="78" fillId="74" borderId="0" applyNumberFormat="0" applyFont="0" applyBorder="0" applyProtection="0"/>
    <xf numFmtId="2" fontId="147" fillId="0" borderId="5"/>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148" fillId="0" borderId="61" applyNumberFormat="0" applyFill="0" applyAlignment="0" applyProtection="0"/>
    <xf numFmtId="0" fontId="69" fillId="0" borderId="61" applyNumberFormat="0" applyFill="0" applyAlignment="0" applyProtection="0"/>
    <xf numFmtId="0" fontId="69" fillId="0" borderId="61" applyNumberFormat="0" applyFill="0" applyAlignment="0" applyProtection="0"/>
    <xf numFmtId="14" fontId="83" fillId="0" borderId="5" applyFont="0" applyFill="0" applyBorder="0" applyAlignment="0" applyProtection="0"/>
    <xf numFmtId="3" fontId="10" fillId="0" borderId="0"/>
    <xf numFmtId="1" fontId="149" fillId="0" borderId="0"/>
    <xf numFmtId="240" fontId="150" fillId="75" borderId="0" applyBorder="0" applyAlignment="0">
      <alignment horizontal="right"/>
    </xf>
    <xf numFmtId="41" fontId="10" fillId="0" borderId="0" applyFont="0" applyFill="0" applyBorder="0" applyAlignment="0" applyProtection="0"/>
    <xf numFmtId="43" fontId="10" fillId="0" borderId="0" applyFont="0" applyFill="0" applyBorder="0" applyAlignment="0" applyProtection="0"/>
    <xf numFmtId="0" fontId="10" fillId="0" borderId="0" applyFont="0" applyFill="0" applyBorder="0" applyAlignment="0" applyProtection="0"/>
    <xf numFmtId="0" fontId="10" fillId="0" borderId="0" applyFont="0" applyFill="0" applyBorder="0" applyAlignment="0" applyProtection="0"/>
    <xf numFmtId="241" fontId="10" fillId="0" borderId="0" applyFont="0" applyFill="0" applyBorder="0" applyAlignment="0" applyProtection="0"/>
    <xf numFmtId="242" fontId="6" fillId="0" borderId="0" applyFont="0" applyFill="0" applyBorder="0" applyAlignment="0" applyProtection="0"/>
    <xf numFmtId="243" fontId="10" fillId="0" borderId="0" applyFont="0" applyFill="0" applyBorder="0" applyAlignment="0" applyProtection="0"/>
    <xf numFmtId="14" fontId="81" fillId="0" borderId="0" applyFont="0" applyFill="0" applyBorder="0" applyAlignment="0" applyProtection="0"/>
    <xf numFmtId="3" fontId="82" fillId="0" borderId="0"/>
    <xf numFmtId="3" fontId="82" fillId="0" borderId="0"/>
    <xf numFmtId="0" fontId="10" fillId="0" borderId="0" applyFont="0" applyFill="0" applyBorder="0" applyAlignment="0" applyProtection="0"/>
    <xf numFmtId="0" fontId="10" fillId="0" borderId="0" applyFont="0" applyFill="0" applyBorder="0" applyAlignment="0" applyProtection="0"/>
    <xf numFmtId="244" fontId="10" fillId="0" borderId="0" applyFont="0" applyFill="0" applyBorder="0" applyAlignment="0" applyProtection="0"/>
    <xf numFmtId="245" fontId="6" fillId="0" borderId="0" applyFont="0" applyFill="0" applyBorder="0" applyAlignment="0" applyProtection="0"/>
    <xf numFmtId="246" fontId="10" fillId="0" borderId="0" applyFont="0" applyFill="0" applyBorder="0" applyAlignment="0" applyProtection="0"/>
    <xf numFmtId="247" fontId="10" fillId="0" borderId="0">
      <protection locked="0"/>
    </xf>
    <xf numFmtId="227" fontId="106" fillId="65" borderId="0">
      <alignment horizontal="center"/>
    </xf>
    <xf numFmtId="248" fontId="104" fillId="0" borderId="0" applyFont="0" applyFill="0" applyBorder="0" applyProtection="0">
      <alignment horizontal="right"/>
    </xf>
    <xf numFmtId="249" fontId="10" fillId="0" borderId="0" applyFont="0" applyFill="0" applyBorder="0" applyAlignment="0" applyProtection="0"/>
    <xf numFmtId="175" fontId="10" fillId="0" borderId="0" applyFont="0" applyFill="0" applyBorder="0" applyAlignment="0" applyProtection="0"/>
    <xf numFmtId="0" fontId="102" fillId="0" borderId="0" applyFont="0" applyFill="0" applyBorder="0" applyProtection="0">
      <alignment horizontal="right"/>
    </xf>
    <xf numFmtId="0" fontId="102" fillId="0" borderId="0" applyFont="0" applyFill="0" applyBorder="0" applyProtection="0">
      <alignment horizontal="right"/>
    </xf>
    <xf numFmtId="0" fontId="102" fillId="0" borderId="0" applyFont="0" applyFill="0" applyBorder="0" applyProtection="0">
      <alignment horizontal="right"/>
    </xf>
    <xf numFmtId="0" fontId="10" fillId="0" borderId="0" applyFont="0" applyFill="0" applyBorder="0" applyProtection="0">
      <alignment horizontal="right"/>
    </xf>
    <xf numFmtId="167" fontId="10" fillId="0" borderId="0" applyFont="0" applyFill="0" applyBorder="0" applyProtection="0">
      <alignment horizontal="right"/>
    </xf>
    <xf numFmtId="0" fontId="10" fillId="0" borderId="80" applyBorder="0" applyAlignment="0" applyProtection="0">
      <alignment horizontal="center"/>
    </xf>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151" fillId="31" borderId="0" applyNumberFormat="0" applyBorder="0" applyAlignment="0" applyProtection="0"/>
    <xf numFmtId="0" fontId="65" fillId="31" borderId="0" applyNumberFormat="0" applyBorder="0" applyAlignment="0" applyProtection="0"/>
    <xf numFmtId="0" fontId="65" fillId="31" borderId="0" applyNumberFormat="0" applyBorder="0" applyAlignment="0" applyProtection="0"/>
    <xf numFmtId="0" fontId="94" fillId="0" borderId="0"/>
    <xf numFmtId="237" fontId="86" fillId="0" borderId="0" applyNumberFormat="0" applyFont="0" applyFill="0" applyBorder="0" applyAlignment="0" applyProtection="0">
      <alignment vertical="center"/>
    </xf>
    <xf numFmtId="37" fontId="152" fillId="0" borderId="0"/>
    <xf numFmtId="0" fontId="153" fillId="0" borderId="0"/>
    <xf numFmtId="0" fontId="35" fillId="76" borderId="0" applyNumberFormat="0" applyBorder="0" applyAlignment="0">
      <alignment horizontal="right"/>
      <protection hidden="1"/>
    </xf>
    <xf numFmtId="237" fontId="154" fillId="0" borderId="0" applyNumberFormat="0" applyFill="0" applyBorder="0" applyAlignment="0" applyProtection="0">
      <alignment vertical="center"/>
    </xf>
    <xf numFmtId="1" fontId="82" fillId="0" borderId="0"/>
    <xf numFmtId="250" fontId="155" fillId="0" borderId="0"/>
    <xf numFmtId="37" fontId="79" fillId="77" borderId="0" applyFont="0" applyFill="0" applyBorder="0" applyAlignment="0" applyProtection="0"/>
    <xf numFmtId="229" fontId="10" fillId="0" borderId="0" applyFont="0" applyFill="0" applyBorder="0" applyAlignment="0"/>
    <xf numFmtId="251" fontId="106" fillId="0" borderId="0" applyFont="0" applyFill="0" applyBorder="0" applyAlignment="0"/>
    <xf numFmtId="252" fontId="106" fillId="0" borderId="0" applyFont="0" applyFill="0" applyBorder="0" applyAlignment="0"/>
    <xf numFmtId="251" fontId="106" fillId="0" borderId="0" applyFont="0" applyFill="0" applyBorder="0" applyAlignment="0"/>
    <xf numFmtId="253" fontId="6" fillId="0" borderId="0"/>
    <xf numFmtId="0" fontId="10" fillId="0" borderId="0"/>
    <xf numFmtId="0" fontId="10" fillId="0" borderId="0"/>
    <xf numFmtId="0" fontId="10" fillId="0" borderId="0"/>
    <xf numFmtId="0" fontId="10" fillId="0" borderId="0"/>
    <xf numFmtId="0" fontId="99" fillId="0" borderId="0"/>
    <xf numFmtId="0" fontId="10" fillId="0" borderId="0"/>
    <xf numFmtId="0" fontId="6" fillId="0" borderId="0"/>
    <xf numFmtId="0" fontId="10" fillId="0" borderId="0"/>
    <xf numFmtId="0" fontId="6" fillId="0" borderId="0"/>
    <xf numFmtId="0" fontId="6" fillId="0" borderId="0"/>
    <xf numFmtId="0" fontId="6" fillId="0" borderId="0"/>
    <xf numFmtId="0" fontId="99" fillId="0" borderId="0"/>
    <xf numFmtId="0" fontId="10" fillId="0" borderId="0"/>
    <xf numFmtId="0" fontId="17" fillId="0" borderId="0"/>
    <xf numFmtId="0" fontId="6" fillId="0" borderId="0"/>
    <xf numFmtId="0" fontId="6" fillId="0" borderId="0"/>
    <xf numFmtId="0" fontId="6" fillId="0" borderId="0"/>
    <xf numFmtId="0" fontId="6" fillId="0" borderId="0"/>
    <xf numFmtId="0" fontId="10" fillId="0" borderId="34"/>
    <xf numFmtId="0" fontId="17" fillId="0" borderId="0">
      <alignment vertical="top"/>
    </xf>
    <xf numFmtId="0" fontId="17" fillId="0" borderId="0">
      <alignment vertical="top"/>
    </xf>
    <xf numFmtId="0" fontId="10" fillId="0" borderId="0"/>
    <xf numFmtId="0" fontId="6" fillId="0" borderId="0"/>
    <xf numFmtId="0" fontId="10" fillId="0" borderId="0"/>
    <xf numFmtId="0" fontId="6" fillId="0" borderId="0"/>
    <xf numFmtId="0" fontId="10" fillId="0" borderId="0"/>
    <xf numFmtId="0" fontId="10" fillId="0" borderId="0"/>
    <xf numFmtId="0" fontId="10" fillId="0" borderId="0"/>
    <xf numFmtId="0" fontId="10" fillId="0" borderId="0"/>
    <xf numFmtId="0" fontId="6" fillId="0" borderId="0"/>
    <xf numFmtId="0" fontId="10" fillId="0" borderId="0"/>
    <xf numFmtId="0" fontId="10" fillId="0" borderId="0"/>
    <xf numFmtId="0" fontId="99" fillId="0" borderId="0"/>
    <xf numFmtId="0" fontId="6"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32" fillId="0" borderId="0"/>
    <xf numFmtId="0" fontId="10" fillId="0" borderId="0"/>
    <xf numFmtId="0" fontId="10" fillId="0" borderId="0"/>
    <xf numFmtId="0" fontId="32" fillId="0" borderId="0"/>
    <xf numFmtId="0" fontId="99" fillId="0" borderId="0"/>
    <xf numFmtId="0" fontId="10" fillId="0" borderId="0"/>
    <xf numFmtId="235" fontId="10" fillId="0" borderId="0"/>
    <xf numFmtId="0" fontId="99" fillId="0" borderId="0"/>
    <xf numFmtId="0" fontId="99" fillId="0" borderId="0"/>
    <xf numFmtId="235" fontId="10" fillId="0" borderId="0"/>
    <xf numFmtId="0" fontId="32"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2" fillId="0" borderId="0"/>
    <xf numFmtId="0" fontId="123" fillId="0" borderId="0"/>
    <xf numFmtId="0" fontId="10" fillId="0" borderId="0"/>
    <xf numFmtId="235" fontId="10" fillId="0" borderId="0"/>
    <xf numFmtId="235" fontId="10" fillId="0" borderId="0"/>
    <xf numFmtId="0" fontId="10"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235"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99" fillId="0" borderId="0"/>
    <xf numFmtId="0" fontId="75" fillId="0" borderId="0"/>
    <xf numFmtId="0" fontId="99" fillId="0" borderId="0"/>
    <xf numFmtId="0" fontId="99"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12" fillId="0" borderId="0"/>
    <xf numFmtId="0" fontId="99" fillId="0" borderId="0"/>
    <xf numFmtId="0" fontId="75" fillId="0" borderId="0"/>
    <xf numFmtId="0" fontId="75" fillId="0" borderId="0"/>
    <xf numFmtId="0" fontId="99" fillId="0" borderId="0"/>
    <xf numFmtId="0" fontId="99"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75" fillId="0" borderId="0"/>
    <xf numFmtId="0" fontId="6" fillId="0" borderId="0"/>
    <xf numFmtId="0" fontId="99" fillId="0" borderId="0"/>
    <xf numFmtId="0" fontId="10" fillId="0" borderId="0"/>
    <xf numFmtId="0" fontId="75" fillId="0" borderId="0"/>
    <xf numFmtId="0" fontId="10" fillId="0" borderId="0"/>
    <xf numFmtId="0" fontId="10" fillId="0" borderId="0"/>
    <xf numFmtId="0" fontId="75" fillId="0" borderId="0"/>
    <xf numFmtId="0" fontId="10" fillId="0" borderId="0"/>
    <xf numFmtId="0" fontId="10" fillId="0" borderId="0"/>
    <xf numFmtId="0" fontId="10" fillId="0" borderId="0"/>
    <xf numFmtId="0" fontId="10" fillId="0" borderId="0"/>
    <xf numFmtId="0" fontId="10" fillId="0" borderId="0"/>
    <xf numFmtId="0" fontId="75" fillId="0" borderId="0"/>
    <xf numFmtId="0" fontId="10" fillId="0" borderId="0"/>
    <xf numFmtId="0" fontId="99" fillId="0" borderId="0"/>
    <xf numFmtId="0" fontId="75" fillId="0" borderId="0"/>
    <xf numFmtId="0" fontId="10" fillId="0" borderId="0"/>
    <xf numFmtId="0" fontId="10" fillId="0" borderId="0"/>
    <xf numFmtId="0" fontId="89" fillId="0" borderId="0"/>
    <xf numFmtId="0" fontId="99"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235" fontId="10" fillId="0" borderId="0"/>
    <xf numFmtId="235" fontId="10" fillId="0" borderId="0"/>
    <xf numFmtId="0"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156" fillId="0" borderId="0"/>
    <xf numFmtId="0" fontId="156" fillId="0" borderId="0"/>
    <xf numFmtId="235" fontId="10" fillId="0" borderId="0"/>
    <xf numFmtId="235" fontId="10" fillId="0" borderId="0"/>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53" fontId="6" fillId="0" borderId="0"/>
    <xf numFmtId="0" fontId="6" fillId="0" borderId="0"/>
    <xf numFmtId="0" fontId="105" fillId="0" borderId="0"/>
    <xf numFmtId="235" fontId="10" fillId="0" borderId="0"/>
    <xf numFmtId="0" fontId="10" fillId="0" borderId="0"/>
    <xf numFmtId="235" fontId="10" fillId="0" borderId="0"/>
    <xf numFmtId="0" fontId="75" fillId="0" borderId="0"/>
    <xf numFmtId="0" fontId="6" fillId="0" borderId="0"/>
    <xf numFmtId="0" fontId="75" fillId="0" borderId="0"/>
    <xf numFmtId="235" fontId="10"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0" fontId="6" fillId="0" borderId="0"/>
    <xf numFmtId="235" fontId="10" fillId="0" borderId="0"/>
    <xf numFmtId="235" fontId="10" fillId="0" borderId="0"/>
    <xf numFmtId="235" fontId="10" fillId="0" borderId="0"/>
    <xf numFmtId="0" fontId="6" fillId="0" borderId="0"/>
    <xf numFmtId="0" fontId="10" fillId="0" borderId="0"/>
    <xf numFmtId="0" fontId="10" fillId="0" borderId="0"/>
    <xf numFmtId="0" fontId="10" fillId="0" borderId="0"/>
    <xf numFmtId="0" fontId="10" fillId="0" borderId="0"/>
    <xf numFmtId="235" fontId="10" fillId="0" borderId="0"/>
    <xf numFmtId="0"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78"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235" fontId="10" fillId="0" borderId="0"/>
    <xf numFmtId="235" fontId="10" fillId="0" borderId="0"/>
    <xf numFmtId="0" fontId="10" fillId="0" borderId="0">
      <alignment wrapText="1"/>
    </xf>
    <xf numFmtId="0" fontId="10" fillId="0" borderId="0">
      <alignment wrapText="1"/>
    </xf>
    <xf numFmtId="0" fontId="8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0" fontId="10" fillId="0" borderId="0"/>
    <xf numFmtId="0" fontId="6"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3"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xf numFmtId="235" fontId="10" fillId="0" borderId="0"/>
    <xf numFmtId="235" fontId="10" fillId="0" borderId="0"/>
    <xf numFmtId="235" fontId="10" fillId="0" borderId="0"/>
    <xf numFmtId="0" fontId="39" fillId="0" borderId="0"/>
    <xf numFmtId="0" fontId="39" fillId="0" borderId="0"/>
    <xf numFmtId="0" fontId="10" fillId="0" borderId="0">
      <alignment wrapText="1"/>
    </xf>
    <xf numFmtId="0" fontId="10" fillId="0" borderId="0">
      <alignment wrapText="1"/>
    </xf>
    <xf numFmtId="0" fontId="10" fillId="0" borderId="0">
      <alignment wrapText="1"/>
    </xf>
    <xf numFmtId="0" fontId="39" fillId="0" borderId="0"/>
    <xf numFmtId="0" fontId="3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235" fontId="10" fillId="0" borderId="0"/>
    <xf numFmtId="0" fontId="99" fillId="0" borderId="0"/>
    <xf numFmtId="0" fontId="10" fillId="0" borderId="0">
      <alignment wrapText="1"/>
    </xf>
    <xf numFmtId="235" fontId="10"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0" fontId="6" fillId="0" borderId="0"/>
    <xf numFmtId="0" fontId="6" fillId="0" borderId="0"/>
    <xf numFmtId="0" fontId="6"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10" fillId="0" borderId="0">
      <alignment wrapText="1"/>
    </xf>
    <xf numFmtId="0" fontId="99"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235"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10" fillId="0" borderId="0"/>
    <xf numFmtId="0" fontId="32" fillId="0" borderId="0"/>
    <xf numFmtId="0" fontId="17"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6" fillId="0" borderId="0"/>
    <xf numFmtId="0" fontId="99" fillId="0" borderId="0"/>
    <xf numFmtId="0" fontId="10" fillId="0" borderId="0"/>
    <xf numFmtId="0" fontId="10" fillId="0" borderId="0"/>
    <xf numFmtId="0" fontId="10" fillId="0" borderId="0"/>
    <xf numFmtId="0" fontId="10" fillId="0" borderId="0"/>
    <xf numFmtId="0" fontId="10" fillId="0" borderId="0"/>
    <xf numFmtId="0" fontId="17" fillId="0" borderId="0"/>
    <xf numFmtId="0" fontId="17" fillId="0" borderId="0"/>
    <xf numFmtId="235" fontId="10" fillId="0" borderId="0"/>
    <xf numFmtId="0" fontId="10" fillId="0" borderId="0"/>
    <xf numFmtId="0" fontId="99" fillId="0" borderId="0"/>
    <xf numFmtId="0" fontId="99" fillId="0" borderId="0"/>
    <xf numFmtId="0" fontId="99"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 fillId="0" borderId="0"/>
    <xf numFmtId="0" fontId="75" fillId="0" borderId="0"/>
    <xf numFmtId="253" fontId="6"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99" fillId="0" borderId="0"/>
    <xf numFmtId="0" fontId="10" fillId="0" borderId="0"/>
    <xf numFmtId="0" fontId="6" fillId="0" borderId="0"/>
    <xf numFmtId="0" fontId="10"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6" fillId="0" borderId="0"/>
    <xf numFmtId="0" fontId="99" fillId="0" borderId="0"/>
    <xf numFmtId="0" fontId="99" fillId="0" borderId="0"/>
    <xf numFmtId="0" fontId="99" fillId="0" borderId="0"/>
    <xf numFmtId="0" fontId="99" fillId="0" borderId="0"/>
    <xf numFmtId="0" fontId="99" fillId="0" borderId="0"/>
    <xf numFmtId="0" fontId="10" fillId="0" borderId="0"/>
    <xf numFmtId="0" fontId="99" fillId="0" borderId="0"/>
    <xf numFmtId="0" fontId="99"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99" fillId="0" borderId="0"/>
    <xf numFmtId="0" fontId="6" fillId="0" borderId="0"/>
    <xf numFmtId="0" fontId="6" fillId="0" borderId="0"/>
    <xf numFmtId="0" fontId="6" fillId="0" borderId="0"/>
    <xf numFmtId="0" fontId="99" fillId="0" borderId="0"/>
    <xf numFmtId="0" fontId="99" fillId="0" borderId="0"/>
    <xf numFmtId="0" fontId="99" fillId="0" borderId="0"/>
    <xf numFmtId="0" fontId="99" fillId="0" borderId="0"/>
    <xf numFmtId="0" fontId="99" fillId="0" borderId="0"/>
    <xf numFmtId="253" fontId="6" fillId="0" borderId="0"/>
    <xf numFmtId="0" fontId="17" fillId="0" borderId="0"/>
    <xf numFmtId="0" fontId="10" fillId="0" borderId="0"/>
    <xf numFmtId="0" fontId="10" fillId="0" borderId="0"/>
    <xf numFmtId="0" fontId="106" fillId="0" borderId="0"/>
    <xf numFmtId="0" fontId="6" fillId="0" borderId="0"/>
    <xf numFmtId="0" fontId="99" fillId="0" borderId="0"/>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254" fontId="106" fillId="0" borderId="0" applyFont="0" applyFill="0" applyBorder="0" applyAlignment="0" applyProtection="0">
      <alignment horizontal="right"/>
    </xf>
    <xf numFmtId="0" fontId="157" fillId="0" borderId="0"/>
    <xf numFmtId="0" fontId="10" fillId="0" borderId="0"/>
    <xf numFmtId="0" fontId="158" fillId="0" borderId="0"/>
    <xf numFmtId="255" fontId="106" fillId="0" borderId="0" applyFont="0" applyFill="0" applyBorder="0" applyAlignment="0" applyProtection="0"/>
    <xf numFmtId="0" fontId="84"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39"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159"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84"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0" fillId="0" borderId="0" applyBorder="0" applyProtection="0">
      <alignment horizontal="right"/>
    </xf>
    <xf numFmtId="256" fontId="161" fillId="78" borderId="0" applyBorder="0" applyProtection="0">
      <alignment horizontal="right"/>
    </xf>
    <xf numFmtId="256" fontId="162" fillId="0" borderId="33" applyBorder="0"/>
    <xf numFmtId="256" fontId="160" fillId="0" borderId="0" applyBorder="0" applyProtection="0">
      <alignment horizontal="right"/>
    </xf>
    <xf numFmtId="257" fontId="160" fillId="0" borderId="0" applyBorder="0" applyProtection="0">
      <alignment horizontal="right"/>
    </xf>
    <xf numFmtId="257" fontId="163" fillId="78" borderId="0" applyProtection="0">
      <alignment horizontal="right"/>
    </xf>
    <xf numFmtId="37" fontId="77" fillId="0" borderId="0" applyFill="0" applyBorder="0" applyProtection="0">
      <alignment horizontal="right"/>
    </xf>
    <xf numFmtId="188" fontId="79" fillId="0" borderId="0" applyFont="0" applyFill="0" applyBorder="0" applyProtection="0">
      <alignment horizontal="right"/>
    </xf>
    <xf numFmtId="258" fontId="160" fillId="0" borderId="0" applyFill="0" applyBorder="0" applyProtection="0"/>
    <xf numFmtId="0" fontId="93" fillId="65" borderId="0">
      <alignment horizontal="right"/>
    </xf>
    <xf numFmtId="0" fontId="10" fillId="0" borderId="0">
      <alignment horizontal="right"/>
    </xf>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164" fillId="33" borderId="60" applyNumberFormat="0" applyAlignment="0" applyProtection="0"/>
    <xf numFmtId="0" fontId="67" fillId="33" borderId="60" applyNumberFormat="0" applyAlignment="0" applyProtection="0"/>
    <xf numFmtId="0" fontId="67" fillId="33" borderId="60" applyNumberFormat="0" applyAlignment="0" applyProtection="0"/>
    <xf numFmtId="0" fontId="165" fillId="0" borderId="0" applyProtection="0">
      <alignment horizontal="left"/>
    </xf>
    <xf numFmtId="0" fontId="165" fillId="0" borderId="0" applyFill="0" applyBorder="0" applyProtection="0">
      <alignment horizontal="left"/>
    </xf>
    <xf numFmtId="0" fontId="166" fillId="0" borderId="0" applyFill="0" applyBorder="0" applyProtection="0">
      <alignment horizontal="left"/>
    </xf>
    <xf numFmtId="1" fontId="167" fillId="0" borderId="0" applyProtection="0">
      <alignment horizontal="right" vertical="center"/>
    </xf>
    <xf numFmtId="237" fontId="168" fillId="0" borderId="5">
      <alignment vertical="center"/>
    </xf>
    <xf numFmtId="2" fontId="96" fillId="0" borderId="0"/>
    <xf numFmtId="233" fontId="169" fillId="0" borderId="0" applyFill="0" applyBorder="0" applyAlignment="0" applyProtection="0"/>
    <xf numFmtId="169" fontId="10" fillId="0" borderId="0" applyFont="0" applyFill="0" applyBorder="0" applyAlignment="0" applyProtection="0"/>
    <xf numFmtId="259" fontId="78" fillId="0" borderId="0" applyFont="0" applyFill="0" applyBorder="0" applyAlignment="0" applyProtection="0"/>
    <xf numFmtId="260" fontId="170" fillId="65" borderId="34" applyFill="0" applyBorder="0" applyAlignment="0" applyProtection="0">
      <alignment horizontal="right"/>
      <protection locked="0"/>
    </xf>
    <xf numFmtId="261" fontId="170" fillId="70" borderId="0" applyFill="0" applyBorder="0" applyAlignment="0" applyProtection="0">
      <protection hidden="1"/>
    </xf>
    <xf numFmtId="10" fontId="10" fillId="0" borderId="0" applyFont="0" applyFill="0" applyBorder="0" applyAlignment="0" applyProtection="0"/>
    <xf numFmtId="10" fontId="10" fillId="0" borderId="0" applyFont="0" applyFill="0" applyBorder="0" applyAlignment="0" applyProtection="0"/>
    <xf numFmtId="262" fontId="160" fillId="0" borderId="0" applyBorder="0" applyProtection="0">
      <alignment horizontal="right"/>
    </xf>
    <xf numFmtId="262" fontId="161" fillId="78" borderId="0" applyProtection="0">
      <alignment horizontal="right"/>
    </xf>
    <xf numFmtId="262" fontId="160" fillId="0" borderId="0" applyFont="0" applyBorder="0" applyProtection="0">
      <alignment horizontal="right"/>
    </xf>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2"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7"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7"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6" fillId="0" borderId="0" applyFont="0" applyFill="0" applyBorder="0" applyProtection="0">
      <alignment horizontal="right"/>
    </xf>
    <xf numFmtId="9" fontId="10" fillId="0" borderId="0"/>
    <xf numFmtId="264" fontId="10" fillId="0" borderId="0" applyFill="0" applyBorder="0">
      <alignment horizontal="right"/>
      <protection locked="0"/>
    </xf>
    <xf numFmtId="1" fontId="82" fillId="0" borderId="0"/>
    <xf numFmtId="247" fontId="10" fillId="0" borderId="0">
      <protection locked="0"/>
    </xf>
    <xf numFmtId="233" fontId="10" fillId="0" borderId="0" applyFont="0" applyFill="0" applyBorder="0" applyAlignment="0" applyProtection="0"/>
    <xf numFmtId="206" fontId="78" fillId="0" borderId="0" applyFill="0" applyBorder="0" applyAlignment="0"/>
    <xf numFmtId="207" fontId="78" fillId="0" borderId="0" applyFill="0" applyBorder="0" applyAlignment="0"/>
    <xf numFmtId="206" fontId="78" fillId="0" borderId="0" applyFill="0" applyBorder="0" applyAlignment="0"/>
    <xf numFmtId="208" fontId="10" fillId="0" borderId="0" applyFill="0" applyBorder="0" applyAlignment="0"/>
    <xf numFmtId="207" fontId="78" fillId="0" borderId="0" applyFill="0" applyBorder="0" applyAlignment="0"/>
    <xf numFmtId="10" fontId="96" fillId="0" borderId="0"/>
    <xf numFmtId="10" fontId="96" fillId="73" borderId="0"/>
    <xf numFmtId="9" fontId="96" fillId="0" borderId="0" applyFont="0" applyFill="0" applyBorder="0" applyAlignment="0" applyProtection="0"/>
    <xf numFmtId="167" fontId="17" fillId="0" borderId="0"/>
    <xf numFmtId="265" fontId="171" fillId="70" borderId="0" applyBorder="0" applyAlignment="0">
      <protection hidden="1"/>
    </xf>
    <xf numFmtId="1" fontId="171" fillId="70" borderId="0">
      <alignment horizontal="center"/>
    </xf>
    <xf numFmtId="0" fontId="99" fillId="0" borderId="0" applyNumberFormat="0" applyFont="0" applyFill="0" applyBorder="0" applyAlignment="0" applyProtection="0">
      <alignment horizontal="left"/>
    </xf>
    <xf numFmtId="15" fontId="99" fillId="0" borderId="0" applyFont="0" applyFill="0" applyBorder="0" applyAlignment="0" applyProtection="0"/>
    <xf numFmtId="4" fontId="99" fillId="0" borderId="0" applyFont="0" applyFill="0" applyBorder="0" applyAlignment="0" applyProtection="0"/>
    <xf numFmtId="0" fontId="145" fillId="0" borderId="68">
      <alignment horizontal="center"/>
    </xf>
    <xf numFmtId="3" fontId="99" fillId="0" borderId="0" applyFont="0" applyFill="0" applyBorder="0" applyAlignment="0" applyProtection="0"/>
    <xf numFmtId="0" fontId="99" fillId="79" borderId="0" applyNumberFormat="0" applyFont="0" applyBorder="0" applyAlignment="0" applyProtection="0"/>
    <xf numFmtId="0" fontId="99" fillId="0" borderId="0">
      <alignment horizontal="right"/>
      <protection locked="0"/>
    </xf>
    <xf numFmtId="229" fontId="172" fillId="0" borderId="0" applyNumberFormat="0" applyFill="0" applyBorder="0" applyAlignment="0" applyProtection="0">
      <alignment horizontal="left"/>
    </xf>
    <xf numFmtId="0" fontId="173" fillId="68" borderId="0"/>
    <xf numFmtId="0" fontId="82" fillId="0" borderId="0" applyNumberFormat="0" applyFill="0" applyBorder="0" applyProtection="0">
      <alignment horizontal="right" vertical="center"/>
    </xf>
    <xf numFmtId="0" fontId="174" fillId="0" borderId="81">
      <alignment vertical="center"/>
    </xf>
    <xf numFmtId="266" fontId="10" fillId="0" borderId="0" applyFill="0" applyBorder="0">
      <alignment horizontal="right"/>
      <protection hidden="1"/>
    </xf>
    <xf numFmtId="0" fontId="175" fillId="67" borderId="34">
      <alignment horizontal="center" vertical="center" wrapText="1"/>
      <protection hidden="1"/>
    </xf>
    <xf numFmtId="0" fontId="99" fillId="80" borderId="82"/>
    <xf numFmtId="0" fontId="78" fillId="81" borderId="0" applyNumberFormat="0" applyFont="0" applyBorder="0" applyAlignment="0" applyProtection="0"/>
    <xf numFmtId="42" fontId="176" fillId="0" borderId="0" applyFill="0" applyBorder="0" applyAlignment="0" applyProtection="0"/>
    <xf numFmtId="41" fontId="177" fillId="0" borderId="0"/>
    <xf numFmtId="0" fontId="106" fillId="0" borderId="0"/>
    <xf numFmtId="0" fontId="178" fillId="0" borderId="0">
      <alignment horizontal="right"/>
    </xf>
    <xf numFmtId="0" fontId="113" fillId="0" borderId="0">
      <alignment horizontal="left"/>
    </xf>
    <xf numFmtId="233" fontId="179" fillId="0" borderId="76"/>
    <xf numFmtId="267" fontId="86" fillId="75" borderId="0" applyFont="0" applyBorder="0"/>
    <xf numFmtId="0" fontId="180" fillId="0" borderId="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0" fillId="0" borderId="0">
      <alignment vertical="top"/>
    </xf>
    <xf numFmtId="41" fontId="10" fillId="0" borderId="0" applyFont="0" applyFill="0" applyBorder="0" applyAlignment="0" applyProtection="0"/>
    <xf numFmtId="0" fontId="35" fillId="0" borderId="0">
      <alignment vertical="top"/>
    </xf>
    <xf numFmtId="0" fontId="78" fillId="0" borderId="0">
      <alignment vertical="top"/>
    </xf>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44" fontId="10" fillId="0" borderId="0" applyFont="0" applyFill="0" applyBorder="0" applyAlignment="0" applyProtection="0"/>
    <xf numFmtId="0" fontId="78" fillId="0" borderId="0">
      <alignment vertical="top"/>
    </xf>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0" fillId="0" borderId="0" applyNumberFormat="0" applyFill="0" applyBorder="0" applyAlignment="0" applyProtection="0"/>
    <xf numFmtId="0" fontId="181" fillId="81" borderId="34" applyNumberFormat="0" applyProtection="0">
      <alignment horizontal="center" vertical="center"/>
    </xf>
    <xf numFmtId="0" fontId="78" fillId="0" borderId="0">
      <alignment vertical="top"/>
    </xf>
    <xf numFmtId="0" fontId="9" fillId="81" borderId="34" applyNumberFormat="0" applyProtection="0">
      <alignment horizontal="center" vertical="center" wrapText="1"/>
    </xf>
    <xf numFmtId="0" fontId="9" fillId="81" borderId="34" applyNumberFormat="0" applyProtection="0">
      <alignment horizontal="center" vertical="center"/>
    </xf>
    <xf numFmtId="0" fontId="9" fillId="81" borderId="34" applyNumberFormat="0" applyProtection="0">
      <alignment horizontal="center" vertical="center" wrapText="1"/>
    </xf>
    <xf numFmtId="0" fontId="182" fillId="0" borderId="0" applyNumberFormat="0" applyFill="0" applyBorder="0" applyAlignment="0" applyProtection="0"/>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45" fillId="0" borderId="0" applyNumberFormat="0" applyFill="0" applyBorder="0" applyAlignment="0" applyProtection="0"/>
    <xf numFmtId="253" fontId="9" fillId="82" borderId="34" applyNumberFormat="0" applyProtection="0">
      <alignment horizontal="center" vertical="center" wrapText="1"/>
    </xf>
    <xf numFmtId="0" fontId="10" fillId="25" borderId="34" applyNumberFormat="0" applyProtection="0">
      <alignment horizontal="left" vertical="center" wrapText="1"/>
    </xf>
    <xf numFmtId="0" fontId="78" fillId="0" borderId="0">
      <alignment vertical="top"/>
    </xf>
    <xf numFmtId="0" fontId="9" fillId="60" borderId="34" applyNumberFormat="0" applyProtection="0">
      <alignment horizontal="left" vertical="center" wrapText="1"/>
    </xf>
    <xf numFmtId="0" fontId="78" fillId="0" borderId="0">
      <alignment vertical="top"/>
    </xf>
    <xf numFmtId="0" fontId="78" fillId="0" borderId="0">
      <alignment vertical="top"/>
    </xf>
    <xf numFmtId="0" fontId="183" fillId="83" borderId="0" applyNumberFormat="0" applyBorder="0" applyAlignment="0" applyProtection="0"/>
    <xf numFmtId="0" fontId="78" fillId="0" borderId="0">
      <alignment vertical="top"/>
    </xf>
    <xf numFmtId="0" fontId="78" fillId="0" borderId="0">
      <alignment vertical="top"/>
    </xf>
    <xf numFmtId="0" fontId="78" fillId="0" borderId="0">
      <alignment vertical="top"/>
    </xf>
    <xf numFmtId="43" fontId="77"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181"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44" fontId="10"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68"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268" fontId="96" fillId="0" borderId="0" applyFont="0" applyFill="0" applyBorder="0" applyAlignment="0" applyProtection="0"/>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78" fillId="0" borderId="0">
      <alignment vertical="top"/>
    </xf>
    <xf numFmtId="0" fontId="17" fillId="0" borderId="0" applyNumberFormat="0" applyBorder="0" applyAlignment="0"/>
    <xf numFmtId="0" fontId="184" fillId="0" borderId="0" applyNumberFormat="0" applyBorder="0" applyAlignment="0"/>
    <xf numFmtId="0" fontId="185" fillId="0" borderId="0" applyNumberFormat="0" applyBorder="0" applyAlignment="0"/>
    <xf numFmtId="0" fontId="95" fillId="0" borderId="0" applyNumberFormat="0" applyFill="0" applyBorder="0" applyProtection="0">
      <alignment horizontal="left" vertical="center"/>
    </xf>
    <xf numFmtId="0" fontId="95" fillId="0" borderId="33" applyNumberFormat="0" applyFill="0" applyProtection="0">
      <alignment horizontal="left" vertical="center"/>
    </xf>
    <xf numFmtId="269" fontId="86" fillId="84" borderId="0" applyNumberFormat="0" applyFont="0" applyBorder="0">
      <alignment horizontal="center" vertical="center"/>
      <protection locked="0"/>
    </xf>
    <xf numFmtId="9" fontId="10" fillId="0" borderId="0"/>
    <xf numFmtId="0" fontId="97" fillId="0" borderId="0" applyFill="0" applyBorder="0" applyProtection="0">
      <alignment horizontal="center" vertical="center"/>
    </xf>
    <xf numFmtId="0" fontId="186" fillId="0" borderId="0" applyBorder="0" applyProtection="0">
      <alignment vertical="center"/>
    </xf>
    <xf numFmtId="167" fontId="10" fillId="0" borderId="5" applyBorder="0" applyProtection="0">
      <alignment horizontal="right" vertical="center"/>
    </xf>
    <xf numFmtId="0" fontId="187" fillId="85" borderId="0" applyBorder="0" applyProtection="0">
      <alignment horizontal="centerContinuous" vertical="center"/>
    </xf>
    <xf numFmtId="0" fontId="187" fillId="83" borderId="5" applyBorder="0" applyProtection="0">
      <alignment horizontal="centerContinuous" vertical="center"/>
    </xf>
    <xf numFmtId="0" fontId="188" fillId="0" borderId="0"/>
    <xf numFmtId="0" fontId="97" fillId="0" borderId="0" applyFill="0" applyBorder="0" applyProtection="0"/>
    <xf numFmtId="0" fontId="158" fillId="0" borderId="0"/>
    <xf numFmtId="0" fontId="189" fillId="0" borderId="0" applyFill="0" applyBorder="0" applyProtection="0">
      <alignment horizontal="left"/>
    </xf>
    <xf numFmtId="0" fontId="190" fillId="0" borderId="0" applyFill="0" applyBorder="0" applyProtection="0">
      <alignment horizontal="left" vertical="top"/>
    </xf>
    <xf numFmtId="0" fontId="191" fillId="0" borderId="0">
      <alignment horizontal="centerContinuous"/>
    </xf>
    <xf numFmtId="237" fontId="10" fillId="25" borderId="83" applyNumberFormat="0" applyAlignment="0">
      <alignment vertical="center"/>
    </xf>
    <xf numFmtId="237" fontId="192" fillId="86" borderId="84" applyNumberFormat="0" applyBorder="0" applyAlignment="0" applyProtection="0">
      <alignment vertical="center"/>
    </xf>
    <xf numFmtId="237" fontId="10" fillId="25" borderId="83" applyNumberFormat="0" applyProtection="0">
      <alignment horizontal="centerContinuous" vertical="center"/>
    </xf>
    <xf numFmtId="237" fontId="193" fillId="87" borderId="0" applyNumberFormat="0" applyBorder="0" applyAlignment="0" applyProtection="0">
      <alignment vertical="center"/>
    </xf>
    <xf numFmtId="237" fontId="10" fillId="86" borderId="0" applyBorder="0" applyAlignment="0" applyProtection="0">
      <alignment vertical="center"/>
    </xf>
    <xf numFmtId="49" fontId="77" fillId="0" borderId="5">
      <alignment vertical="center"/>
    </xf>
    <xf numFmtId="0" fontId="194" fillId="0" borderId="0"/>
    <xf numFmtId="0" fontId="195" fillId="0" borderId="0"/>
    <xf numFmtId="49" fontId="17" fillId="0" borderId="0" applyFill="0" applyBorder="0" applyAlignment="0"/>
    <xf numFmtId="270" fontId="78" fillId="0" borderId="0" applyFill="0" applyBorder="0" applyAlignment="0"/>
    <xf numFmtId="271" fontId="78" fillId="0" borderId="0" applyFill="0" applyBorder="0" applyAlignment="0"/>
    <xf numFmtId="0" fontId="81" fillId="0" borderId="0" applyNumberFormat="0" applyFont="0" applyFill="0" applyBorder="0" applyProtection="0">
      <alignment horizontal="left" vertical="top" wrapText="1"/>
    </xf>
    <xf numFmtId="18" fontId="106" fillId="0" borderId="0" applyFill="0" applyBorder="0" applyAlignment="0" applyProtection="0"/>
    <xf numFmtId="0" fontId="78" fillId="0" borderId="0" applyNumberFormat="0" applyFill="0" applyBorder="0" applyAlignment="0" applyProtection="0"/>
    <xf numFmtId="0" fontId="82" fillId="0" borderId="0" applyNumberFormat="0" applyFill="0" applyBorder="0" applyAlignment="0" applyProtection="0"/>
    <xf numFmtId="40" fontId="196" fillId="0" borderId="0"/>
    <xf numFmtId="0" fontId="197" fillId="0" borderId="0" applyNumberFormat="0" applyBorder="0" applyAlignment="0" applyProtection="0"/>
    <xf numFmtId="0" fontId="197" fillId="0" borderId="0" applyNumberFormat="0" applyBorder="0" applyAlignment="0" applyProtection="0"/>
    <xf numFmtId="0" fontId="198" fillId="0" borderId="0">
      <alignment horizontal="left"/>
    </xf>
    <xf numFmtId="272" fontId="199" fillId="83" borderId="0" applyNumberFormat="0" applyProtection="0">
      <alignment horizontal="left" vertical="center"/>
    </xf>
    <xf numFmtId="0" fontId="200" fillId="0" borderId="0" applyNumberFormat="0" applyProtection="0">
      <alignment horizontal="left" vertical="center"/>
    </xf>
    <xf numFmtId="0" fontId="99" fillId="0" borderId="0" applyBorder="0"/>
    <xf numFmtId="1" fontId="78" fillId="72" borderId="0" applyNumberFormat="0" applyFont="0" applyBorder="0" applyProtection="0">
      <alignment horizontal="left"/>
    </xf>
    <xf numFmtId="273" fontId="10" fillId="0" borderId="0" applyNumberFormat="0" applyFill="0" applyBorder="0" applyProtection="0">
      <alignment vertical="top"/>
    </xf>
    <xf numFmtId="0" fontId="3"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40" fillId="0" borderId="64" applyNumberFormat="0" applyFill="0" applyAlignment="0" applyProtection="0"/>
    <xf numFmtId="0" fontId="201" fillId="0" borderId="64" applyNumberFormat="0" applyFill="0" applyAlignment="0" applyProtection="0"/>
    <xf numFmtId="39" fontId="10" fillId="0" borderId="65">
      <protection locked="0"/>
    </xf>
    <xf numFmtId="6" fontId="191" fillId="0" borderId="65" applyFill="0" applyAlignment="0" applyProtection="0"/>
    <xf numFmtId="167" fontId="83" fillId="0" borderId="85"/>
    <xf numFmtId="0" fontId="202" fillId="0" borderId="0">
      <alignment horizontal="fill"/>
    </xf>
    <xf numFmtId="274" fontId="171" fillId="70" borderId="11" applyBorder="0">
      <alignment horizontal="right" vertical="center"/>
      <protection locked="0"/>
    </xf>
    <xf numFmtId="42" fontId="10" fillId="0" borderId="0" applyFont="0" applyFill="0" applyBorder="0" applyAlignment="0" applyProtection="0"/>
    <xf numFmtId="275" fontId="10" fillId="0" borderId="0" applyFont="0" applyFill="0" applyBorder="0" applyAlignment="0" applyProtection="0"/>
    <xf numFmtId="42" fontId="10" fillId="0" borderId="0" applyFont="0" applyFill="0" applyBorder="0" applyAlignment="0" applyProtection="0"/>
    <xf numFmtId="44" fontId="10" fillId="0" borderId="0" applyFont="0" applyFill="0" applyBorder="0" applyAlignment="0" applyProtection="0"/>
    <xf numFmtId="273" fontId="203" fillId="86" borderId="0" applyNumberFormat="0" applyBorder="0" applyProtection="0">
      <alignment horizontal="centerContinuous" vertical="center"/>
    </xf>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56" fillId="0" borderId="0" applyNumberFormat="0" applyFill="0" applyBorder="0" applyAlignment="0" applyProtection="0"/>
    <xf numFmtId="0" fontId="71" fillId="0" borderId="0" applyNumberFormat="0" applyFill="0" applyBorder="0" applyAlignment="0" applyProtection="0"/>
    <xf numFmtId="0" fontId="71" fillId="0" borderId="0" applyNumberFormat="0" applyFill="0" applyBorder="0" applyAlignment="0" applyProtection="0"/>
    <xf numFmtId="0" fontId="204" fillId="0" borderId="0"/>
    <xf numFmtId="1" fontId="204" fillId="0" borderId="0"/>
    <xf numFmtId="276" fontId="96" fillId="0" borderId="0" applyFont="0" applyFill="0" applyBorder="0" applyProtection="0">
      <alignment horizontal="right"/>
    </xf>
    <xf numFmtId="277" fontId="10" fillId="0" borderId="0"/>
    <xf numFmtId="278" fontId="160" fillId="0" borderId="0" applyFill="0" applyBorder="0" applyProtection="0"/>
    <xf numFmtId="0" fontId="10" fillId="0" borderId="0">
      <alignment horizontal="center"/>
    </xf>
    <xf numFmtId="279" fontId="77" fillId="0" borderId="5">
      <alignment horizontal="right"/>
    </xf>
    <xf numFmtId="280" fontId="10" fillId="0" borderId="0" applyFont="0" applyFill="0" applyBorder="0" applyAlignment="0" applyProtection="0"/>
    <xf numFmtId="281" fontId="88" fillId="0" borderId="0" applyFont="0" applyFill="0" applyBorder="0" applyProtection="0">
      <alignment horizontal="right"/>
    </xf>
    <xf numFmtId="0" fontId="10" fillId="0" borderId="0"/>
    <xf numFmtId="166" fontId="10" fillId="0" borderId="0" applyFont="0" applyFill="0" applyBorder="0" applyAlignment="0" applyProtection="0"/>
    <xf numFmtId="253" fontId="10" fillId="0" borderId="0"/>
    <xf numFmtId="0" fontId="43"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1" fillId="0" borderId="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99" fontId="10" fillId="0" borderId="88">
      <alignment horizontal="right"/>
    </xf>
    <xf numFmtId="200" fontId="86" fillId="0" borderId="88">
      <alignment horizontal="right"/>
    </xf>
    <xf numFmtId="200" fontId="86" fillId="0" borderId="88" applyFill="0">
      <alignment horizontal="right"/>
    </xf>
    <xf numFmtId="3" fontId="10" fillId="0" borderId="88" applyFill="0">
      <alignment horizontal="right"/>
    </xf>
    <xf numFmtId="201" fontId="86" fillId="0" borderId="88" applyFill="0">
      <alignment horizontal="right"/>
    </xf>
    <xf numFmtId="203" fontId="10" fillId="0" borderId="88">
      <alignment horizontal="right"/>
      <protection locked="0"/>
    </xf>
    <xf numFmtId="6" fontId="86" fillId="0" borderId="88" applyNumberFormat="0" applyFont="0" applyBorder="0" applyProtection="0">
      <alignment horizontal="right"/>
    </xf>
    <xf numFmtId="1" fontId="92" fillId="64" borderId="89" applyNumberFormat="0" applyBorder="0" applyAlignment="0">
      <alignment horizontal="center" vertical="top" wrapText="1"/>
      <protection hidden="1"/>
    </xf>
    <xf numFmtId="0" fontId="95" fillId="0" borderId="86" applyNumberFormat="0" applyFill="0" applyAlignment="0" applyProtection="0"/>
    <xf numFmtId="0" fontId="81" fillId="0" borderId="86" applyNumberFormat="0" applyFont="0" applyFill="0" applyAlignment="0" applyProtection="0"/>
    <xf numFmtId="0" fontId="81" fillId="0" borderId="89" applyNumberFormat="0" applyFont="0" applyFill="0" applyAlignment="0" applyProtection="0"/>
    <xf numFmtId="225" fontId="79" fillId="65" borderId="87" applyFont="0" applyFill="0" applyBorder="0" applyAlignment="0" applyProtection="0"/>
    <xf numFmtId="227" fontId="83" fillId="0" borderId="86" applyFont="0" applyFill="0" applyBorder="0" applyAlignment="0" applyProtection="0"/>
    <xf numFmtId="231" fontId="99" fillId="68" borderId="89">
      <alignment horizontal="left"/>
    </xf>
    <xf numFmtId="2" fontId="147" fillId="0" borderId="86"/>
    <xf numFmtId="14" fontId="83" fillId="0" borderId="86"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7" fontId="10" fillId="0" borderId="86" applyBorder="0" applyProtection="0">
      <alignment horizontal="right" vertical="center"/>
    </xf>
    <xf numFmtId="166" fontId="6" fillId="0" borderId="0" applyFont="0" applyFill="0" applyBorder="0" applyAlignment="0" applyProtection="0"/>
    <xf numFmtId="0" fontId="187" fillId="83" borderId="86" applyBorder="0" applyProtection="0">
      <alignment horizontal="centerContinuous" vertical="center"/>
    </xf>
    <xf numFmtId="49" fontId="77" fillId="0" borderId="86">
      <alignment vertical="center"/>
    </xf>
    <xf numFmtId="274" fontId="171" fillId="70" borderId="89" applyBorder="0">
      <alignment horizontal="right" vertical="center"/>
      <protection locked="0"/>
    </xf>
    <xf numFmtId="279" fontId="77" fillId="0" borderId="86">
      <alignment horizontal="right"/>
    </xf>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45" fillId="73" borderId="92">
      <alignment horizontal="left" vertical="center" wrapText="1"/>
    </xf>
    <xf numFmtId="8" fontId="111" fillId="0" borderId="91">
      <protection locked="0"/>
    </xf>
    <xf numFmtId="204" fontId="88" fillId="63" borderId="9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7" fontId="192" fillId="86" borderId="93" applyNumberFormat="0" applyBorder="0" applyAlignment="0" applyProtection="0">
      <alignment vertical="center"/>
    </xf>
    <xf numFmtId="167" fontId="83" fillId="0" borderId="94"/>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15" fillId="21" borderId="125" applyNumberFormat="0" applyAlignment="0" applyProtection="0"/>
    <xf numFmtId="0" fontId="22" fillId="0" borderId="126" applyNumberFormat="0" applyFill="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0" fillId="25" borderId="110" applyNumberFormat="0" applyProtection="0">
      <alignment horizontal="left" vertical="center"/>
    </xf>
    <xf numFmtId="0" fontId="10" fillId="25" borderId="110" applyNumberFormat="0" applyProtection="0">
      <alignment horizontal="left" vertical="center"/>
    </xf>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xf numFmtId="0" fontId="15" fillId="21" borderId="125" applyNumberFormat="0" applyAlignment="0" applyProtection="0"/>
    <xf numFmtId="0" fontId="23" fillId="8" borderId="125" applyNumberFormat="0" applyAlignment="0" applyProtection="0"/>
    <xf numFmtId="0" fontId="10" fillId="24" borderId="127" applyNumberFormat="0" applyFont="0" applyAlignment="0" applyProtection="0"/>
    <xf numFmtId="0" fontId="10" fillId="24" borderId="127" applyNumberFormat="0" applyFont="0" applyAlignment="0" applyProtection="0"/>
    <xf numFmtId="0" fontId="26" fillId="21" borderId="128" applyNumberFormat="0" applyAlignment="0" applyProtection="0"/>
    <xf numFmtId="0" fontId="28" fillId="0" borderId="129" applyNumberFormat="0" applyFill="0" applyAlignment="0" applyProtection="0"/>
  </cellStyleXfs>
  <cellXfs count="835">
    <xf numFmtId="0" fontId="0" fillId="0" borderId="0" xfId="0"/>
    <xf numFmtId="0" fontId="0" fillId="2" borderId="0" xfId="0" applyFill="1"/>
    <xf numFmtId="0" fontId="2" fillId="2" borderId="0" xfId="0" applyFont="1" applyFill="1"/>
    <xf numFmtId="0" fontId="5" fillId="2" borderId="0" xfId="0" applyFont="1" applyFill="1"/>
    <xf numFmtId="0" fontId="33" fillId="2" borderId="0" xfId="0" applyFont="1" applyFill="1" applyAlignment="1"/>
    <xf numFmtId="0" fontId="7" fillId="2" borderId="0" xfId="0" applyFont="1" applyFill="1"/>
    <xf numFmtId="0" fontId="5" fillId="2" borderId="0" xfId="0" applyFont="1" applyFill="1" applyAlignment="1">
      <alignment wrapText="1"/>
    </xf>
    <xf numFmtId="0" fontId="35"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3" fillId="2" borderId="0" xfId="0" applyFont="1" applyFill="1" applyAlignment="1">
      <alignment vertical="center"/>
    </xf>
    <xf numFmtId="0" fontId="0" fillId="2" borderId="0" xfId="0" applyFill="1" applyBorder="1"/>
    <xf numFmtId="0" fontId="11"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1" fillId="2" borderId="0" xfId="0" applyFont="1" applyFill="1" applyAlignment="1">
      <alignment horizontal="center"/>
    </xf>
    <xf numFmtId="0" fontId="31" fillId="2" borderId="0" xfId="0" applyFont="1" applyFill="1" applyAlignment="1">
      <alignment horizontal="center" vertical="center"/>
    </xf>
    <xf numFmtId="0" fontId="11" fillId="2" borderId="0" xfId="0" applyFont="1" applyFill="1" applyAlignment="1">
      <alignment horizontal="center"/>
    </xf>
    <xf numFmtId="0" fontId="0" fillId="2" borderId="0" xfId="0" applyFont="1" applyFill="1" applyAlignment="1">
      <alignment horizontal="left"/>
    </xf>
    <xf numFmtId="0" fontId="39" fillId="2" borderId="0" xfId="0" applyFont="1" applyFill="1"/>
    <xf numFmtId="0" fontId="0" fillId="2" borderId="0" xfId="0" applyFont="1" applyFill="1" applyBorder="1"/>
    <xf numFmtId="0" fontId="43" fillId="2" borderId="0" xfId="0" applyFont="1" applyFill="1"/>
    <xf numFmtId="0" fontId="41" fillId="2" borderId="0" xfId="0" applyFont="1" applyFill="1" applyAlignment="1">
      <alignment horizontal="left"/>
    </xf>
    <xf numFmtId="0" fontId="38" fillId="2" borderId="0" xfId="0" applyFont="1" applyFill="1" applyBorder="1" applyAlignment="1">
      <alignment horizontal="left" vertical="center"/>
    </xf>
    <xf numFmtId="0" fontId="0" fillId="2" borderId="0" xfId="0" applyFont="1" applyFill="1" applyAlignment="1">
      <alignment vertical="center"/>
    </xf>
    <xf numFmtId="0" fontId="39" fillId="2" borderId="0" xfId="0" applyFont="1" applyFill="1" applyAlignment="1">
      <alignment horizontal="left"/>
    </xf>
    <xf numFmtId="0" fontId="42" fillId="2" borderId="0" xfId="0" applyFont="1" applyFill="1" applyBorder="1" applyAlignment="1">
      <alignment horizontal="center" vertical="center"/>
    </xf>
    <xf numFmtId="0" fontId="48" fillId="2" borderId="0" xfId="0" applyFont="1" applyFill="1" applyBorder="1" applyAlignment="1">
      <alignment vertical="center"/>
    </xf>
    <xf numFmtId="0" fontId="38"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6" fillId="2" borderId="0" xfId="0" applyFont="1" applyFill="1" applyBorder="1" applyAlignment="1">
      <alignment horizontal="left"/>
    </xf>
    <xf numFmtId="0" fontId="46" fillId="2" borderId="0" xfId="0" applyFont="1" applyFill="1" applyBorder="1"/>
    <xf numFmtId="0" fontId="5" fillId="2" borderId="0" xfId="0" applyFont="1" applyFill="1" applyBorder="1" applyAlignment="1">
      <alignment wrapText="1"/>
    </xf>
    <xf numFmtId="0" fontId="39" fillId="2" borderId="0" xfId="0" applyFont="1" applyFill="1" applyAlignment="1">
      <alignment horizontal="center" vertical="center"/>
    </xf>
    <xf numFmtId="0" fontId="34" fillId="2" borderId="0" xfId="0" applyFont="1" applyFill="1" applyAlignment="1">
      <alignment vertical="top"/>
    </xf>
    <xf numFmtId="0" fontId="55" fillId="2" borderId="0" xfId="0" applyFont="1" applyFill="1" applyAlignment="1">
      <alignment vertical="top"/>
    </xf>
    <xf numFmtId="0" fontId="48" fillId="2" borderId="0" xfId="0" applyFont="1" applyFill="1" applyAlignment="1">
      <alignment horizontal="left"/>
    </xf>
    <xf numFmtId="176" fontId="43" fillId="28" borderId="35" xfId="70" applyNumberFormat="1" applyFont="1" applyFill="1" applyBorder="1" applyAlignment="1" applyProtection="1">
      <alignment horizontal="center"/>
      <protection locked="0"/>
    </xf>
    <xf numFmtId="0" fontId="51" fillId="2" borderId="0" xfId="0" applyFont="1" applyFill="1" applyAlignment="1">
      <alignment horizontal="center"/>
    </xf>
    <xf numFmtId="0" fontId="31"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48" fillId="2" borderId="0" xfId="0" applyFont="1" applyFill="1" applyAlignment="1">
      <alignment vertical="top"/>
    </xf>
    <xf numFmtId="0" fontId="31" fillId="2" borderId="0" xfId="0" applyFont="1" applyFill="1" applyAlignment="1">
      <alignment horizontal="center" vertical="top"/>
    </xf>
    <xf numFmtId="0" fontId="57" fillId="2" borderId="0" xfId="0" applyFont="1" applyFill="1" applyAlignment="1">
      <alignment vertical="center"/>
    </xf>
    <xf numFmtId="0" fontId="9" fillId="2" borderId="0" xfId="0" applyFont="1" applyFill="1" applyAlignment="1">
      <alignment vertical="center"/>
    </xf>
    <xf numFmtId="0" fontId="58" fillId="2" borderId="0" xfId="0" applyFont="1" applyFill="1" applyAlignment="1">
      <alignment horizontal="center" wrapText="1"/>
    </xf>
    <xf numFmtId="0" fontId="58" fillId="2" borderId="0" xfId="0" applyFont="1" applyFill="1" applyAlignment="1">
      <alignment horizontal="center"/>
    </xf>
    <xf numFmtId="0" fontId="58" fillId="2" borderId="0" xfId="0" applyFont="1" applyFill="1" applyAlignment="1">
      <alignment horizontal="center" vertical="center"/>
    </xf>
    <xf numFmtId="0" fontId="59" fillId="2" borderId="0" xfId="0" applyFont="1" applyFill="1"/>
    <xf numFmtId="0" fontId="59" fillId="2" borderId="0" xfId="0" applyFont="1" applyFill="1" applyAlignment="1">
      <alignment horizontal="center"/>
    </xf>
    <xf numFmtId="0" fontId="50" fillId="26" borderId="49" xfId="0" applyFont="1" applyFill="1" applyBorder="1" applyAlignment="1">
      <alignment horizontal="center" vertical="center"/>
    </xf>
    <xf numFmtId="0" fontId="8" fillId="2" borderId="0" xfId="0" applyFont="1" applyFill="1" applyAlignment="1">
      <alignment horizontal="left" vertical="center" wrapText="1"/>
    </xf>
    <xf numFmtId="0" fontId="57" fillId="2" borderId="0" xfId="0" applyFont="1" applyFill="1" applyAlignment="1"/>
    <xf numFmtId="0" fontId="4" fillId="2" borderId="0" xfId="0" applyFont="1" applyFill="1"/>
    <xf numFmtId="0" fontId="207" fillId="2" borderId="0" xfId="0" applyFont="1" applyFill="1"/>
    <xf numFmtId="176" fontId="43"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6" fillId="2" borderId="0" xfId="0" applyFont="1" applyFill="1" applyAlignment="1">
      <alignment horizontal="center" vertical="center"/>
    </xf>
    <xf numFmtId="0" fontId="39" fillId="2" borderId="0" xfId="0" applyFont="1" applyFill="1" applyAlignment="1">
      <alignment horizontal="center"/>
    </xf>
    <xf numFmtId="176" fontId="43" fillId="28" borderId="45" xfId="70" applyNumberFormat="1" applyFont="1" applyFill="1" applyBorder="1" applyAlignment="1" applyProtection="1">
      <alignment horizontal="center"/>
      <protection locked="0"/>
    </xf>
    <xf numFmtId="0" fontId="5" fillId="2" borderId="0" xfId="0" applyFont="1" applyFill="1" applyBorder="1"/>
    <xf numFmtId="176" fontId="43" fillId="2" borderId="0" xfId="70" applyNumberFormat="1" applyFont="1" applyFill="1" applyBorder="1" applyAlignment="1" applyProtection="1">
      <alignment horizontal="center"/>
      <protection locked="0"/>
    </xf>
    <xf numFmtId="0" fontId="33" fillId="2" borderId="0" xfId="0" applyFont="1" applyFill="1" applyBorder="1" applyAlignment="1"/>
    <xf numFmtId="176" fontId="43" fillId="2" borderId="89" xfId="70" applyNumberFormat="1" applyFont="1" applyFill="1" applyBorder="1" applyAlignment="1" applyProtection="1">
      <alignment horizontal="center"/>
      <protection locked="0"/>
    </xf>
    <xf numFmtId="176" fontId="43" fillId="2" borderId="4" xfId="70" applyNumberFormat="1" applyFont="1" applyFill="1" applyBorder="1" applyAlignment="1" applyProtection="1">
      <alignment horizontal="center"/>
      <protection locked="0"/>
    </xf>
    <xf numFmtId="176" fontId="43" fillId="2" borderId="5" xfId="70" applyNumberFormat="1" applyFont="1" applyFill="1" applyBorder="1" applyAlignment="1" applyProtection="1">
      <alignment horizontal="center"/>
      <protection locked="0"/>
    </xf>
    <xf numFmtId="176" fontId="43" fillId="2" borderId="45" xfId="70" applyNumberFormat="1" applyFont="1" applyFill="1" applyBorder="1" applyAlignment="1" applyProtection="1">
      <alignment horizontal="center"/>
      <protection locked="0"/>
    </xf>
    <xf numFmtId="176" fontId="43"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1" fillId="2" borderId="0" xfId="0" applyFont="1" applyFill="1" applyAlignment="1">
      <alignment horizontal="center" vertical="center"/>
    </xf>
    <xf numFmtId="176" fontId="43" fillId="2" borderId="0" xfId="70" applyNumberFormat="1" applyFont="1" applyFill="1" applyBorder="1" applyAlignment="1" applyProtection="1">
      <alignment horizontal="center" vertical="center"/>
      <protection locked="0"/>
    </xf>
    <xf numFmtId="176" fontId="43"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2" fillId="2" borderId="0" xfId="0" applyFont="1" applyFill="1" applyBorder="1" applyAlignment="1">
      <alignment horizontal="left" vertical="center"/>
    </xf>
    <xf numFmtId="0" fontId="51" fillId="2" borderId="0" xfId="0" applyFont="1" applyFill="1" applyAlignment="1">
      <alignment horizontal="center"/>
    </xf>
    <xf numFmtId="174" fontId="49" fillId="28" borderId="28" xfId="40" applyNumberFormat="1" applyFont="1" applyFill="1" applyBorder="1" applyAlignment="1">
      <alignment horizontal="left" vertical="center"/>
    </xf>
    <xf numFmtId="174" fontId="49" fillId="2" borderId="28" xfId="40" applyNumberFormat="1" applyFont="1" applyFill="1" applyBorder="1" applyAlignment="1">
      <alignment horizontal="left" vertical="center"/>
    </xf>
    <xf numFmtId="174" fontId="49" fillId="2" borderId="0" xfId="40" applyNumberFormat="1" applyFont="1" applyFill="1" applyBorder="1" applyAlignment="1">
      <alignment horizontal="left" vertical="top"/>
    </xf>
    <xf numFmtId="0" fontId="31" fillId="2" borderId="0" xfId="0" applyFont="1" applyFill="1" applyAlignment="1">
      <alignment horizontal="center" wrapText="1"/>
    </xf>
    <xf numFmtId="0" fontId="40" fillId="2" borderId="0" xfId="0" applyFont="1" applyFill="1"/>
    <xf numFmtId="0" fontId="46" fillId="2" borderId="0" xfId="0" applyFont="1" applyFill="1"/>
    <xf numFmtId="0" fontId="10" fillId="2" borderId="0" xfId="0" applyFont="1" applyFill="1" applyAlignment="1"/>
    <xf numFmtId="0" fontId="44" fillId="2" borderId="0" xfId="0" applyFont="1" applyFill="1" applyAlignment="1">
      <alignment horizontal="center"/>
    </xf>
    <xf numFmtId="0" fontId="39" fillId="2" borderId="0" xfId="0" applyNumberFormat="1" applyFont="1" applyFill="1" applyBorder="1" applyAlignment="1">
      <alignment horizontal="center"/>
    </xf>
    <xf numFmtId="171" fontId="43" fillId="2" borderId="0" xfId="0" applyNumberFormat="1" applyFont="1" applyFill="1" applyBorder="1" applyAlignment="1"/>
    <xf numFmtId="0" fontId="43" fillId="2" borderId="0" xfId="0" applyNumberFormat="1" applyFont="1" applyFill="1" applyBorder="1" applyAlignment="1">
      <alignment horizontal="center"/>
    </xf>
    <xf numFmtId="0" fontId="46" fillId="2" borderId="0" xfId="0" applyFont="1" applyFill="1" applyAlignment="1">
      <alignment wrapText="1"/>
    </xf>
    <xf numFmtId="0" fontId="30" fillId="2" borderId="0" xfId="0" applyFont="1" applyFill="1" applyBorder="1"/>
    <xf numFmtId="172" fontId="37" fillId="28" borderId="0" xfId="0" applyNumberFormat="1" applyFont="1" applyFill="1" applyBorder="1" applyAlignment="1" applyProtection="1">
      <alignment horizontal="center" vertical="center"/>
      <protection locked="0"/>
    </xf>
    <xf numFmtId="0" fontId="46" fillId="2" borderId="0" xfId="0" applyFont="1" applyFill="1" applyAlignment="1">
      <alignment horizontal="left" wrapText="1"/>
    </xf>
    <xf numFmtId="0" fontId="44" fillId="2" borderId="0" xfId="0" applyFont="1" applyFill="1" applyAlignment="1">
      <alignment horizontal="center"/>
    </xf>
    <xf numFmtId="0" fontId="40" fillId="2" borderId="0" xfId="0" applyFont="1" applyFill="1" applyBorder="1" applyAlignment="1">
      <alignment horizontal="left" vertical="top"/>
    </xf>
    <xf numFmtId="174" fontId="49" fillId="90" borderId="28" xfId="40" applyNumberFormat="1" applyFont="1" applyFill="1" applyBorder="1" applyAlignment="1">
      <alignment horizontal="left" vertical="center"/>
    </xf>
    <xf numFmtId="0" fontId="11" fillId="2" borderId="0" xfId="0" applyFont="1" applyFill="1" applyAlignment="1">
      <alignment vertical="center"/>
    </xf>
    <xf numFmtId="0" fontId="2" fillId="2" borderId="0" xfId="0" applyFont="1" applyFill="1" applyAlignment="1">
      <alignment vertical="top"/>
    </xf>
    <xf numFmtId="0" fontId="89" fillId="2" borderId="0" xfId="0" applyFont="1" applyFill="1" applyBorder="1" applyAlignment="1">
      <alignment wrapText="1"/>
    </xf>
    <xf numFmtId="0" fontId="11" fillId="2" borderId="0" xfId="0" applyFont="1" applyFill="1" applyAlignment="1"/>
    <xf numFmtId="0" fontId="213" fillId="2" borderId="0" xfId="0" applyFont="1" applyFill="1" applyBorder="1" applyAlignment="1">
      <alignment vertical="center"/>
    </xf>
    <xf numFmtId="0" fontId="46" fillId="2" borderId="0" xfId="0" applyFont="1" applyFill="1" applyAlignment="1">
      <alignment horizontal="left" wrapText="1"/>
    </xf>
    <xf numFmtId="0" fontId="39" fillId="2" borderId="0" xfId="0" applyFont="1" applyFill="1" applyBorder="1" applyAlignment="1">
      <alignment vertical="center"/>
    </xf>
    <xf numFmtId="0" fontId="46" fillId="2" borderId="0" xfId="0" applyFont="1" applyFill="1" applyAlignment="1">
      <alignment horizontal="left"/>
    </xf>
    <xf numFmtId="0" fontId="35" fillId="2" borderId="0" xfId="0" applyFont="1" applyFill="1" applyAlignment="1">
      <alignment vertical="center"/>
    </xf>
    <xf numFmtId="0" fontId="52" fillId="2" borderId="116" xfId="70" applyNumberFormat="1" applyFont="1" applyFill="1" applyBorder="1" applyAlignment="1" applyProtection="1">
      <alignment horizontal="center" vertical="center"/>
      <protection locked="0"/>
    </xf>
    <xf numFmtId="0" fontId="52" fillId="2" borderId="117" xfId="70" applyNumberFormat="1" applyFont="1" applyFill="1" applyBorder="1" applyAlignment="1" applyProtection="1">
      <alignment horizontal="center" vertical="center"/>
      <protection locked="0"/>
    </xf>
    <xf numFmtId="0" fontId="42" fillId="2" borderId="0" xfId="0" applyFont="1" applyFill="1" applyAlignment="1">
      <alignment horizontal="left"/>
    </xf>
    <xf numFmtId="0" fontId="46" fillId="2" borderId="0" xfId="0" applyFont="1" applyFill="1" applyAlignment="1">
      <alignment horizontal="left" wrapText="1"/>
    </xf>
    <xf numFmtId="0" fontId="45" fillId="2" borderId="0" xfId="0" applyFont="1" applyFill="1" applyBorder="1" applyAlignment="1">
      <alignment horizontal="left" vertical="center"/>
    </xf>
    <xf numFmtId="0" fontId="42" fillId="2" borderId="0" xfId="0" applyFont="1" applyFill="1" applyBorder="1" applyAlignment="1">
      <alignment horizontal="left" vertical="top"/>
    </xf>
    <xf numFmtId="0" fontId="42" fillId="2" borderId="0" xfId="0" applyFont="1" applyFill="1" applyBorder="1" applyAlignment="1">
      <alignment vertical="center"/>
    </xf>
    <xf numFmtId="0" fontId="42" fillId="2" borderId="0" xfId="0" applyFont="1" applyFill="1" applyBorder="1" applyAlignment="1">
      <alignment horizontal="left"/>
    </xf>
    <xf numFmtId="0" fontId="3" fillId="2" borderId="0" xfId="0" applyFont="1" applyFill="1" applyAlignment="1">
      <alignment horizontal="left"/>
    </xf>
    <xf numFmtId="0" fontId="46" fillId="2" borderId="0" xfId="0" applyFont="1" applyFill="1" applyAlignment="1">
      <alignment horizontal="center"/>
    </xf>
    <xf numFmtId="0" fontId="43" fillId="2" borderId="0" xfId="0" applyFont="1" applyFill="1" applyBorder="1" applyAlignment="1">
      <alignment wrapText="1"/>
    </xf>
    <xf numFmtId="0" fontId="0" fillId="2" borderId="0" xfId="0" applyFont="1" applyFill="1" applyBorder="1" applyAlignment="1"/>
    <xf numFmtId="0" fontId="46" fillId="2" borderId="0" xfId="0" applyFont="1" applyFill="1" applyBorder="1" applyAlignment="1">
      <alignment horizontal="left" vertical="center"/>
    </xf>
    <xf numFmtId="0" fontId="46" fillId="2" borderId="0" xfId="0" applyFont="1" applyFill="1" applyBorder="1" applyAlignment="1">
      <alignment horizontal="left" vertical="center" wrapText="1"/>
    </xf>
    <xf numFmtId="174" fontId="210" fillId="28" borderId="28" xfId="40" applyNumberFormat="1" applyFont="1" applyFill="1" applyBorder="1" applyAlignment="1">
      <alignment horizontal="left" vertical="center"/>
    </xf>
    <xf numFmtId="0" fontId="46" fillId="2" borderId="12" xfId="0" applyFont="1" applyFill="1" applyBorder="1" applyAlignment="1">
      <alignment horizontal="left" vertical="center" wrapText="1"/>
    </xf>
    <xf numFmtId="174" fontId="210" fillId="90" borderId="28" xfId="40" applyNumberFormat="1" applyFont="1" applyFill="1" applyBorder="1" applyAlignment="1">
      <alignment horizontal="left" vertical="center"/>
    </xf>
    <xf numFmtId="174" fontId="210" fillId="2" borderId="28" xfId="40" applyNumberFormat="1" applyFont="1" applyFill="1" applyBorder="1" applyAlignment="1">
      <alignment horizontal="left" vertical="center"/>
    </xf>
    <xf numFmtId="0" fontId="48" fillId="2" borderId="0" xfId="0" applyFont="1" applyFill="1" applyAlignment="1">
      <alignment horizontal="center"/>
    </xf>
    <xf numFmtId="283" fontId="214" fillId="2" borderId="28" xfId="70" applyNumberFormat="1" applyFont="1" applyFill="1" applyBorder="1" applyAlignment="1">
      <alignment horizontal="left" vertical="center"/>
    </xf>
    <xf numFmtId="44" fontId="210" fillId="28" borderId="28" xfId="70" applyFont="1" applyFill="1" applyBorder="1" applyAlignment="1">
      <alignment horizontal="left" vertical="center"/>
    </xf>
    <xf numFmtId="170" fontId="211" fillId="26" borderId="118" xfId="6" applyNumberFormat="1" applyFont="1" applyFill="1" applyBorder="1" applyAlignment="1">
      <alignment horizontal="center" vertical="center" wrapText="1"/>
    </xf>
    <xf numFmtId="170" fontId="211" fillId="26" borderId="103" xfId="6" applyNumberFormat="1" applyFont="1" applyFill="1" applyBorder="1" applyAlignment="1">
      <alignment horizontal="center" vertical="center" wrapText="1"/>
    </xf>
    <xf numFmtId="170" fontId="211" fillId="26" borderId="110" xfId="6" applyNumberFormat="1" applyFont="1" applyFill="1" applyBorder="1" applyAlignment="1">
      <alignment horizontal="center" vertical="center" wrapText="1"/>
    </xf>
    <xf numFmtId="0" fontId="215" fillId="2" borderId="0" xfId="0" applyFont="1" applyFill="1"/>
    <xf numFmtId="0" fontId="215" fillId="2" borderId="9" xfId="0" applyFont="1" applyFill="1" applyBorder="1"/>
    <xf numFmtId="171" fontId="89" fillId="2" borderId="13" xfId="0" applyNumberFormat="1" applyFont="1" applyFill="1" applyBorder="1" applyAlignment="1">
      <alignment horizontal="center"/>
    </xf>
    <xf numFmtId="171" fontId="89" fillId="2" borderId="119" xfId="0" applyNumberFormat="1" applyFont="1" applyFill="1" applyBorder="1" applyAlignment="1">
      <alignment horizontal="center"/>
    </xf>
    <xf numFmtId="171" fontId="89" fillId="2" borderId="8" xfId="0" applyNumberFormat="1" applyFont="1" applyFill="1" applyBorder="1" applyAlignment="1">
      <alignment horizontal="center"/>
    </xf>
    <xf numFmtId="171" fontId="89" fillId="2" borderId="38" xfId="0" applyNumberFormat="1" applyFont="1" applyFill="1" applyBorder="1" applyAlignment="1">
      <alignment horizontal="center"/>
    </xf>
    <xf numFmtId="171" fontId="89" fillId="2" borderId="9" xfId="0" applyNumberFormat="1" applyFont="1" applyFill="1" applyBorder="1" applyAlignment="1">
      <alignment horizontal="center"/>
    </xf>
    <xf numFmtId="171" fontId="89" fillId="2" borderId="5" xfId="0" applyNumberFormat="1" applyFont="1" applyFill="1" applyBorder="1" applyAlignment="1">
      <alignment horizontal="center"/>
    </xf>
    <xf numFmtId="171" fontId="42" fillId="2" borderId="9" xfId="0" applyNumberFormat="1" applyFont="1" applyFill="1" applyBorder="1" applyAlignment="1">
      <alignment horizontal="center"/>
    </xf>
    <xf numFmtId="164" fontId="216" fillId="2" borderId="0" xfId="0" applyNumberFormat="1" applyFont="1" applyFill="1" applyBorder="1" applyAlignment="1">
      <alignment horizontal="center"/>
    </xf>
    <xf numFmtId="0" fontId="217" fillId="2" borderId="0" xfId="0" applyFont="1" applyFill="1" applyBorder="1"/>
    <xf numFmtId="164" fontId="217" fillId="2" borderId="0" xfId="0" applyNumberFormat="1" applyFont="1" applyFill="1" applyBorder="1" applyAlignment="1">
      <alignment horizontal="center"/>
    </xf>
    <xf numFmtId="171" fontId="89" fillId="2" borderId="95" xfId="0" applyNumberFormat="1" applyFont="1" applyFill="1" applyBorder="1" applyAlignment="1">
      <alignment horizontal="center"/>
    </xf>
    <xf numFmtId="171" fontId="89" fillId="2" borderId="103" xfId="0" applyNumberFormat="1" applyFont="1" applyFill="1" applyBorder="1" applyAlignment="1">
      <alignment horizontal="center"/>
    </xf>
    <xf numFmtId="164" fontId="89" fillId="2" borderId="96" xfId="0" applyNumberFormat="1" applyFont="1" applyFill="1" applyBorder="1" applyAlignment="1">
      <alignment horizontal="center"/>
    </xf>
    <xf numFmtId="164" fontId="89" fillId="2" borderId="97" xfId="0" applyNumberFormat="1" applyFont="1" applyFill="1" applyBorder="1" applyAlignment="1">
      <alignment horizontal="center"/>
    </xf>
    <xf numFmtId="164" fontId="11" fillId="2" borderId="0" xfId="0" applyNumberFormat="1" applyFont="1" applyFill="1" applyBorder="1" applyAlignment="1">
      <alignment horizontal="center"/>
    </xf>
    <xf numFmtId="173" fontId="11" fillId="2" borderId="0" xfId="0" applyNumberFormat="1" applyFont="1" applyFill="1"/>
    <xf numFmtId="171" fontId="89" fillId="2" borderId="89" xfId="0" applyNumberFormat="1" applyFont="1" applyFill="1" applyBorder="1" applyAlignment="1">
      <alignment horizontal="center"/>
    </xf>
    <xf numFmtId="171" fontId="89" fillId="2" borderId="0" xfId="0" applyNumberFormat="1" applyFont="1" applyFill="1" applyBorder="1" applyAlignment="1">
      <alignment horizontal="center"/>
    </xf>
    <xf numFmtId="164" fontId="89" fillId="2" borderId="0" xfId="0" applyNumberFormat="1" applyFont="1" applyFill="1" applyBorder="1" applyAlignment="1">
      <alignment horizontal="center"/>
    </xf>
    <xf numFmtId="164" fontId="89" fillId="2" borderId="12" xfId="0" applyNumberFormat="1" applyFont="1" applyFill="1" applyBorder="1" applyAlignment="1">
      <alignment horizontal="center"/>
    </xf>
    <xf numFmtId="164" fontId="11" fillId="2" borderId="0" xfId="0" applyNumberFormat="1" applyFont="1" applyFill="1"/>
    <xf numFmtId="164" fontId="215" fillId="2" borderId="0" xfId="0" applyNumberFormat="1" applyFont="1" applyFill="1" applyBorder="1" applyAlignment="1">
      <alignment horizontal="center"/>
    </xf>
    <xf numFmtId="164" fontId="89" fillId="28" borderId="35" xfId="0" applyNumberFormat="1" applyFont="1" applyFill="1" applyBorder="1" applyAlignment="1">
      <alignment horizontal="center"/>
    </xf>
    <xf numFmtId="164" fontId="89" fillId="28" borderId="120" xfId="0" applyNumberFormat="1" applyFont="1" applyFill="1" applyBorder="1" applyAlignment="1">
      <alignment horizontal="center"/>
    </xf>
    <xf numFmtId="164" fontId="89" fillId="28" borderId="45" xfId="0" applyNumberFormat="1" applyFont="1" applyFill="1" applyBorder="1" applyAlignment="1">
      <alignment horizontal="center"/>
    </xf>
    <xf numFmtId="0" fontId="11" fillId="2" borderId="0" xfId="0" applyFont="1" applyFill="1" applyBorder="1"/>
    <xf numFmtId="164" fontId="46" fillId="2" borderId="0" xfId="0" applyNumberFormat="1" applyFont="1" applyFill="1" applyBorder="1" applyAlignment="1">
      <alignment horizontal="center"/>
    </xf>
    <xf numFmtId="0" fontId="217" fillId="2" borderId="0" xfId="0" applyFont="1" applyFill="1"/>
    <xf numFmtId="0" fontId="218" fillId="2" borderId="0" xfId="0" applyFont="1" applyFill="1" applyAlignment="1">
      <alignment wrapText="1"/>
    </xf>
    <xf numFmtId="0" fontId="218" fillId="2" borderId="0" xfId="0" applyFont="1" applyFill="1" applyAlignment="1"/>
    <xf numFmtId="0" fontId="11" fillId="2" borderId="0" xfId="0" applyFont="1" applyFill="1" applyAlignment="1">
      <alignment wrapText="1"/>
    </xf>
    <xf numFmtId="170" fontId="89" fillId="88" borderId="0" xfId="0" applyNumberFormat="1" applyFont="1" applyFill="1" applyBorder="1" applyAlignment="1">
      <alignment horizontal="center" vertical="center" wrapText="1"/>
    </xf>
    <xf numFmtId="0" fontId="46" fillId="0" borderId="34" xfId="0" applyNumberFormat="1" applyFont="1" applyBorder="1" applyAlignment="1">
      <alignment horizontal="center"/>
    </xf>
    <xf numFmtId="0" fontId="46" fillId="0" borderId="1" xfId="0" applyNumberFormat="1" applyFont="1" applyBorder="1" applyAlignment="1">
      <alignment horizontal="center"/>
    </xf>
    <xf numFmtId="0" fontId="46" fillId="2" borderId="133" xfId="0" applyFont="1" applyFill="1" applyBorder="1" applyAlignment="1">
      <alignment vertical="center"/>
    </xf>
    <xf numFmtId="0" fontId="11" fillId="2" borderId="0" xfId="0" applyFont="1" applyFill="1" applyAlignment="1">
      <alignment horizontal="left"/>
    </xf>
    <xf numFmtId="0" fontId="46" fillId="2" borderId="0" xfId="0" applyFont="1" applyFill="1" applyBorder="1" applyAlignment="1">
      <alignment vertical="center" wrapText="1"/>
    </xf>
    <xf numFmtId="0" fontId="11" fillId="2" borderId="0" xfId="0" applyFont="1" applyFill="1" applyAlignment="1">
      <alignment horizontal="left" vertical="center"/>
    </xf>
    <xf numFmtId="0" fontId="46" fillId="2" borderId="0" xfId="0" applyFont="1" applyFill="1" applyAlignment="1">
      <alignment vertical="center"/>
    </xf>
    <xf numFmtId="0" fontId="221" fillId="2" borderId="0" xfId="0" applyFont="1" applyFill="1" applyAlignment="1">
      <alignment horizontal="center" wrapText="1"/>
    </xf>
    <xf numFmtId="0" fontId="222" fillId="2" borderId="0" xfId="0" applyFont="1" applyFill="1" applyAlignment="1">
      <alignment horizontal="center" wrapText="1"/>
    </xf>
    <xf numFmtId="0" fontId="220" fillId="2" borderId="0" xfId="0" applyFont="1" applyFill="1" applyBorder="1" applyAlignment="1">
      <alignment vertical="top"/>
    </xf>
    <xf numFmtId="0" fontId="42" fillId="2" borderId="0" xfId="0" applyFont="1" applyFill="1" applyBorder="1" applyAlignment="1"/>
    <xf numFmtId="0" fontId="42" fillId="2" borderId="0" xfId="0" applyFont="1" applyFill="1" applyAlignment="1">
      <alignment horizontal="left" vertical="top"/>
    </xf>
    <xf numFmtId="0" fontId="42" fillId="2" borderId="0" xfId="0" applyFont="1" applyFill="1" applyAlignment="1">
      <alignment vertical="top"/>
    </xf>
    <xf numFmtId="0" fontId="223" fillId="2" borderId="0" xfId="73" applyFont="1" applyFill="1"/>
    <xf numFmtId="0" fontId="224" fillId="2" borderId="0" xfId="0" applyFont="1" applyFill="1" applyBorder="1" applyAlignment="1">
      <alignment horizontal="left"/>
    </xf>
    <xf numFmtId="0" fontId="224" fillId="2" borderId="0" xfId="0" applyFont="1" applyFill="1" applyBorder="1" applyAlignment="1">
      <alignment horizontal="left" vertical="center"/>
    </xf>
    <xf numFmtId="0" fontId="3" fillId="2" borderId="0" xfId="0" applyFont="1" applyFill="1" applyAlignment="1">
      <alignment vertical="center"/>
    </xf>
    <xf numFmtId="0" fontId="39" fillId="2" borderId="0" xfId="0" applyFont="1" applyFill="1" applyAlignment="1">
      <alignment horizontal="left" vertical="center"/>
    </xf>
    <xf numFmtId="283" fontId="214" fillId="2" borderId="123" xfId="70" applyNumberFormat="1" applyFont="1" applyFill="1" applyBorder="1" applyAlignment="1">
      <alignment horizontal="left" vertical="center"/>
    </xf>
    <xf numFmtId="174" fontId="210" fillId="28" borderId="89" xfId="40" applyNumberFormat="1" applyFont="1" applyFill="1" applyBorder="1" applyAlignment="1">
      <alignment vertical="center"/>
    </xf>
    <xf numFmtId="3" fontId="46" fillId="2" borderId="34" xfId="0" applyNumberFormat="1" applyFont="1" applyFill="1" applyBorder="1" applyAlignment="1">
      <alignment horizontal="center"/>
    </xf>
    <xf numFmtId="0" fontId="39" fillId="0" borderId="110" xfId="0" applyNumberFormat="1" applyFont="1" applyBorder="1" applyAlignment="1">
      <alignment horizontal="center"/>
    </xf>
    <xf numFmtId="0" fontId="11" fillId="2" borderId="110" xfId="0" applyFont="1" applyFill="1" applyBorder="1" applyAlignment="1">
      <alignment horizontal="center"/>
    </xf>
    <xf numFmtId="170" fontId="211" fillId="88" borderId="0" xfId="0" applyNumberFormat="1" applyFont="1" applyFill="1" applyBorder="1" applyAlignment="1">
      <alignment horizontal="center" vertical="center" wrapText="1"/>
    </xf>
    <xf numFmtId="3" fontId="46" fillId="2" borderId="0" xfId="0" applyNumberFormat="1" applyFont="1" applyFill="1" applyBorder="1" applyAlignment="1">
      <alignment horizontal="center"/>
    </xf>
    <xf numFmtId="0" fontId="46" fillId="2" borderId="0" xfId="0" applyFont="1" applyFill="1" applyAlignment="1">
      <alignment horizontal="left" wrapText="1"/>
    </xf>
    <xf numFmtId="44" fontId="46" fillId="2" borderId="0" xfId="70" applyFont="1" applyFill="1"/>
    <xf numFmtId="0" fontId="42" fillId="2" borderId="0" xfId="0" applyFont="1" applyFill="1"/>
    <xf numFmtId="0" fontId="46" fillId="2" borderId="110" xfId="0" applyFont="1" applyFill="1" applyBorder="1" applyAlignment="1">
      <alignment horizontal="center"/>
    </xf>
    <xf numFmtId="44" fontId="42" fillId="2" borderId="0" xfId="70" applyFont="1" applyFill="1"/>
    <xf numFmtId="171" fontId="3" fillId="2" borderId="0" xfId="0" applyNumberFormat="1" applyFont="1" applyFill="1"/>
    <xf numFmtId="170" fontId="50" fillId="26" borderId="49" xfId="6" applyNumberFormat="1" applyFont="1" applyFill="1" applyBorder="1" applyAlignment="1">
      <alignment horizontal="center" vertical="center" wrapText="1"/>
    </xf>
    <xf numFmtId="170" fontId="50" fillId="26" borderId="34" xfId="6" applyNumberFormat="1" applyFont="1" applyFill="1" applyBorder="1" applyAlignment="1">
      <alignment horizontal="center" vertical="center" wrapText="1"/>
    </xf>
    <xf numFmtId="170" fontId="50" fillId="2" borderId="0" xfId="6" applyNumberFormat="1" applyFont="1" applyFill="1" applyBorder="1" applyAlignment="1">
      <alignment horizontal="center" vertical="center" wrapText="1"/>
    </xf>
    <xf numFmtId="170" fontId="50" fillId="26" borderId="13" xfId="6" applyNumberFormat="1" applyFont="1" applyFill="1" applyBorder="1" applyAlignment="1">
      <alignment horizontal="center" vertical="center" wrapText="1"/>
    </xf>
    <xf numFmtId="10" fontId="39" fillId="2" borderId="13" xfId="0" applyNumberFormat="1" applyFont="1" applyFill="1" applyBorder="1" applyAlignment="1" applyProtection="1">
      <alignment horizontal="center"/>
      <protection locked="0"/>
    </xf>
    <xf numFmtId="10" fontId="39" fillId="2" borderId="0" xfId="0" applyNumberFormat="1" applyFont="1" applyFill="1" applyBorder="1" applyAlignment="1">
      <alignment horizontal="center"/>
    </xf>
    <xf numFmtId="17" fontId="39" fillId="0" borderId="8" xfId="0" applyNumberFormat="1" applyFont="1" applyFill="1" applyBorder="1" applyAlignment="1">
      <alignment horizontal="center"/>
    </xf>
    <xf numFmtId="1" fontId="39" fillId="0" borderId="8" xfId="0" applyNumberFormat="1" applyFont="1" applyFill="1" applyBorder="1" applyAlignment="1">
      <alignment horizontal="center"/>
    </xf>
    <xf numFmtId="0" fontId="39" fillId="0" borderId="8" xfId="0" applyFont="1" applyFill="1" applyBorder="1" applyAlignment="1">
      <alignment horizontal="center"/>
    </xf>
    <xf numFmtId="10" fontId="43" fillId="0" borderId="8" xfId="0" applyNumberFormat="1" applyFont="1" applyFill="1" applyBorder="1" applyAlignment="1">
      <alignment horizontal="center"/>
    </xf>
    <xf numFmtId="169" fontId="43" fillId="0" borderId="7" xfId="70" applyNumberFormat="1" applyFont="1" applyFill="1" applyBorder="1"/>
    <xf numFmtId="169" fontId="43" fillId="0" borderId="8" xfId="70" applyNumberFormat="1" applyFont="1" applyFill="1" applyBorder="1"/>
    <xf numFmtId="10" fontId="39" fillId="2" borderId="7" xfId="0" applyNumberFormat="1" applyFont="1" applyFill="1" applyBorder="1" applyAlignment="1" applyProtection="1">
      <alignment horizontal="center"/>
      <protection locked="0"/>
    </xf>
    <xf numFmtId="17" fontId="39" fillId="2" borderId="8" xfId="0" applyNumberFormat="1" applyFont="1" applyFill="1" applyBorder="1" applyAlignment="1">
      <alignment horizontal="center"/>
    </xf>
    <xf numFmtId="0" fontId="39" fillId="2" borderId="8" xfId="0" applyFont="1" applyFill="1" applyBorder="1" applyAlignment="1">
      <alignment horizontal="center"/>
    </xf>
    <xf numFmtId="17" fontId="40" fillId="2" borderId="14" xfId="0" applyNumberFormat="1" applyFont="1" applyFill="1" applyBorder="1"/>
    <xf numFmtId="0" fontId="40" fillId="2" borderId="14" xfId="0" applyFont="1" applyFill="1" applyBorder="1"/>
    <xf numFmtId="10" fontId="8" fillId="2" borderId="14" xfId="0" applyNumberFormat="1" applyFont="1" applyFill="1" applyBorder="1"/>
    <xf numFmtId="169" fontId="40" fillId="2" borderId="14" xfId="0" applyNumberFormat="1" applyFont="1" applyFill="1" applyBorder="1"/>
    <xf numFmtId="17" fontId="39" fillId="28" borderId="7" xfId="0" applyNumberFormat="1" applyFont="1" applyFill="1" applyBorder="1"/>
    <xf numFmtId="0" fontId="39" fillId="28" borderId="7" xfId="0" applyFont="1" applyFill="1" applyBorder="1"/>
    <xf numFmtId="10" fontId="43" fillId="28" borderId="7" xfId="0" applyNumberFormat="1" applyFont="1" applyFill="1" applyBorder="1"/>
    <xf numFmtId="169" fontId="39" fillId="28" borderId="7" xfId="0" applyNumberFormat="1" applyFont="1" applyFill="1" applyBorder="1" applyProtection="1">
      <protection locked="0"/>
    </xf>
    <xf numFmtId="169" fontId="43" fillId="28" borderId="7" xfId="70" applyNumberFormat="1" applyFont="1" applyFill="1" applyBorder="1" applyProtection="1"/>
    <xf numFmtId="17" fontId="47" fillId="2" borderId="7" xfId="0" applyNumberFormat="1" applyFont="1" applyFill="1" applyBorder="1"/>
    <xf numFmtId="0" fontId="47" fillId="2" borderId="7" xfId="0" applyFont="1" applyFill="1" applyBorder="1"/>
    <xf numFmtId="10" fontId="8" fillId="2" borderId="7" xfId="0" applyNumberFormat="1" applyFont="1" applyFill="1" applyBorder="1"/>
    <xf numFmtId="169" fontId="47" fillId="2" borderId="7" xfId="0" applyNumberFormat="1" applyFont="1" applyFill="1" applyBorder="1"/>
    <xf numFmtId="10" fontId="43" fillId="2" borderId="8" xfId="0" applyNumberFormat="1" applyFont="1" applyFill="1" applyBorder="1" applyAlignment="1">
      <alignment horizontal="center"/>
    </xf>
    <xf numFmtId="169" fontId="43" fillId="2" borderId="7" xfId="70" applyNumberFormat="1" applyFont="1" applyFill="1" applyBorder="1"/>
    <xf numFmtId="169" fontId="43" fillId="2" borderId="8" xfId="70" applyNumberFormat="1" applyFont="1" applyFill="1" applyBorder="1"/>
    <xf numFmtId="10" fontId="43" fillId="2" borderId="8" xfId="0" quotePrefix="1" applyNumberFormat="1" applyFont="1" applyFill="1" applyBorder="1" applyAlignment="1">
      <alignment horizontal="center"/>
    </xf>
    <xf numFmtId="10" fontId="39"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39" fillId="2" borderId="48" xfId="0" applyNumberFormat="1" applyFont="1" applyFill="1" applyBorder="1" applyAlignment="1" applyProtection="1">
      <alignment horizontal="center"/>
      <protection locked="0"/>
    </xf>
    <xf numFmtId="10" fontId="39" fillId="28" borderId="48" xfId="0" applyNumberFormat="1" applyFont="1" applyFill="1" applyBorder="1" applyAlignment="1" applyProtection="1">
      <alignment horizontal="center"/>
      <protection locked="0"/>
    </xf>
    <xf numFmtId="0" fontId="226" fillId="2" borderId="0" xfId="0" applyFont="1" applyFill="1" applyAlignment="1">
      <alignment horizontal="center"/>
    </xf>
    <xf numFmtId="0" fontId="226" fillId="2" borderId="0" xfId="0" applyFont="1" applyFill="1"/>
    <xf numFmtId="0" fontId="3" fillId="2" borderId="0" xfId="0" applyFont="1" applyFill="1" applyAlignment="1">
      <alignment horizontal="center"/>
    </xf>
    <xf numFmtId="10" fontId="43" fillId="28" borderId="8" xfId="0" applyNumberFormat="1" applyFont="1" applyFill="1" applyBorder="1" applyAlignment="1">
      <alignment horizontal="center"/>
    </xf>
    <xf numFmtId="0" fontId="220" fillId="2" borderId="0" xfId="0" applyFont="1" applyFill="1" applyAlignment="1">
      <alignment vertical="center"/>
    </xf>
    <xf numFmtId="283" fontId="214" fillId="2" borderId="124" xfId="70" applyNumberFormat="1" applyFont="1" applyFill="1" applyBorder="1" applyAlignment="1">
      <alignment horizontal="left" vertical="center"/>
    </xf>
    <xf numFmtId="170" fontId="211" fillId="27" borderId="110" xfId="0" applyNumberFormat="1" applyFont="1" applyFill="1" applyBorder="1" applyAlignment="1">
      <alignment horizontal="center" vertical="center" wrapText="1"/>
    </xf>
    <xf numFmtId="170" fontId="50" fillId="27" borderId="110" xfId="0" applyNumberFormat="1" applyFont="1" applyFill="1" applyBorder="1" applyAlignment="1">
      <alignment horizontal="center" vertical="center" wrapText="1"/>
    </xf>
    <xf numFmtId="0" fontId="215" fillId="2" borderId="110" xfId="0" applyFont="1" applyFill="1" applyBorder="1" applyAlignment="1">
      <alignment horizontal="left" vertical="top" wrapText="1"/>
    </xf>
    <xf numFmtId="0" fontId="215" fillId="2" borderId="122" xfId="0" applyFont="1" applyFill="1" applyBorder="1" applyAlignment="1">
      <alignment vertical="top"/>
    </xf>
    <xf numFmtId="0" fontId="11" fillId="2" borderId="138" xfId="0" applyFont="1" applyFill="1" applyBorder="1" applyAlignment="1">
      <alignment vertical="top"/>
    </xf>
    <xf numFmtId="0" fontId="11" fillId="2" borderId="134"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1" fillId="2" borderId="110" xfId="0" applyFont="1" applyFill="1" applyBorder="1" applyAlignment="1">
      <alignment horizontal="left" vertical="top" wrapText="1"/>
    </xf>
    <xf numFmtId="0" fontId="215" fillId="2" borderId="110" xfId="0" applyFont="1" applyFill="1" applyBorder="1" applyAlignment="1">
      <alignment horizontal="center" vertical="center" textRotation="180"/>
    </xf>
    <xf numFmtId="0" fontId="39" fillId="2" borderId="0" xfId="0" applyFont="1" applyFill="1" applyProtection="1">
      <protection locked="0"/>
    </xf>
    <xf numFmtId="0" fontId="39" fillId="2" borderId="0" xfId="0" applyFont="1" applyFill="1" applyAlignment="1" applyProtection="1">
      <alignment wrapText="1"/>
      <protection locked="0"/>
    </xf>
    <xf numFmtId="0" fontId="39" fillId="2" borderId="0" xfId="0" applyFont="1" applyFill="1" applyAlignment="1" applyProtection="1">
      <alignment horizontal="center" vertical="center"/>
      <protection locked="0"/>
    </xf>
    <xf numFmtId="0" fontId="39" fillId="2" borderId="0" xfId="0" applyFont="1" applyFill="1" applyBorder="1" applyAlignment="1" applyProtection="1">
      <alignment horizontal="center" vertical="center"/>
      <protection locked="0"/>
    </xf>
    <xf numFmtId="174" fontId="210"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4" fillId="2" borderId="0" xfId="0" applyFont="1" applyFill="1" applyAlignment="1" applyProtection="1">
      <alignment horizontal="center"/>
      <protection locked="0"/>
    </xf>
    <xf numFmtId="0" fontId="44" fillId="2" borderId="0" xfId="0" applyFont="1" applyFill="1" applyBorder="1" applyAlignment="1" applyProtection="1">
      <alignment horizontal="center"/>
      <protection locked="0"/>
    </xf>
    <xf numFmtId="174" fontId="210" fillId="2" borderId="28" xfId="40" applyNumberFormat="1" applyFont="1" applyFill="1" applyBorder="1" applyAlignment="1" applyProtection="1">
      <alignment horizontal="left" vertical="center"/>
      <protection locked="0"/>
    </xf>
    <xf numFmtId="174" fontId="49"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1" fillId="2" borderId="0" xfId="0" applyFont="1" applyFill="1" applyAlignment="1" applyProtection="1">
      <alignment horizontal="center"/>
      <protection locked="0"/>
    </xf>
    <xf numFmtId="0" fontId="46" fillId="2" borderId="0" xfId="0" applyFont="1" applyFill="1" applyProtection="1">
      <protection locked="0"/>
    </xf>
    <xf numFmtId="0" fontId="48" fillId="2" borderId="0" xfId="0" applyFont="1" applyFill="1" applyAlignment="1" applyProtection="1">
      <alignment horizontal="center"/>
      <protection locked="0"/>
    </xf>
    <xf numFmtId="0" fontId="48" fillId="2" borderId="0" xfId="0" applyFont="1" applyFill="1" applyAlignment="1" applyProtection="1">
      <alignment horizontal="center" vertical="center"/>
      <protection locked="0"/>
    </xf>
    <xf numFmtId="0" fontId="44" fillId="2" borderId="0" xfId="0" applyFont="1" applyFill="1" applyAlignment="1" applyProtection="1">
      <alignment horizontal="center" vertical="center"/>
      <protection locked="0"/>
    </xf>
    <xf numFmtId="0" fontId="44" fillId="2" borderId="0" xfId="0" applyFont="1" applyFill="1" applyBorder="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39" fillId="2" borderId="0" xfId="0" applyFont="1" applyFill="1" applyAlignment="1" applyProtection="1">
      <alignment vertical="center"/>
      <protection locked="0"/>
    </xf>
    <xf numFmtId="0" fontId="89" fillId="2" borderId="0" xfId="0" applyFont="1" applyFill="1" applyBorder="1" applyAlignment="1" applyProtection="1">
      <alignment vertical="center"/>
      <protection locked="0"/>
    </xf>
    <xf numFmtId="0" fontId="42" fillId="2" borderId="0" xfId="0" applyFont="1" applyFill="1" applyBorder="1" applyAlignment="1" applyProtection="1">
      <alignment horizontal="left" vertical="top"/>
      <protection locked="0"/>
    </xf>
    <xf numFmtId="0" fontId="89" fillId="2" borderId="0" xfId="0" applyFont="1" applyFill="1" applyBorder="1" applyAlignment="1" applyProtection="1">
      <alignment horizontal="left" vertical="center" wrapText="1"/>
      <protection locked="0"/>
    </xf>
    <xf numFmtId="0" fontId="43" fillId="2" borderId="0" xfId="0" applyFont="1" applyFill="1" applyProtection="1">
      <protection locked="0"/>
    </xf>
    <xf numFmtId="0" fontId="89" fillId="2" borderId="0" xfId="0" applyFont="1" applyFill="1" applyBorder="1" applyAlignment="1" applyProtection="1">
      <alignment horizontal="left" vertical="top" wrapText="1"/>
      <protection locked="0"/>
    </xf>
    <xf numFmtId="0" fontId="40" fillId="2" borderId="0" xfId="0" applyFont="1" applyFill="1" applyBorder="1" applyAlignment="1" applyProtection="1">
      <alignment horizontal="left"/>
      <protection locked="0"/>
    </xf>
    <xf numFmtId="0" fontId="89" fillId="2" borderId="0" xfId="0" applyFont="1" applyFill="1" applyBorder="1" applyAlignment="1" applyProtection="1">
      <alignment vertical="top"/>
      <protection locked="0"/>
    </xf>
    <xf numFmtId="3" fontId="56" fillId="2" borderId="0" xfId="0" applyNumberFormat="1" applyFont="1" applyFill="1" applyBorder="1" applyAlignment="1" applyProtection="1">
      <alignment horizontal="left" vertical="center"/>
      <protection locked="0"/>
    </xf>
    <xf numFmtId="0" fontId="42" fillId="2" borderId="0" xfId="0" applyFont="1" applyFill="1" applyAlignment="1" applyProtection="1">
      <protection locked="0"/>
    </xf>
    <xf numFmtId="0" fontId="48" fillId="2" borderId="0" xfId="0" applyFont="1" applyFill="1" applyAlignment="1" applyProtection="1">
      <protection locked="0"/>
    </xf>
    <xf numFmtId="0" fontId="48" fillId="2" borderId="0" xfId="0" applyFont="1" applyFill="1" applyBorder="1" applyAlignment="1" applyProtection="1">
      <alignment horizontal="center" vertical="center"/>
      <protection locked="0"/>
    </xf>
    <xf numFmtId="0" fontId="32" fillId="2" borderId="0" xfId="0" applyFont="1" applyFill="1" applyProtection="1">
      <protection locked="0"/>
    </xf>
    <xf numFmtId="0" fontId="50" fillId="26" borderId="104" xfId="0" applyNumberFormat="1" applyFont="1" applyFill="1" applyBorder="1" applyAlignment="1" applyProtection="1">
      <alignment horizontal="center" vertical="center" wrapText="1"/>
      <protection locked="0"/>
    </xf>
    <xf numFmtId="0" fontId="50" fillId="26" borderId="98" xfId="0" applyNumberFormat="1" applyFont="1" applyFill="1" applyBorder="1" applyAlignment="1" applyProtection="1">
      <alignment horizontal="center" vertical="center" wrapText="1"/>
      <protection locked="0"/>
    </xf>
    <xf numFmtId="0" fontId="50" fillId="26" borderId="46" xfId="0" applyNumberFormat="1" applyFont="1" applyFill="1" applyBorder="1" applyAlignment="1" applyProtection="1">
      <alignment horizontal="center" vertical="center" wrapText="1"/>
      <protection locked="0"/>
    </xf>
    <xf numFmtId="0" fontId="50" fillId="26" borderId="135" xfId="0" applyNumberFormat="1" applyFont="1" applyFill="1" applyBorder="1" applyAlignment="1" applyProtection="1">
      <alignment horizontal="center" vertical="center" wrapText="1"/>
      <protection locked="0"/>
    </xf>
    <xf numFmtId="3" fontId="225" fillId="2" borderId="89"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horizontal="center" vertical="center"/>
      <protection locked="0"/>
    </xf>
    <xf numFmtId="3" fontId="43" fillId="2" borderId="0" xfId="0" applyNumberFormat="1" applyFont="1" applyFill="1" applyBorder="1" applyAlignment="1" applyProtection="1">
      <alignment horizontal="center" vertical="center"/>
      <protection locked="0"/>
    </xf>
    <xf numFmtId="3" fontId="47" fillId="2" borderId="12" xfId="0" applyNumberFormat="1" applyFont="1" applyFill="1" applyBorder="1" applyAlignment="1" applyProtection="1">
      <alignment horizontal="center" vertical="center"/>
      <protection locked="0"/>
    </xf>
    <xf numFmtId="0" fontId="47" fillId="2" borderId="0" xfId="0" applyFont="1" applyFill="1" applyBorder="1" applyProtection="1">
      <protection locked="0"/>
    </xf>
    <xf numFmtId="3" fontId="89" fillId="2" borderId="89" xfId="0" applyNumberFormat="1" applyFont="1" applyFill="1" applyBorder="1" applyAlignment="1" applyProtection="1">
      <alignment vertical="center"/>
      <protection locked="0"/>
    </xf>
    <xf numFmtId="3" fontId="43" fillId="28" borderId="35" xfId="0" applyNumberFormat="1" applyFont="1" applyFill="1" applyBorder="1" applyAlignment="1" applyProtection="1">
      <alignment horizontal="center" vertical="center"/>
      <protection locked="0"/>
    </xf>
    <xf numFmtId="9" fontId="39" fillId="28" borderId="12" xfId="72" applyFont="1" applyFill="1" applyBorder="1" applyAlignment="1" applyProtection="1">
      <alignment horizontal="center" vertical="center"/>
      <protection locked="0"/>
    </xf>
    <xf numFmtId="0" fontId="32" fillId="2" borderId="12" xfId="0" applyFont="1" applyFill="1" applyBorder="1" applyAlignment="1" applyProtection="1">
      <alignment horizontal="center" vertical="center"/>
      <protection locked="0"/>
    </xf>
    <xf numFmtId="3" fontId="45"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39" fillId="2" borderId="0" xfId="0" applyNumberFormat="1" applyFont="1" applyFill="1" applyBorder="1" applyAlignment="1" applyProtection="1">
      <alignment horizontal="center" vertical="center"/>
      <protection locked="0"/>
    </xf>
    <xf numFmtId="9" fontId="40" fillId="2" borderId="12" xfId="0" applyNumberFormat="1" applyFont="1" applyFill="1" applyBorder="1" applyAlignment="1" applyProtection="1">
      <alignment horizontal="center" vertical="center"/>
      <protection locked="0"/>
    </xf>
    <xf numFmtId="0" fontId="41" fillId="2" borderId="0" xfId="0" applyFont="1" applyFill="1" applyProtection="1">
      <protection locked="0"/>
    </xf>
    <xf numFmtId="3" fontId="43" fillId="2" borderId="0" xfId="0" applyNumberFormat="1" applyFont="1" applyFill="1" applyBorder="1" applyAlignment="1" applyProtection="1">
      <alignment vertical="center"/>
      <protection locked="0"/>
    </xf>
    <xf numFmtId="3" fontId="43" fillId="2" borderId="0" xfId="0" applyNumberFormat="1" applyFont="1" applyFill="1" applyBorder="1" applyAlignment="1" applyProtection="1">
      <alignment vertical="center" wrapText="1"/>
      <protection locked="0"/>
    </xf>
    <xf numFmtId="9" fontId="39" fillId="2" borderId="12" xfId="0" applyNumberFormat="1" applyFont="1" applyFill="1" applyBorder="1" applyAlignment="1" applyProtection="1">
      <alignment horizontal="center" vertical="center"/>
      <protection locked="0"/>
    </xf>
    <xf numFmtId="3" fontId="219" fillId="2" borderId="89" xfId="0" applyNumberFormat="1" applyFont="1" applyFill="1" applyBorder="1" applyAlignment="1" applyProtection="1">
      <alignment vertical="center"/>
      <protection locked="0"/>
    </xf>
    <xf numFmtId="3" fontId="206" fillId="2" borderId="0" xfId="0" applyNumberFormat="1" applyFont="1" applyFill="1" applyBorder="1" applyAlignment="1" applyProtection="1">
      <alignment vertical="center" wrapText="1"/>
      <protection locked="0"/>
    </xf>
    <xf numFmtId="0" fontId="32" fillId="2" borderId="0" xfId="0" applyFont="1" applyFill="1" applyBorder="1" applyProtection="1">
      <protection locked="0"/>
    </xf>
    <xf numFmtId="0" fontId="89" fillId="2" borderId="89" xfId="0" applyNumberFormat="1" applyFont="1" applyFill="1" applyBorder="1" applyAlignment="1" applyProtection="1">
      <alignment vertical="top"/>
      <protection locked="0"/>
    </xf>
    <xf numFmtId="9" fontId="32" fillId="2" borderId="12" xfId="72" applyFont="1" applyFill="1" applyBorder="1" applyAlignment="1" applyProtection="1">
      <alignment horizontal="center" vertical="center"/>
      <protection locked="0"/>
    </xf>
    <xf numFmtId="0" fontId="43" fillId="2" borderId="0" xfId="0" applyNumberFormat="1" applyFont="1" applyFill="1" applyBorder="1" applyAlignment="1" applyProtection="1">
      <alignment vertical="top" wrapText="1"/>
      <protection locked="0"/>
    </xf>
    <xf numFmtId="9" fontId="39" fillId="2" borderId="12" xfId="72" applyFont="1" applyFill="1" applyBorder="1" applyAlignment="1" applyProtection="1">
      <alignment horizontal="center" vertical="center"/>
      <protection locked="0"/>
    </xf>
    <xf numFmtId="0" fontId="89" fillId="2" borderId="89" xfId="0" applyNumberFormat="1" applyFont="1" applyFill="1" applyBorder="1" applyAlignment="1" applyProtection="1">
      <alignment vertical="top" wrapText="1"/>
      <protection locked="0"/>
    </xf>
    <xf numFmtId="3" fontId="89" fillId="2" borderId="89" xfId="0" applyNumberFormat="1" applyFont="1" applyFill="1" applyBorder="1" applyAlignment="1" applyProtection="1">
      <alignment vertical="center" wrapText="1"/>
      <protection locked="0"/>
    </xf>
    <xf numFmtId="3" fontId="43" fillId="2" borderId="0" xfId="0" applyNumberFormat="1" applyFont="1" applyFill="1" applyBorder="1" applyAlignment="1" applyProtection="1">
      <alignment horizontal="left" vertical="center"/>
      <protection locked="0"/>
    </xf>
    <xf numFmtId="3" fontId="43" fillId="2" borderId="12" xfId="0" applyNumberFormat="1" applyFont="1" applyFill="1" applyBorder="1" applyAlignment="1" applyProtection="1">
      <alignment horizontal="center" vertical="center" wrapText="1"/>
      <protection locked="0"/>
    </xf>
    <xf numFmtId="3" fontId="208" fillId="2" borderId="0" xfId="0" applyNumberFormat="1" applyFont="1" applyFill="1" applyBorder="1" applyAlignment="1" applyProtection="1">
      <alignment horizontal="center" vertical="center"/>
      <protection locked="0"/>
    </xf>
    <xf numFmtId="3" fontId="225" fillId="2" borderId="89"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vertical="center" wrapText="1"/>
      <protection locked="0"/>
    </xf>
    <xf numFmtId="3" fontId="89" fillId="2" borderId="89" xfId="0" applyNumberFormat="1" applyFont="1" applyFill="1" applyBorder="1" applyAlignment="1" applyProtection="1">
      <alignment horizontal="left" vertical="center" wrapText="1"/>
      <protection locked="0"/>
    </xf>
    <xf numFmtId="3" fontId="89" fillId="2" borderId="89" xfId="0" applyNumberFormat="1"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center" vertical="center"/>
      <protection locked="0"/>
    </xf>
    <xf numFmtId="3" fontId="89" fillId="2" borderId="89" xfId="0" applyNumberFormat="1" applyFont="1" applyFill="1" applyBorder="1" applyAlignment="1" applyProtection="1">
      <alignment horizontal="left" vertical="center"/>
      <protection locked="0"/>
    </xf>
    <xf numFmtId="3" fontId="43" fillId="2" borderId="5" xfId="0" applyNumberFormat="1" applyFont="1" applyFill="1" applyBorder="1" applyAlignment="1" applyProtection="1">
      <alignment vertical="center" wrapText="1"/>
      <protection locked="0"/>
    </xf>
    <xf numFmtId="3" fontId="43" fillId="2" borderId="5" xfId="0" applyNumberFormat="1" applyFont="1" applyFill="1" applyBorder="1" applyAlignment="1" applyProtection="1">
      <alignment horizontal="center" vertical="center"/>
      <protection locked="0"/>
    </xf>
    <xf numFmtId="3" fontId="42" fillId="2" borderId="41" xfId="0" applyNumberFormat="1" applyFont="1" applyFill="1" applyBorder="1" applyAlignment="1" applyProtection="1">
      <alignment horizontal="left" vertical="center"/>
      <protection locked="0"/>
    </xf>
    <xf numFmtId="3" fontId="40" fillId="2" borderId="35" xfId="0" applyNumberFormat="1" applyFont="1" applyFill="1" applyBorder="1" applyAlignment="1" applyProtection="1">
      <alignment horizontal="center" vertical="center"/>
      <protection locked="0"/>
    </xf>
    <xf numFmtId="3" fontId="40" fillId="2" borderId="40" xfId="0" applyNumberFormat="1" applyFont="1" applyFill="1" applyBorder="1" applyAlignment="1" applyProtection="1">
      <alignment horizontal="center" vertical="center"/>
      <protection locked="0"/>
    </xf>
    <xf numFmtId="3" fontId="40" fillId="2" borderId="42" xfId="0" applyNumberFormat="1" applyFont="1" applyFill="1" applyBorder="1" applyAlignment="1" applyProtection="1">
      <alignment horizontal="center" vertical="center"/>
      <protection locked="0"/>
    </xf>
    <xf numFmtId="3" fontId="42" fillId="2" borderId="3" xfId="0" applyNumberFormat="1" applyFont="1" applyFill="1" applyBorder="1" applyAlignment="1" applyProtection="1">
      <alignment horizontal="left" vertical="center"/>
      <protection locked="0"/>
    </xf>
    <xf numFmtId="3" fontId="40"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5" fillId="2" borderId="0" xfId="0" applyNumberFormat="1" applyFont="1" applyFill="1" applyBorder="1" applyAlignment="1" applyProtection="1">
      <alignment horizontal="left" vertical="center"/>
      <protection locked="0"/>
    </xf>
    <xf numFmtId="3" fontId="40" fillId="2" borderId="0" xfId="0" applyNumberFormat="1" applyFont="1" applyFill="1" applyBorder="1" applyAlignment="1" applyProtection="1">
      <alignment horizontal="center" vertical="center"/>
      <protection locked="0"/>
    </xf>
    <xf numFmtId="0" fontId="41"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7" fillId="2" borderId="0" xfId="0" applyFont="1" applyFill="1" applyBorder="1" applyAlignment="1" applyProtection="1">
      <alignment horizontal="center"/>
      <protection locked="0"/>
    </xf>
    <xf numFmtId="0" fontId="33" fillId="2" borderId="0" xfId="0" applyFont="1" applyFill="1" applyBorder="1" applyAlignment="1" applyProtection="1">
      <alignment horizontal="center"/>
      <protection locked="0"/>
    </xf>
    <xf numFmtId="3" fontId="56" fillId="2" borderId="0" xfId="0" applyNumberFormat="1" applyFont="1" applyFill="1" applyBorder="1" applyAlignment="1" applyProtection="1">
      <alignment horizontal="center" vertical="center"/>
      <protection locked="0"/>
    </xf>
    <xf numFmtId="282" fontId="43" fillId="2" borderId="0" xfId="0" applyNumberFormat="1" applyFont="1" applyFill="1" applyBorder="1" applyAlignment="1" applyProtection="1">
      <alignment horizontal="center" vertical="center"/>
      <protection locked="0"/>
    </xf>
    <xf numFmtId="171" fontId="43" fillId="2" borderId="12" xfId="0" applyNumberFormat="1" applyFont="1" applyFill="1" applyBorder="1" applyAlignment="1" applyProtection="1">
      <alignment horizontal="center" vertical="center"/>
      <protection locked="0"/>
    </xf>
    <xf numFmtId="0" fontId="33" fillId="2" borderId="0" xfId="0" applyFont="1" applyFill="1" applyAlignment="1" applyProtection="1">
      <alignment horizontal="center"/>
      <protection locked="0"/>
    </xf>
    <xf numFmtId="0" fontId="57"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5" fillId="2" borderId="89" xfId="0" applyNumberFormat="1" applyFont="1" applyFill="1" applyBorder="1" applyAlignment="1" applyProtection="1">
      <alignment horizontal="left" vertical="center"/>
      <protection locked="0"/>
    </xf>
    <xf numFmtId="0" fontId="57"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7" fillId="2" borderId="0" xfId="0" applyFont="1" applyFill="1" applyProtection="1">
      <protection locked="0"/>
    </xf>
    <xf numFmtId="0" fontId="89" fillId="2" borderId="89" xfId="0" applyNumberFormat="1" applyFont="1" applyFill="1" applyBorder="1" applyAlignment="1" applyProtection="1">
      <alignment horizontal="left" vertical="center"/>
      <protection locked="0"/>
    </xf>
    <xf numFmtId="0" fontId="43" fillId="2" borderId="0" xfId="0" applyNumberFormat="1" applyFont="1" applyFill="1" applyBorder="1" applyAlignment="1" applyProtection="1">
      <alignment horizontal="left" vertical="center"/>
      <protection locked="0"/>
    </xf>
    <xf numFmtId="3" fontId="39" fillId="2" borderId="0" xfId="0" applyNumberFormat="1" applyFont="1" applyFill="1" applyBorder="1" applyAlignment="1" applyProtection="1">
      <alignment horizontal="center" vertical="center"/>
      <protection locked="0"/>
    </xf>
    <xf numFmtId="0" fontId="89" fillId="2" borderId="4" xfId="0" applyNumberFormat="1" applyFont="1" applyFill="1" applyBorder="1" applyAlignment="1" applyProtection="1">
      <alignment horizontal="left" vertical="center"/>
      <protection locked="0"/>
    </xf>
    <xf numFmtId="0" fontId="43" fillId="2" borderId="5" xfId="0" applyNumberFormat="1" applyFont="1" applyFill="1" applyBorder="1" applyAlignment="1" applyProtection="1">
      <alignment horizontal="left" vertical="center"/>
      <protection locked="0"/>
    </xf>
    <xf numFmtId="39" fontId="40" fillId="2" borderId="5" xfId="0" applyNumberFormat="1" applyFont="1" applyFill="1" applyBorder="1" applyAlignment="1" applyProtection="1">
      <alignment horizontal="center"/>
      <protection locked="0"/>
    </xf>
    <xf numFmtId="39" fontId="39" fillId="2" borderId="5" xfId="0" applyNumberFormat="1" applyFont="1" applyFill="1" applyBorder="1" applyAlignment="1" applyProtection="1">
      <alignment horizontal="center"/>
      <protection locked="0"/>
    </xf>
    <xf numFmtId="39" fontId="56" fillId="2" borderId="5" xfId="0" applyNumberFormat="1" applyFont="1" applyFill="1" applyBorder="1" applyAlignment="1" applyProtection="1">
      <alignment horizontal="left"/>
      <protection locked="0"/>
    </xf>
    <xf numFmtId="39" fontId="56" fillId="2" borderId="5" xfId="0" applyNumberFormat="1" applyFont="1" applyFill="1" applyBorder="1" applyAlignment="1" applyProtection="1">
      <alignment horizontal="center"/>
      <protection locked="0"/>
    </xf>
    <xf numFmtId="3" fontId="43" fillId="2" borderId="5" xfId="0" applyNumberFormat="1" applyFont="1" applyFill="1" applyBorder="1" applyAlignment="1" applyProtection="1">
      <alignment vertical="center"/>
      <protection locked="0"/>
    </xf>
    <xf numFmtId="0" fontId="39" fillId="2" borderId="5" xfId="0" applyFont="1" applyFill="1" applyBorder="1" applyProtection="1">
      <protection locked="0"/>
    </xf>
    <xf numFmtId="0" fontId="39" fillId="2" borderId="6" xfId="0" applyFont="1" applyFill="1" applyBorder="1" applyAlignment="1" applyProtection="1">
      <alignment horizontal="center" vertical="center"/>
      <protection locked="0"/>
    </xf>
    <xf numFmtId="0" fontId="54" fillId="2" borderId="0" xfId="0" applyFont="1" applyFill="1" applyBorder="1" applyAlignment="1" applyProtection="1">
      <alignment horizontal="center" wrapText="1"/>
      <protection locked="0"/>
    </xf>
    <xf numFmtId="0" fontId="217" fillId="28" borderId="0" xfId="0" applyFont="1" applyFill="1" applyProtection="1">
      <protection locked="0"/>
    </xf>
    <xf numFmtId="0" fontId="43"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3" fillId="28" borderId="0" xfId="0" applyNumberFormat="1" applyFont="1" applyFill="1" applyBorder="1" applyAlignment="1" applyProtection="1">
      <alignment vertical="center"/>
      <protection locked="0"/>
    </xf>
    <xf numFmtId="0" fontId="43" fillId="28" borderId="0" xfId="0" applyNumberFormat="1" applyFont="1" applyFill="1" applyBorder="1" applyAlignment="1" applyProtection="1">
      <alignment vertical="center"/>
      <protection locked="0"/>
    </xf>
    <xf numFmtId="0" fontId="43" fillId="28" borderId="0" xfId="0" applyFont="1" applyFill="1" applyAlignment="1" applyProtection="1">
      <alignment horizontal="center" vertical="center"/>
      <protection locked="0"/>
    </xf>
    <xf numFmtId="0" fontId="43" fillId="28" borderId="0" xfId="0" applyFont="1" applyFill="1" applyBorder="1" applyAlignment="1" applyProtection="1">
      <alignment horizontal="center" vertical="center"/>
      <protection locked="0"/>
    </xf>
    <xf numFmtId="3" fontId="43" fillId="2" borderId="12" xfId="0" applyNumberFormat="1" applyFont="1" applyFill="1" applyBorder="1" applyAlignment="1" applyProtection="1">
      <alignment horizontal="center" vertical="center"/>
      <protection locked="0"/>
    </xf>
    <xf numFmtId="3" fontId="205" fillId="2" borderId="0" xfId="0" applyNumberFormat="1" applyFont="1" applyFill="1" applyBorder="1" applyAlignment="1" applyProtection="1">
      <alignment horizontal="center" vertical="center"/>
      <protection locked="0"/>
    </xf>
    <xf numFmtId="44" fontId="43" fillId="2" borderId="12" xfId="70" applyFont="1" applyFill="1" applyBorder="1" applyAlignment="1" applyProtection="1">
      <alignment horizontal="center" vertical="center"/>
      <protection locked="0"/>
    </xf>
    <xf numFmtId="169" fontId="43" fillId="2" borderId="0" xfId="71" applyNumberFormat="1" applyFont="1" applyFill="1" applyBorder="1" applyAlignment="1" applyProtection="1">
      <alignment horizontal="center" vertical="center"/>
      <protection locked="0"/>
    </xf>
    <xf numFmtId="169" fontId="43" fillId="2" borderId="0" xfId="0" applyNumberFormat="1" applyFont="1" applyFill="1" applyBorder="1" applyAlignment="1" applyProtection="1">
      <alignment horizontal="center" vertical="center"/>
      <protection locked="0"/>
    </xf>
    <xf numFmtId="0" fontId="40" fillId="2" borderId="0" xfId="0" applyFont="1" applyFill="1" applyProtection="1">
      <protection locked="0"/>
    </xf>
    <xf numFmtId="3" fontId="89" fillId="2" borderId="109" xfId="0" applyNumberFormat="1" applyFont="1" applyFill="1" applyBorder="1" applyAlignment="1" applyProtection="1">
      <alignment horizontal="left" vertical="center"/>
      <protection locked="0"/>
    </xf>
    <xf numFmtId="3" fontId="40" fillId="2" borderId="5" xfId="0" applyNumberFormat="1" applyFont="1" applyFill="1" applyBorder="1" applyAlignment="1" applyProtection="1">
      <alignment horizontal="center" vertical="center"/>
      <protection locked="0"/>
    </xf>
    <xf numFmtId="3" fontId="39" fillId="2" borderId="5" xfId="0" applyNumberFormat="1" applyFont="1" applyFill="1" applyBorder="1" applyAlignment="1" applyProtection="1">
      <alignment horizontal="center" vertical="center"/>
      <protection locked="0"/>
    </xf>
    <xf numFmtId="3" fontId="56" fillId="2" borderId="5" xfId="0" applyNumberFormat="1" applyFont="1" applyFill="1" applyBorder="1" applyAlignment="1" applyProtection="1">
      <alignment horizontal="left" vertical="center"/>
      <protection locked="0"/>
    </xf>
    <xf numFmtId="0" fontId="32"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6" fillId="28" borderId="0" xfId="0" applyFont="1" applyFill="1" applyAlignment="1" applyProtection="1">
      <protection locked="0"/>
    </xf>
    <xf numFmtId="39" fontId="40" fillId="28" borderId="0" xfId="0" applyNumberFormat="1" applyFont="1" applyFill="1" applyBorder="1" applyAlignment="1" applyProtection="1">
      <alignment horizontal="center"/>
      <protection locked="0"/>
    </xf>
    <xf numFmtId="0" fontId="39" fillId="28" borderId="0" xfId="0" applyFont="1" applyFill="1" applyBorder="1" applyAlignment="1" applyProtection="1">
      <alignment horizontal="center" vertical="center"/>
      <protection locked="0"/>
    </xf>
    <xf numFmtId="0" fontId="39" fillId="2" borderId="0" xfId="0" applyFont="1" applyFill="1" applyBorder="1" applyProtection="1">
      <protection locked="0"/>
    </xf>
    <xf numFmtId="3" fontId="42" fillId="2" borderId="113" xfId="0" applyNumberFormat="1" applyFont="1" applyFill="1" applyBorder="1" applyAlignment="1" applyProtection="1">
      <alignment horizontal="left" vertical="center"/>
      <protection locked="0"/>
    </xf>
    <xf numFmtId="3" fontId="40" fillId="2" borderId="53" xfId="0" applyNumberFormat="1" applyFont="1" applyFill="1" applyBorder="1" applyAlignment="1" applyProtection="1">
      <alignment horizontal="center" vertical="center"/>
      <protection locked="0"/>
    </xf>
    <xf numFmtId="3" fontId="40" fillId="2" borderId="114" xfId="0" applyNumberFormat="1" applyFont="1" applyFill="1" applyBorder="1" applyAlignment="1" applyProtection="1">
      <alignment horizontal="center" vertical="center"/>
      <protection locked="0"/>
    </xf>
    <xf numFmtId="3" fontId="89"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5" fillId="2" borderId="103" xfId="0" applyNumberFormat="1" applyFont="1" applyFill="1" applyBorder="1" applyAlignment="1" applyProtection="1">
      <alignment horizontal="left" vertical="center"/>
      <protection locked="0"/>
    </xf>
    <xf numFmtId="3" fontId="40" fillId="2" borderId="103" xfId="0" applyNumberFormat="1" applyFont="1" applyFill="1" applyBorder="1" applyAlignment="1" applyProtection="1">
      <alignment horizontal="center" vertical="center"/>
      <protection locked="0"/>
    </xf>
    <xf numFmtId="0" fontId="41"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3" fillId="2" borderId="12" xfId="0" applyNumberFormat="1" applyFont="1" applyFill="1" applyBorder="1" applyAlignment="1" applyProtection="1">
      <alignment horizontal="center" vertical="center"/>
      <protection locked="0"/>
    </xf>
    <xf numFmtId="0" fontId="43" fillId="2" borderId="86" xfId="0" applyNumberFormat="1" applyFont="1" applyFill="1" applyBorder="1" applyAlignment="1" applyProtection="1">
      <alignment horizontal="left" vertical="center"/>
      <protection locked="0"/>
    </xf>
    <xf numFmtId="3" fontId="40" fillId="2" borderId="86" xfId="0" applyNumberFormat="1" applyFont="1" applyFill="1" applyBorder="1" applyAlignment="1" applyProtection="1">
      <alignment horizontal="center" vertical="center"/>
      <protection locked="0"/>
    </xf>
    <xf numFmtId="0" fontId="32" fillId="2" borderId="86" xfId="0" applyFont="1" applyFill="1" applyBorder="1" applyProtection="1">
      <protection locked="0"/>
    </xf>
    <xf numFmtId="3" fontId="56" fillId="2" borderId="86" xfId="0" applyNumberFormat="1" applyFont="1" applyFill="1" applyBorder="1" applyAlignment="1" applyProtection="1">
      <alignment horizontal="left" vertical="center"/>
      <protection locked="0"/>
    </xf>
    <xf numFmtId="3" fontId="43"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39" fillId="28" borderId="0" xfId="0" applyFont="1" applyFill="1" applyAlignment="1" applyProtection="1">
      <alignment horizontal="center" vertical="center"/>
      <protection locked="0"/>
    </xf>
    <xf numFmtId="10" fontId="39" fillId="28"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xf>
    <xf numFmtId="10" fontId="39" fillId="2" borderId="0" xfId="0" applyNumberFormat="1" applyFont="1" applyFill="1" applyBorder="1" applyAlignment="1" applyProtection="1">
      <alignment horizontal="center" vertical="center"/>
      <protection locked="0"/>
    </xf>
    <xf numFmtId="10" fontId="40" fillId="2" borderId="0" xfId="0" applyNumberFormat="1" applyFont="1" applyFill="1" applyBorder="1" applyAlignment="1" applyProtection="1">
      <alignment horizontal="center" vertical="center"/>
      <protection locked="0"/>
    </xf>
    <xf numFmtId="10" fontId="47" fillId="2" borderId="0" xfId="0" applyNumberFormat="1" applyFont="1" applyFill="1" applyBorder="1" applyAlignment="1" applyProtection="1">
      <alignment horizontal="center" vertical="center"/>
      <protection locked="0"/>
    </xf>
    <xf numFmtId="10" fontId="39" fillId="28" borderId="0" xfId="72" applyNumberFormat="1" applyFont="1" applyFill="1" applyBorder="1" applyAlignment="1" applyProtection="1">
      <alignment horizontal="center" vertical="center"/>
      <protection locked="0"/>
    </xf>
    <xf numFmtId="10" fontId="39" fillId="2" borderId="0" xfId="72" applyNumberFormat="1" applyFont="1" applyFill="1" applyBorder="1" applyAlignment="1" applyProtection="1">
      <alignment horizontal="center" vertical="center"/>
      <protection locked="0"/>
    </xf>
    <xf numFmtId="10" fontId="32" fillId="2" borderId="0" xfId="72" applyNumberFormat="1" applyFont="1" applyFill="1" applyBorder="1" applyAlignment="1" applyProtection="1">
      <alignment horizontal="center" vertical="center"/>
      <protection locked="0"/>
    </xf>
    <xf numFmtId="10" fontId="43" fillId="2" borderId="0" xfId="72" applyNumberFormat="1" applyFont="1" applyFill="1" applyBorder="1" applyAlignment="1" applyProtection="1">
      <alignment horizontal="center" vertical="center"/>
      <protection locked="0"/>
    </xf>
    <xf numFmtId="10" fontId="43" fillId="2" borderId="0" xfId="0" applyNumberFormat="1" applyFont="1" applyFill="1" applyBorder="1" applyAlignment="1" applyProtection="1">
      <alignment horizontal="center" vertical="center" wrapText="1"/>
      <protection locked="0"/>
    </xf>
    <xf numFmtId="10" fontId="208" fillId="2" borderId="0" xfId="0" applyNumberFormat="1" applyFont="1" applyFill="1" applyBorder="1" applyAlignment="1" applyProtection="1">
      <alignment horizontal="center" vertical="center" wrapText="1"/>
      <protection locked="0"/>
    </xf>
    <xf numFmtId="10" fontId="32" fillId="2" borderId="0" xfId="0" applyNumberFormat="1" applyFont="1" applyFill="1" applyBorder="1" applyAlignment="1" applyProtection="1">
      <alignment vertical="center"/>
      <protection locked="0"/>
    </xf>
    <xf numFmtId="10" fontId="43" fillId="2" borderId="0" xfId="0" applyNumberFormat="1" applyFont="1" applyFill="1" applyBorder="1" applyAlignment="1" applyProtection="1">
      <alignment horizontal="center" vertical="center"/>
      <protection locked="0"/>
    </xf>
    <xf numFmtId="10" fontId="32" fillId="2" borderId="0" xfId="0" applyNumberFormat="1" applyFont="1" applyFill="1" applyBorder="1" applyAlignment="1" applyProtection="1">
      <alignment horizontal="center" vertical="center"/>
      <protection locked="0"/>
    </xf>
    <xf numFmtId="10" fontId="209" fillId="2" borderId="0" xfId="0" applyNumberFormat="1" applyFont="1" applyFill="1" applyBorder="1" applyAlignment="1" applyProtection="1">
      <alignment horizontal="center" vertical="center"/>
      <protection locked="0"/>
    </xf>
    <xf numFmtId="10" fontId="208" fillId="2" borderId="0" xfId="0" applyNumberFormat="1" applyFont="1" applyFill="1" applyBorder="1" applyAlignment="1" applyProtection="1">
      <alignment horizontal="center" vertical="center"/>
      <protection locked="0"/>
    </xf>
    <xf numFmtId="10" fontId="32"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89" fillId="2" borderId="0" xfId="0" applyFont="1" applyFill="1" applyBorder="1" applyAlignment="1" applyProtection="1">
      <alignment vertical="top" wrapText="1"/>
      <protection locked="0"/>
    </xf>
    <xf numFmtId="0" fontId="50" fillId="26" borderId="115" xfId="0" applyNumberFormat="1" applyFont="1" applyFill="1" applyBorder="1" applyAlignment="1" applyProtection="1">
      <alignment horizontal="center" vertical="center" wrapText="1"/>
      <protection locked="0"/>
    </xf>
    <xf numFmtId="3" fontId="89" fillId="2" borderId="0" xfId="0" applyNumberFormat="1" applyFont="1" applyFill="1" applyBorder="1" applyAlignment="1" applyProtection="1">
      <alignment horizontal="center" vertical="center"/>
      <protection locked="0"/>
    </xf>
    <xf numFmtId="3" fontId="89"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5" fillId="2" borderId="96" xfId="0" applyNumberFormat="1" applyFont="1" applyFill="1" applyBorder="1" applyAlignment="1" applyProtection="1">
      <alignment horizontal="left" vertical="center"/>
      <protection locked="0"/>
    </xf>
    <xf numFmtId="3" fontId="40" fillId="2" borderId="96" xfId="0" applyNumberFormat="1" applyFont="1" applyFill="1" applyBorder="1" applyAlignment="1" applyProtection="1">
      <alignment horizontal="center" vertical="center"/>
      <protection locked="0"/>
    </xf>
    <xf numFmtId="0" fontId="41"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89" fillId="2" borderId="109" xfId="0" applyNumberFormat="1" applyFont="1" applyFill="1" applyBorder="1" applyAlignment="1" applyProtection="1">
      <alignment vertical="center"/>
      <protection locked="0"/>
    </xf>
    <xf numFmtId="0" fontId="11" fillId="2" borderId="0" xfId="0" applyFont="1" applyFill="1" applyProtection="1">
      <protection locked="0"/>
    </xf>
    <xf numFmtId="0" fontId="46" fillId="89" borderId="89" xfId="0" applyFont="1" applyFill="1" applyBorder="1" applyAlignment="1" applyProtection="1">
      <alignment horizontal="left" vertical="center"/>
      <protection locked="0"/>
    </xf>
    <xf numFmtId="0" fontId="46" fillId="89" borderId="109" xfId="0" applyFont="1" applyFill="1" applyBorder="1" applyAlignment="1" applyProtection="1">
      <alignment horizontal="left" vertical="center"/>
      <protection locked="0"/>
    </xf>
    <xf numFmtId="169" fontId="43" fillId="2" borderId="12" xfId="71" applyNumberFormat="1" applyFont="1" applyFill="1" applyBorder="1" applyAlignment="1" applyProtection="1">
      <alignment horizontal="center" vertical="center"/>
      <protection locked="0"/>
    </xf>
    <xf numFmtId="3" fontId="40"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3" fillId="2" borderId="12" xfId="0" applyNumberFormat="1" applyFont="1" applyFill="1" applyBorder="1" applyAlignment="1" applyProtection="1">
      <alignment horizontal="center" vertical="center"/>
      <protection locked="0"/>
    </xf>
    <xf numFmtId="0" fontId="57" fillId="2" borderId="5" xfId="0" applyFont="1" applyFill="1" applyBorder="1" applyProtection="1">
      <protection locked="0"/>
    </xf>
    <xf numFmtId="3" fontId="205"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39" fillId="28" borderId="34" xfId="0" applyNumberFormat="1" applyFont="1" applyFill="1" applyBorder="1" applyAlignment="1" applyProtection="1">
      <alignment horizontal="center"/>
      <protection locked="0"/>
    </xf>
    <xf numFmtId="3" fontId="46" fillId="28" borderId="34" xfId="0" applyNumberFormat="1" applyFont="1" applyFill="1" applyBorder="1" applyAlignment="1" applyProtection="1">
      <alignment horizontal="center"/>
      <protection locked="0"/>
    </xf>
    <xf numFmtId="0" fontId="39" fillId="28" borderId="110" xfId="0" applyNumberFormat="1" applyFont="1" applyFill="1" applyBorder="1" applyAlignment="1" applyProtection="1">
      <alignment horizontal="center"/>
      <protection locked="0"/>
    </xf>
    <xf numFmtId="0" fontId="217" fillId="28" borderId="0" xfId="0" applyFont="1" applyFill="1" applyAlignment="1" applyProtection="1">
      <protection locked="0"/>
    </xf>
    <xf numFmtId="0" fontId="217" fillId="28" borderId="0" xfId="0" applyFont="1" applyFill="1" applyBorder="1" applyProtection="1">
      <protection locked="0"/>
    </xf>
    <xf numFmtId="0" fontId="42" fillId="90" borderId="0" xfId="0" applyFont="1" applyFill="1" applyBorder="1" applyAlignment="1" applyProtection="1">
      <alignment horizontal="center"/>
      <protection locked="0"/>
    </xf>
    <xf numFmtId="0" fontId="2" fillId="2" borderId="0" xfId="0" applyFont="1" applyFill="1" applyProtection="1">
      <protection locked="0"/>
    </xf>
    <xf numFmtId="0" fontId="11" fillId="2" borderId="0" xfId="0" applyFont="1" applyFill="1" applyBorder="1" applyProtection="1">
      <protection locked="0"/>
    </xf>
    <xf numFmtId="0" fontId="40" fillId="2" borderId="0" xfId="0" applyFont="1" applyFill="1" applyBorder="1" applyAlignment="1" applyProtection="1">
      <alignment horizontal="left" vertical="top"/>
      <protection locked="0"/>
    </xf>
    <xf numFmtId="174" fontId="210" fillId="90" borderId="28" xfId="40" applyNumberFormat="1" applyFont="1" applyFill="1" applyBorder="1" applyAlignment="1" applyProtection="1">
      <alignment horizontal="left" vertical="center"/>
      <protection locked="0"/>
    </xf>
    <xf numFmtId="0" fontId="217" fillId="2" borderId="0" xfId="0" applyFont="1" applyFill="1" applyAlignment="1" applyProtection="1">
      <alignment wrapText="1"/>
      <protection locked="0"/>
    </xf>
    <xf numFmtId="0" fontId="39" fillId="0" borderId="34" xfId="0" applyNumberFormat="1" applyFont="1" applyBorder="1" applyAlignment="1" applyProtection="1">
      <alignment horizontal="center"/>
      <protection locked="0"/>
    </xf>
    <xf numFmtId="38" fontId="46"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1" fillId="28" borderId="0" xfId="0" applyFont="1" applyFill="1" applyAlignment="1" applyProtection="1">
      <alignment wrapText="1"/>
      <protection locked="0"/>
    </xf>
    <xf numFmtId="0" fontId="11" fillId="28" borderId="0" xfId="0" applyFont="1" applyFill="1" applyBorder="1" applyProtection="1">
      <protection locked="0"/>
    </xf>
    <xf numFmtId="0" fontId="11" fillId="28" borderId="0" xfId="0" applyFont="1" applyFill="1" applyProtection="1">
      <protection locked="0"/>
    </xf>
    <xf numFmtId="9" fontId="39" fillId="28" borderId="0" xfId="0" applyNumberFormat="1" applyFont="1" applyFill="1" applyBorder="1" applyAlignment="1" applyProtection="1">
      <alignment horizontal="center" vertical="center"/>
      <protection locked="0"/>
    </xf>
    <xf numFmtId="3" fontId="212" fillId="2" borderId="0" xfId="0" applyNumberFormat="1" applyFont="1" applyFill="1" applyBorder="1" applyAlignment="1" applyProtection="1">
      <alignment horizontal="center" vertical="center"/>
      <protection locked="0"/>
    </xf>
    <xf numFmtId="9" fontId="39" fillId="28" borderId="0" xfId="0" applyNumberFormat="1" applyFont="1" applyFill="1" applyBorder="1" applyAlignment="1">
      <alignment horizontal="center" vertical="center"/>
    </xf>
    <xf numFmtId="9" fontId="39"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3" fillId="2" borderId="41" xfId="0" applyFont="1" applyFill="1" applyBorder="1" applyAlignment="1" applyProtection="1">
      <alignment horizontal="left" vertical="center" wrapText="1"/>
      <protection locked="0"/>
    </xf>
    <xf numFmtId="0" fontId="43" fillId="2" borderId="40"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wrapText="1"/>
      <protection locked="0"/>
    </xf>
    <xf numFmtId="0" fontId="52" fillId="2" borderId="3" xfId="0" applyFont="1" applyFill="1" applyBorder="1" applyAlignment="1" applyProtection="1">
      <alignment horizontal="left" vertical="center" wrapText="1"/>
      <protection locked="0"/>
    </xf>
    <xf numFmtId="0" fontId="52" fillId="28" borderId="35" xfId="0" applyFont="1" applyFill="1" applyBorder="1" applyAlignment="1" applyProtection="1">
      <alignment horizontal="center" vertical="center" wrapText="1"/>
      <protection locked="0"/>
    </xf>
    <xf numFmtId="0" fontId="52" fillId="28" borderId="45" xfId="0" applyFont="1" applyFill="1" applyBorder="1" applyAlignment="1" applyProtection="1">
      <alignment horizontal="center" vertical="center" wrapText="1"/>
      <protection locked="0"/>
    </xf>
    <xf numFmtId="0" fontId="52"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2"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7" fillId="2" borderId="0" xfId="0" applyFont="1" applyFill="1" applyBorder="1" applyProtection="1">
      <protection locked="0"/>
    </xf>
    <xf numFmtId="0" fontId="43"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3" fillId="2" borderId="0" xfId="0" applyFont="1" applyFill="1" applyBorder="1" applyAlignment="1" applyProtection="1">
      <alignment horizontal="center" vertical="center" wrapText="1"/>
      <protection locked="0"/>
    </xf>
    <xf numFmtId="0" fontId="52" fillId="2" borderId="0" xfId="0" applyFont="1" applyFill="1" applyBorder="1" applyAlignment="1" applyProtection="1">
      <alignment horizontal="left" vertical="center" wrapText="1"/>
      <protection locked="0"/>
    </xf>
    <xf numFmtId="0" fontId="43"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3"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7" fillId="28" borderId="0" xfId="0" applyFont="1" applyFill="1" applyAlignment="1" applyProtection="1">
      <alignment horizontal="left"/>
      <protection locked="0"/>
    </xf>
    <xf numFmtId="0" fontId="5" fillId="28" borderId="0" xfId="0" applyFont="1" applyFill="1" applyProtection="1">
      <protection locked="0"/>
    </xf>
    <xf numFmtId="1" fontId="43" fillId="2" borderId="118" xfId="0" applyNumberFormat="1" applyFont="1" applyFill="1" applyBorder="1" applyAlignment="1" applyProtection="1">
      <alignment horizontal="center"/>
      <protection locked="0"/>
    </xf>
    <xf numFmtId="1" fontId="43" fillId="2" borderId="39" xfId="0" applyNumberFormat="1" applyFont="1" applyFill="1" applyBorder="1" applyAlignment="1" applyProtection="1">
      <alignment horizontal="center"/>
      <protection locked="0"/>
    </xf>
    <xf numFmtId="1" fontId="43" fillId="2" borderId="54" xfId="0" applyNumberFormat="1" applyFont="1" applyFill="1" applyBorder="1" applyAlignment="1" applyProtection="1">
      <alignment horizontal="center"/>
      <protection locked="0"/>
    </xf>
    <xf numFmtId="9" fontId="49" fillId="91" borderId="0" xfId="0" applyNumberFormat="1" applyFont="1" applyFill="1" applyAlignment="1">
      <alignment horizontal="center"/>
    </xf>
    <xf numFmtId="3" fontId="225" fillId="2" borderId="0" xfId="0" applyNumberFormat="1" applyFont="1" applyFill="1" applyBorder="1" applyAlignment="1" applyProtection="1">
      <alignment vertical="center"/>
      <protection locked="0"/>
    </xf>
    <xf numFmtId="0" fontId="32" fillId="2" borderId="12" xfId="0" applyFont="1" applyFill="1" applyBorder="1" applyProtection="1">
      <protection locked="0"/>
    </xf>
    <xf numFmtId="0" fontId="46" fillId="28" borderId="0" xfId="0" applyFont="1" applyFill="1" applyProtection="1">
      <protection locked="0"/>
    </xf>
    <xf numFmtId="0" fontId="7" fillId="28" borderId="0" xfId="0" applyFont="1" applyFill="1" applyAlignment="1" applyProtection="1">
      <alignment horizontal="left"/>
      <protection locked="0"/>
    </xf>
    <xf numFmtId="0" fontId="233" fillId="2" borderId="0" xfId="0" applyFont="1" applyFill="1" applyAlignment="1" applyProtection="1">
      <alignment horizontal="center"/>
      <protection locked="0"/>
    </xf>
    <xf numFmtId="0" fontId="230" fillId="2" borderId="0" xfId="0" applyFont="1" applyFill="1" applyAlignment="1" applyProtection="1">
      <alignment horizontal="center"/>
      <protection locked="0"/>
    </xf>
    <xf numFmtId="0" fontId="231" fillId="2" borderId="0" xfId="0" applyFont="1" applyFill="1" applyBorder="1" applyAlignment="1" applyProtection="1">
      <alignment horizontal="center"/>
      <protection locked="0"/>
    </xf>
    <xf numFmtId="0" fontId="232" fillId="2" borderId="0" xfId="0" applyFont="1" applyFill="1" applyAlignment="1" applyProtection="1">
      <alignment horizontal="center"/>
      <protection locked="0"/>
    </xf>
    <xf numFmtId="0" fontId="230" fillId="2" borderId="0" xfId="0" applyFont="1" applyFill="1" applyBorder="1" applyAlignment="1" applyProtection="1">
      <alignment horizontal="center"/>
      <protection locked="0"/>
    </xf>
    <xf numFmtId="0" fontId="233" fillId="2" borderId="0" xfId="0" applyFont="1" applyFill="1" applyBorder="1" applyAlignment="1" applyProtection="1">
      <alignment horizontal="center"/>
      <protection locked="0"/>
    </xf>
    <xf numFmtId="3" fontId="225"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2" fillId="2" borderId="0" xfId="0" applyFont="1" applyFill="1" applyBorder="1" applyAlignment="1" applyProtection="1">
      <alignment horizontal="center" vertical="center"/>
      <protection locked="0"/>
    </xf>
    <xf numFmtId="9" fontId="39" fillId="2" borderId="0" xfId="72" applyFont="1" applyFill="1" applyBorder="1" applyAlignment="1" applyProtection="1">
      <alignment horizontal="center" vertical="center"/>
      <protection locked="0"/>
    </xf>
    <xf numFmtId="3" fontId="229" fillId="2" borderId="89" xfId="0" applyNumberFormat="1" applyFont="1" applyFill="1" applyBorder="1" applyAlignment="1" applyProtection="1">
      <alignment vertical="center"/>
      <protection locked="0"/>
    </xf>
    <xf numFmtId="3" fontId="229" fillId="0" borderId="89" xfId="0" applyNumberFormat="1" applyFont="1" applyFill="1" applyBorder="1" applyAlignment="1" applyProtection="1">
      <alignment vertical="center" wrapText="1"/>
      <protection locked="0"/>
    </xf>
    <xf numFmtId="0" fontId="89" fillId="2" borderId="89" xfId="0" applyFont="1" applyFill="1" applyBorder="1" applyAlignment="1" applyProtection="1">
      <alignment vertical="top" wrapText="1"/>
      <protection locked="0"/>
    </xf>
    <xf numFmtId="3" fontId="89" fillId="2" borderId="118" xfId="0" applyNumberFormat="1" applyFont="1" applyFill="1" applyBorder="1" applyAlignment="1" applyProtection="1">
      <alignment horizontal="left" vertical="center"/>
      <protection locked="0"/>
    </xf>
    <xf numFmtId="0" fontId="230" fillId="2" borderId="0" xfId="0" applyFont="1" applyFill="1" applyAlignment="1" applyProtection="1">
      <alignment horizontal="center" vertical="center"/>
      <protection locked="0"/>
    </xf>
    <xf numFmtId="0" fontId="230" fillId="2" borderId="0" xfId="0" applyFont="1" applyFill="1" applyBorder="1" applyAlignment="1" applyProtection="1">
      <alignment horizontal="center" vertical="center"/>
      <protection locked="0"/>
    </xf>
    <xf numFmtId="3" fontId="229"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protection locked="0"/>
    </xf>
    <xf numFmtId="0" fontId="89" fillId="2" borderId="0" xfId="0" applyNumberFormat="1" applyFont="1" applyFill="1" applyBorder="1" applyAlignment="1" applyProtection="1">
      <alignment vertical="top"/>
      <protection locked="0"/>
    </xf>
    <xf numFmtId="0" fontId="89" fillId="2" borderId="0" xfId="0" applyNumberFormat="1" applyFont="1" applyFill="1" applyBorder="1" applyAlignment="1" applyProtection="1">
      <alignment vertical="top" wrapText="1"/>
      <protection locked="0"/>
    </xf>
    <xf numFmtId="3" fontId="89" fillId="2" borderId="0" xfId="0" applyNumberFormat="1" applyFont="1" applyFill="1" applyBorder="1" applyAlignment="1" applyProtection="1">
      <alignment vertical="center" wrapText="1"/>
      <protection locked="0"/>
    </xf>
    <xf numFmtId="3" fontId="89" fillId="2" borderId="0" xfId="0" applyNumberFormat="1" applyFont="1" applyFill="1" applyBorder="1" applyAlignment="1" applyProtection="1">
      <alignment horizontal="left" vertical="center"/>
      <protection locked="0"/>
    </xf>
    <xf numFmtId="3" fontId="229" fillId="0" borderId="0"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center" vertical="center"/>
      <protection locked="0"/>
    </xf>
    <xf numFmtId="0" fontId="230" fillId="2" borderId="12" xfId="0" applyFont="1" applyFill="1" applyBorder="1" applyAlignment="1" applyProtection="1">
      <alignment horizontal="center" vertical="center"/>
      <protection locked="0"/>
    </xf>
    <xf numFmtId="9" fontId="43" fillId="28" borderId="0" xfId="72" applyFont="1" applyFill="1" applyBorder="1" applyAlignment="1">
      <alignment vertical="top"/>
    </xf>
    <xf numFmtId="0" fontId="11" fillId="90" borderId="110" xfId="0" applyFont="1" applyFill="1" applyBorder="1" applyAlignment="1" applyProtection="1">
      <alignment horizontal="center"/>
      <protection locked="0"/>
    </xf>
    <xf numFmtId="171" fontId="89" fillId="2" borderId="37" xfId="0" applyNumberFormat="1" applyFont="1" applyFill="1" applyBorder="1" applyAlignment="1">
      <alignment horizontal="center"/>
    </xf>
    <xf numFmtId="0" fontId="43" fillId="2" borderId="3" xfId="0" applyFont="1" applyFill="1" applyBorder="1" applyAlignment="1" applyProtection="1">
      <alignment horizontal="left" vertical="center" wrapText="1"/>
      <protection locked="0"/>
    </xf>
    <xf numFmtId="0" fontId="42" fillId="2" borderId="0" xfId="0" applyFont="1" applyFill="1" applyBorder="1" applyAlignment="1">
      <alignment horizontal="left" vertical="center"/>
    </xf>
    <xf numFmtId="0" fontId="89" fillId="2" borderId="0" xfId="0" applyFont="1" applyFill="1" applyBorder="1" applyAlignment="1">
      <alignment horizontal="left" wrapText="1"/>
    </xf>
    <xf numFmtId="0" fontId="42" fillId="2" borderId="0" xfId="0" applyFont="1" applyFill="1" applyBorder="1" applyAlignment="1" applyProtection="1">
      <alignment horizontal="left" vertical="top"/>
      <protection locked="0"/>
    </xf>
    <xf numFmtId="0" fontId="42" fillId="2" borderId="0" xfId="0" applyFont="1" applyFill="1" applyBorder="1" applyAlignment="1">
      <alignment horizontal="left" vertical="top"/>
    </xf>
    <xf numFmtId="0" fontId="89" fillId="2" borderId="0" xfId="0" applyFont="1" applyFill="1" applyBorder="1" applyAlignment="1" applyProtection="1">
      <alignment horizontal="left" vertical="center" wrapText="1"/>
      <protection locked="0"/>
    </xf>
    <xf numFmtId="0" fontId="89" fillId="28" borderId="139" xfId="0" applyFont="1" applyFill="1" applyBorder="1" applyAlignment="1">
      <alignment horizontal="left" vertical="center"/>
    </xf>
    <xf numFmtId="0" fontId="210" fillId="28" borderId="123" xfId="40" applyNumberFormat="1" applyFont="1" applyFill="1" applyBorder="1" applyAlignment="1">
      <alignment horizontal="left" vertical="center"/>
    </xf>
    <xf numFmtId="0" fontId="89" fillId="2" borderId="0" xfId="0" applyFont="1" applyFill="1" applyAlignment="1"/>
    <xf numFmtId="0" fontId="89" fillId="2" borderId="0" xfId="0" applyFont="1" applyFill="1" applyAlignment="1">
      <alignment wrapText="1"/>
    </xf>
    <xf numFmtId="0" fontId="89" fillId="2" borderId="0" xfId="0" applyFont="1" applyFill="1" applyAlignment="1">
      <alignment horizontal="left" wrapText="1"/>
    </xf>
    <xf numFmtId="0" fontId="89" fillId="2" borderId="0" xfId="0" applyFont="1" applyFill="1" applyAlignment="1">
      <alignment horizontal="left"/>
    </xf>
    <xf numFmtId="0" fontId="89"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2" fillId="2" borderId="0" xfId="0" applyFont="1" applyFill="1" applyBorder="1" applyAlignment="1">
      <alignment horizontal="left"/>
    </xf>
    <xf numFmtId="0" fontId="89"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39" fillId="2" borderId="110" xfId="0" applyNumberFormat="1" applyFont="1" applyFill="1" applyBorder="1"/>
    <xf numFmtId="44" fontId="39" fillId="2" borderId="134" xfId="70" applyFont="1" applyFill="1" applyBorder="1"/>
    <xf numFmtId="44" fontId="39" fillId="2" borderId="110" xfId="70" applyFont="1" applyFill="1" applyBorder="1"/>
    <xf numFmtId="44" fontId="39" fillId="2" borderId="122" xfId="70" applyFont="1" applyFill="1" applyBorder="1"/>
    <xf numFmtId="44" fontId="39" fillId="2" borderId="137" xfId="70" applyFont="1" applyFill="1" applyBorder="1"/>
    <xf numFmtId="44" fontId="39" fillId="2" borderId="0" xfId="70" applyFont="1" applyFill="1"/>
    <xf numFmtId="0" fontId="45" fillId="88" borderId="95" xfId="0" applyNumberFormat="1" applyFont="1" applyFill="1" applyBorder="1" applyAlignment="1">
      <alignment horizontal="center" vertical="center" wrapText="1"/>
    </xf>
    <xf numFmtId="170" fontId="45" fillId="88" borderId="110" xfId="0" applyNumberFormat="1" applyFont="1" applyFill="1" applyBorder="1" applyAlignment="1">
      <alignment horizontal="center" vertical="center" wrapText="1"/>
    </xf>
    <xf numFmtId="0" fontId="89" fillId="2" borderId="0" xfId="0" applyFont="1" applyFill="1"/>
    <xf numFmtId="0" fontId="45" fillId="2" borderId="0" xfId="0" applyFont="1" applyFill="1"/>
    <xf numFmtId="170" fontId="45" fillId="88" borderId="95" xfId="0" applyNumberFormat="1" applyFont="1" applyFill="1" applyBorder="1" applyAlignment="1">
      <alignment horizontal="center" vertical="center" wrapText="1"/>
    </xf>
    <xf numFmtId="0" fontId="42"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89" fillId="92" borderId="0" xfId="0" applyFont="1" applyFill="1" applyBorder="1" applyAlignment="1">
      <alignment horizontal="left" vertical="center"/>
    </xf>
    <xf numFmtId="174" fontId="210" fillId="92" borderId="28" xfId="40" applyNumberFormat="1" applyFont="1" applyFill="1" applyBorder="1" applyAlignment="1">
      <alignment horizontal="left" vertical="center"/>
    </xf>
    <xf numFmtId="0" fontId="46" fillId="92" borderId="0" xfId="0" applyFont="1" applyFill="1" applyBorder="1" applyAlignment="1">
      <alignment horizontal="left" vertical="center"/>
    </xf>
    <xf numFmtId="170" fontId="45" fillId="88" borderId="110" xfId="0" applyNumberFormat="1" applyFont="1" applyFill="1" applyBorder="1" applyAlignment="1">
      <alignment horizontal="left" vertical="center" wrapText="1"/>
    </xf>
    <xf numFmtId="170" fontId="45" fillId="88" borderId="95" xfId="0" applyNumberFormat="1" applyFont="1" applyFill="1" applyBorder="1" applyAlignment="1">
      <alignment horizontal="left" vertical="center" wrapText="1"/>
    </xf>
    <xf numFmtId="0" fontId="11" fillId="92" borderId="0" xfId="0" applyFont="1" applyFill="1" applyBorder="1" applyAlignment="1">
      <alignment vertical="center"/>
    </xf>
    <xf numFmtId="174" fontId="210" fillId="2" borderId="0" xfId="40" applyNumberFormat="1" applyFont="1" applyFill="1" applyBorder="1" applyAlignment="1" applyProtection="1">
      <alignment horizontal="left" vertical="center"/>
      <protection locked="0"/>
    </xf>
    <xf numFmtId="3" fontId="89" fillId="2" borderId="122" xfId="0" applyNumberFormat="1" applyFont="1" applyFill="1" applyBorder="1" applyAlignment="1">
      <alignment horizontal="center" vertical="center"/>
    </xf>
    <xf numFmtId="3" fontId="89" fillId="2" borderId="138" xfId="0" applyNumberFormat="1" applyFont="1" applyFill="1" applyBorder="1" applyAlignment="1">
      <alignment horizontal="center" vertical="center"/>
    </xf>
    <xf numFmtId="3" fontId="89" fillId="2" borderId="134" xfId="0" applyNumberFormat="1" applyFont="1" applyFill="1" applyBorder="1" applyAlignment="1">
      <alignment horizontal="center" vertical="center"/>
    </xf>
    <xf numFmtId="170" fontId="43" fillId="88" borderId="122" xfId="0" applyNumberFormat="1" applyFont="1" applyFill="1" applyBorder="1" applyAlignment="1">
      <alignment horizontal="center" vertical="center" wrapText="1"/>
    </xf>
    <xf numFmtId="170" fontId="43" fillId="88" borderId="138" xfId="0" applyNumberFormat="1" applyFont="1" applyFill="1" applyBorder="1" applyAlignment="1">
      <alignment horizontal="center" vertical="center" wrapText="1"/>
    </xf>
    <xf numFmtId="170" fontId="43" fillId="88" borderId="134" xfId="0" applyNumberFormat="1" applyFont="1" applyFill="1" applyBorder="1" applyAlignment="1">
      <alignment horizontal="center" vertical="center" wrapText="1"/>
    </xf>
    <xf numFmtId="170" fontId="89" fillId="88" borderId="122" xfId="0" applyNumberFormat="1" applyFont="1" applyFill="1" applyBorder="1" applyAlignment="1">
      <alignment horizontal="center" vertical="center" wrapText="1"/>
    </xf>
    <xf numFmtId="0" fontId="217" fillId="2" borderId="138" xfId="0" applyFont="1" applyFill="1" applyBorder="1"/>
    <xf numFmtId="170" fontId="89" fillId="88" borderId="138" xfId="0" applyNumberFormat="1" applyFont="1" applyFill="1" applyBorder="1" applyAlignment="1">
      <alignment horizontal="center" vertical="center" wrapText="1"/>
    </xf>
    <xf numFmtId="170" fontId="89" fillId="88" borderId="134" xfId="0" applyNumberFormat="1" applyFont="1" applyFill="1" applyBorder="1" applyAlignment="1">
      <alignment horizontal="center" vertical="center" wrapText="1"/>
    </xf>
    <xf numFmtId="3" fontId="43" fillId="2" borderId="122" xfId="0" applyNumberFormat="1" applyFont="1" applyFill="1" applyBorder="1" applyAlignment="1">
      <alignment horizontal="center" vertical="center"/>
    </xf>
    <xf numFmtId="3" fontId="43" fillId="2" borderId="138" xfId="0" applyNumberFormat="1" applyFont="1" applyFill="1" applyBorder="1" applyAlignment="1">
      <alignment horizontal="center" vertical="center"/>
    </xf>
    <xf numFmtId="3" fontId="43" fillId="2" borderId="134" xfId="0" applyNumberFormat="1" applyFont="1" applyFill="1" applyBorder="1" applyAlignment="1">
      <alignment horizontal="center" vertical="center"/>
    </xf>
    <xf numFmtId="0" fontId="42" fillId="2" borderId="0" xfId="0" applyFont="1" applyFill="1" applyBorder="1" applyAlignment="1" applyProtection="1">
      <alignment vertical="top"/>
      <protection locked="0"/>
    </xf>
    <xf numFmtId="0" fontId="36" fillId="2" borderId="0" xfId="73" applyFill="1"/>
    <xf numFmtId="0" fontId="36" fillId="2" borderId="0" xfId="73" applyFill="1" applyProtection="1">
      <protection locked="0"/>
    </xf>
    <xf numFmtId="0" fontId="36" fillId="2" borderId="0" xfId="73" applyFill="1" applyBorder="1" applyAlignment="1" applyProtection="1">
      <alignment horizontal="left" vertical="center"/>
      <protection locked="0"/>
    </xf>
    <xf numFmtId="0" fontId="36" fillId="0" borderId="0" xfId="73"/>
    <xf numFmtId="174" fontId="49" fillId="2" borderId="0" xfId="40" applyNumberFormat="1" applyFont="1" applyFill="1" applyBorder="1" applyAlignment="1">
      <alignment horizontal="left" vertical="center"/>
    </xf>
    <xf numFmtId="174" fontId="36" fillId="2" borderId="0" xfId="73" applyNumberFormat="1" applyFill="1" applyBorder="1" applyAlignment="1">
      <alignment horizontal="left" vertical="center"/>
    </xf>
    <xf numFmtId="0" fontId="36" fillId="2" borderId="0" xfId="73" applyFill="1" applyAlignment="1" applyProtection="1">
      <alignment wrapText="1"/>
      <protection locked="0"/>
    </xf>
    <xf numFmtId="0" fontId="36" fillId="2" borderId="0" xfId="73" applyFill="1" applyBorder="1" applyAlignment="1" applyProtection="1">
      <alignment horizontal="left" vertical="top"/>
      <protection locked="0"/>
    </xf>
    <xf numFmtId="0" fontId="36"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39"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89"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2" fillId="2" borderId="0" xfId="0" applyFont="1" applyFill="1" applyAlignment="1">
      <alignment horizontal="center"/>
    </xf>
    <xf numFmtId="174" fontId="210" fillId="92" borderId="140" xfId="40" applyNumberFormat="1" applyFont="1" applyFill="1" applyBorder="1" applyAlignment="1">
      <alignment vertical="center"/>
    </xf>
    <xf numFmtId="0" fontId="46" fillId="92" borderId="0" xfId="0" applyFont="1" applyFill="1"/>
    <xf numFmtId="0" fontId="234" fillId="2" borderId="88" xfId="73" applyFont="1" applyFill="1" applyBorder="1" applyAlignment="1">
      <alignment vertical="center"/>
    </xf>
    <xf numFmtId="0" fontId="46" fillId="2" borderId="0" xfId="0" applyFont="1" applyFill="1" applyAlignment="1">
      <alignment horizontal="left" vertical="center"/>
    </xf>
    <xf numFmtId="0" fontId="210" fillId="2" borderId="0" xfId="40" applyNumberFormat="1" applyFont="1" applyFill="1" applyBorder="1" applyAlignment="1" applyProtection="1">
      <alignment vertical="center" wrapText="1"/>
      <protection locked="0"/>
    </xf>
    <xf numFmtId="0" fontId="46" fillId="92" borderId="0" xfId="0" applyFont="1" applyFill="1" applyAlignment="1"/>
    <xf numFmtId="0" fontId="36" fillId="92" borderId="0" xfId="73" applyFill="1"/>
    <xf numFmtId="0" fontId="89" fillId="2" borderId="0" xfId="0" applyFont="1" applyFill="1" applyBorder="1" applyAlignment="1">
      <alignment vertical="center" wrapText="1"/>
    </xf>
    <xf numFmtId="0" fontId="234" fillId="2" borderId="49" xfId="73" applyFont="1" applyFill="1" applyBorder="1" applyAlignment="1">
      <alignment vertical="center"/>
    </xf>
    <xf numFmtId="0" fontId="211" fillId="26" borderId="110" xfId="0" applyFont="1" applyFill="1" applyBorder="1" applyAlignment="1">
      <alignment horizontal="center"/>
    </xf>
    <xf numFmtId="0" fontId="217" fillId="2" borderId="0" xfId="0" applyFont="1" applyFill="1" applyAlignment="1" applyProtection="1">
      <protection locked="0"/>
    </xf>
    <xf numFmtId="164" fontId="89" fillId="2" borderId="35" xfId="0" applyNumberFormat="1" applyFont="1" applyFill="1" applyBorder="1" applyAlignment="1">
      <alignment horizontal="center"/>
    </xf>
    <xf numFmtId="164" fontId="234" fillId="2" borderId="54" xfId="73" applyNumberFormat="1" applyFont="1" applyFill="1" applyBorder="1" applyAlignment="1">
      <alignment horizontal="center" vertical="center"/>
    </xf>
    <xf numFmtId="171" fontId="45" fillId="2" borderId="110" xfId="0" applyNumberFormat="1" applyFont="1" applyFill="1" applyBorder="1" applyAlignment="1">
      <alignment horizontal="center"/>
    </xf>
    <xf numFmtId="171" fontId="45" fillId="2" borderId="34" xfId="0" applyNumberFormat="1" applyFont="1" applyFill="1" applyBorder="1" applyAlignment="1">
      <alignment horizontal="center"/>
    </xf>
    <xf numFmtId="164" fontId="89" fillId="2" borderId="108" xfId="0" applyNumberFormat="1" applyFont="1" applyFill="1" applyBorder="1" applyAlignment="1">
      <alignment horizontal="center"/>
    </xf>
    <xf numFmtId="3" fontId="39" fillId="2" borderId="34" xfId="0" applyNumberFormat="1" applyFont="1" applyFill="1" applyBorder="1" applyAlignment="1" applyProtection="1">
      <alignment horizontal="center"/>
      <protection locked="0"/>
    </xf>
    <xf numFmtId="0" fontId="234" fillId="0" borderId="88" xfId="73" applyFont="1" applyBorder="1" applyAlignment="1">
      <alignment vertical="center"/>
    </xf>
    <xf numFmtId="0" fontId="215" fillId="2" borderId="110" xfId="0" applyFont="1" applyFill="1" applyBorder="1" applyAlignment="1">
      <alignment horizontal="left" vertical="top" wrapText="1"/>
    </xf>
    <xf numFmtId="169" fontId="43"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2" fillId="2" borderId="89" xfId="0" applyFont="1" applyFill="1" applyBorder="1" applyProtection="1">
      <protection locked="0"/>
    </xf>
    <xf numFmtId="9" fontId="39"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1" fillId="2" borderId="110" xfId="0" applyFont="1" applyFill="1" applyBorder="1" applyAlignment="1">
      <alignment vertical="top"/>
    </xf>
    <xf numFmtId="0" fontId="0" fillId="90" borderId="0" xfId="0" applyFill="1"/>
    <xf numFmtId="0" fontId="215" fillId="2" borderId="110" xfId="0" applyFont="1" applyFill="1" applyBorder="1" applyAlignment="1">
      <alignment vertical="top" wrapText="1"/>
    </xf>
    <xf numFmtId="174" fontId="210" fillId="90" borderId="140" xfId="40" applyNumberFormat="1" applyFont="1" applyFill="1" applyBorder="1" applyAlignment="1">
      <alignment horizontal="left" vertical="center"/>
    </xf>
    <xf numFmtId="169" fontId="89" fillId="28" borderId="13" xfId="0" applyNumberFormat="1" applyFont="1" applyFill="1" applyBorder="1" applyAlignment="1">
      <alignment horizontal="center"/>
    </xf>
    <xf numFmtId="169" fontId="89" fillId="28" borderId="34" xfId="0" applyNumberFormat="1" applyFont="1" applyFill="1" applyBorder="1" applyAlignment="1">
      <alignment horizontal="center"/>
    </xf>
    <xf numFmtId="0" fontId="0" fillId="92" borderId="0" xfId="0" applyFill="1" applyBorder="1"/>
    <xf numFmtId="0" fontId="215" fillId="2" borderId="0" xfId="0" applyFont="1" applyFill="1" applyBorder="1" applyAlignment="1">
      <alignment horizontal="left" vertical="top" wrapText="1"/>
    </xf>
    <xf numFmtId="0" fontId="11" fillId="2" borderId="0" xfId="0" applyFont="1" applyFill="1" applyBorder="1" applyAlignment="1">
      <alignment horizontal="left" vertical="top" wrapText="1"/>
    </xf>
    <xf numFmtId="0" fontId="215" fillId="2" borderId="97" xfId="0" applyFont="1" applyFill="1" applyBorder="1" applyAlignment="1">
      <alignment vertical="top" wrapText="1"/>
    </xf>
    <xf numFmtId="0" fontId="0" fillId="90" borderId="110" xfId="0" applyFill="1" applyBorder="1"/>
    <xf numFmtId="0" fontId="11" fillId="2" borderId="0" xfId="0" applyFont="1" applyFill="1" applyAlignment="1">
      <alignment horizontal="center" vertical="center"/>
    </xf>
    <xf numFmtId="0" fontId="11" fillId="2" borderId="0" xfId="0" applyFont="1" applyFill="1" applyBorder="1" applyAlignment="1">
      <alignment vertical="center"/>
    </xf>
    <xf numFmtId="171" fontId="45" fillId="2" borderId="13" xfId="0" applyNumberFormat="1" applyFont="1" applyFill="1" applyBorder="1" applyAlignment="1">
      <alignment horizontal="left" vertical="center"/>
    </xf>
    <xf numFmtId="171" fontId="89" fillId="2" borderId="7" xfId="0" quotePrefix="1" applyNumberFormat="1" applyFont="1" applyFill="1" applyBorder="1" applyAlignment="1">
      <alignment horizontal="left" vertical="center"/>
    </xf>
    <xf numFmtId="171" fontId="219" fillId="2" borderId="7" xfId="0" applyNumberFormat="1" applyFont="1" applyFill="1" applyBorder="1" applyAlignment="1">
      <alignment horizontal="left" vertical="center"/>
    </xf>
    <xf numFmtId="171" fontId="45" fillId="2" borderId="7" xfId="0" applyNumberFormat="1" applyFont="1" applyFill="1" applyBorder="1" applyAlignment="1">
      <alignment horizontal="left" vertical="center"/>
    </xf>
    <xf numFmtId="171" fontId="45" fillId="2" borderId="7" xfId="0" quotePrefix="1" applyNumberFormat="1" applyFont="1" applyFill="1" applyBorder="1" applyAlignment="1">
      <alignment horizontal="left" vertical="center"/>
    </xf>
    <xf numFmtId="171" fontId="45" fillId="2" borderId="48" xfId="0" quotePrefix="1" applyNumberFormat="1" applyFont="1" applyFill="1" applyBorder="1" applyAlignment="1">
      <alignment horizontal="left" vertical="center"/>
    </xf>
    <xf numFmtId="0" fontId="89" fillId="2" borderId="119" xfId="0" applyNumberFormat="1" applyFont="1" applyFill="1" applyBorder="1" applyAlignment="1">
      <alignment horizontal="left" vertical="center"/>
    </xf>
    <xf numFmtId="0" fontId="89" fillId="2" borderId="142" xfId="0" applyNumberFormat="1" applyFont="1" applyFill="1" applyBorder="1" applyAlignment="1">
      <alignment horizontal="left" vertical="center"/>
    </xf>
    <xf numFmtId="0" fontId="89" fillId="2" borderId="55" xfId="0" applyNumberFormat="1" applyFont="1" applyFill="1" applyBorder="1" applyAlignment="1">
      <alignment horizontal="left" vertical="center"/>
    </xf>
    <xf numFmtId="0" fontId="46" fillId="2" borderId="13" xfId="0" applyFont="1" applyFill="1" applyBorder="1" applyAlignment="1">
      <alignment horizontal="left" vertical="center"/>
    </xf>
    <xf numFmtId="0" fontId="46" fillId="2" borderId="7" xfId="0" applyFont="1" applyFill="1" applyBorder="1" applyAlignment="1">
      <alignment horizontal="left" vertical="center"/>
    </xf>
    <xf numFmtId="0" fontId="89" fillId="2" borderId="7" xfId="0" applyNumberFormat="1" applyFont="1" applyFill="1" applyBorder="1" applyAlignment="1">
      <alignment horizontal="left" vertical="center"/>
    </xf>
    <xf numFmtId="0" fontId="11" fillId="2" borderId="48" xfId="0" applyFont="1" applyFill="1" applyBorder="1" applyAlignment="1">
      <alignment vertical="center"/>
    </xf>
    <xf numFmtId="171" fontId="89" fillId="2" borderId="119" xfId="0" applyNumberFormat="1" applyFont="1" applyFill="1" applyBorder="1" applyAlignment="1">
      <alignment horizontal="left" vertical="center" wrapText="1"/>
    </xf>
    <xf numFmtId="171" fontId="89" fillId="2" borderId="142" xfId="0" applyNumberFormat="1" applyFont="1" applyFill="1" applyBorder="1" applyAlignment="1">
      <alignment horizontal="left" vertical="center" wrapText="1"/>
    </xf>
    <xf numFmtId="171" fontId="89" fillId="2" borderId="142" xfId="0" applyNumberFormat="1" applyFont="1" applyFill="1" applyBorder="1" applyAlignment="1">
      <alignment horizontal="left" vertical="center"/>
    </xf>
    <xf numFmtId="171" fontId="89" fillId="2" borderId="142" xfId="0" applyNumberFormat="1" applyFont="1" applyFill="1" applyBorder="1" applyAlignment="1">
      <alignment horizontal="center" vertical="center"/>
    </xf>
    <xf numFmtId="171" fontId="89" fillId="2" borderId="55" xfId="0" applyNumberFormat="1" applyFont="1" applyFill="1" applyBorder="1" applyAlignment="1">
      <alignment horizontal="center" vertical="center"/>
    </xf>
    <xf numFmtId="0" fontId="11" fillId="2" borderId="7" xfId="0" applyFont="1" applyFill="1" applyBorder="1" applyAlignment="1">
      <alignment vertical="center"/>
    </xf>
    <xf numFmtId="0" fontId="46"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5" fillId="2" borderId="0" xfId="0" applyFont="1" applyFill="1" applyBorder="1"/>
    <xf numFmtId="0" fontId="235" fillId="2" borderId="0" xfId="0" applyFont="1" applyFill="1"/>
    <xf numFmtId="0" fontId="43" fillId="2" borderId="49" xfId="0" applyFont="1" applyFill="1" applyBorder="1" applyAlignment="1">
      <alignment vertical="center" wrapText="1"/>
    </xf>
    <xf numFmtId="0" fontId="43" fillId="2" borderId="88" xfId="0" applyFont="1" applyFill="1" applyBorder="1" applyAlignment="1">
      <alignment vertical="center" wrapText="1"/>
    </xf>
    <xf numFmtId="0" fontId="43" fillId="2" borderId="10" xfId="0" applyFont="1" applyFill="1" applyBorder="1" applyAlignment="1">
      <alignment vertical="center"/>
    </xf>
    <xf numFmtId="0" fontId="43" fillId="2" borderId="88" xfId="0" applyFont="1" applyFill="1" applyBorder="1" applyAlignment="1">
      <alignment vertical="center"/>
    </xf>
    <xf numFmtId="0" fontId="43" fillId="2" borderId="10" xfId="0" applyFont="1" applyFill="1" applyBorder="1" applyAlignment="1">
      <alignment vertical="center" wrapText="1"/>
    </xf>
    <xf numFmtId="0" fontId="234" fillId="2" borderId="9" xfId="73" applyFont="1" applyFill="1" applyBorder="1" applyAlignment="1">
      <alignment vertical="center"/>
    </xf>
    <xf numFmtId="0" fontId="43" fillId="2" borderId="9" xfId="0" applyFont="1" applyFill="1" applyBorder="1" applyAlignment="1">
      <alignment vertical="top" wrapText="1"/>
    </xf>
    <xf numFmtId="0" fontId="235" fillId="2" borderId="0" xfId="0" applyFont="1" applyFill="1" applyAlignment="1">
      <alignment horizontal="left"/>
    </xf>
    <xf numFmtId="164" fontId="89" fillId="2" borderId="116" xfId="0" applyNumberFormat="1" applyFont="1" applyFill="1" applyBorder="1" applyAlignment="1">
      <alignment horizontal="center"/>
    </xf>
    <xf numFmtId="164" fontId="89" fillId="2" borderId="117" xfId="0" applyNumberFormat="1" applyFont="1" applyFill="1" applyBorder="1" applyAlignment="1">
      <alignment horizontal="center"/>
    </xf>
    <xf numFmtId="168" fontId="43" fillId="2" borderId="137" xfId="0" applyNumberFormat="1" applyFont="1" applyFill="1" applyBorder="1" applyAlignment="1" applyProtection="1">
      <alignment horizontal="center"/>
    </xf>
    <xf numFmtId="284" fontId="39" fillId="2" borderId="103" xfId="0" applyNumberFormat="1" applyFont="1" applyFill="1" applyBorder="1" applyAlignment="1" applyProtection="1">
      <alignment horizontal="center"/>
    </xf>
    <xf numFmtId="284" fontId="43" fillId="2" borderId="137" xfId="0" applyNumberFormat="1" applyFont="1" applyFill="1" applyBorder="1" applyAlignment="1" applyProtection="1">
      <alignment horizontal="center"/>
    </xf>
    <xf numFmtId="168" fontId="43" fillId="2" borderId="107" xfId="0" applyNumberFormat="1" applyFont="1" applyFill="1" applyBorder="1" applyAlignment="1" applyProtection="1">
      <alignment horizontal="center"/>
    </xf>
    <xf numFmtId="284" fontId="39" fillId="2" borderId="37" xfId="0" applyNumberFormat="1" applyFont="1" applyFill="1" applyBorder="1" applyAlignment="1" applyProtection="1">
      <alignment horizontal="center"/>
    </xf>
    <xf numFmtId="284" fontId="43" fillId="2" borderId="107" xfId="0" applyNumberFormat="1" applyFont="1" applyFill="1" applyBorder="1" applyAlignment="1" applyProtection="1">
      <alignment horizontal="center"/>
    </xf>
    <xf numFmtId="168" fontId="43" fillId="2" borderId="48" xfId="0" applyNumberFormat="1" applyFont="1" applyFill="1" applyBorder="1" applyAlignment="1" applyProtection="1">
      <alignment horizontal="center"/>
    </xf>
    <xf numFmtId="284" fontId="39" fillId="2" borderId="55" xfId="0" applyNumberFormat="1" applyFont="1" applyFill="1" applyBorder="1" applyAlignment="1" applyProtection="1">
      <alignment horizontal="center"/>
    </xf>
    <xf numFmtId="284" fontId="43" fillId="2" borderId="48" xfId="0" applyNumberFormat="1" applyFont="1" applyFill="1" applyBorder="1" applyAlignment="1" applyProtection="1">
      <alignment horizontal="center"/>
    </xf>
    <xf numFmtId="0" fontId="55" fillId="2" borderId="0" xfId="0" applyFont="1" applyFill="1" applyBorder="1" applyAlignment="1">
      <alignment horizontal="left" vertical="top"/>
    </xf>
    <xf numFmtId="0" fontId="11"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5" fillId="2" borderId="0" xfId="0" applyFont="1" applyFill="1" applyAlignment="1"/>
    <xf numFmtId="0" fontId="42" fillId="92" borderId="0" xfId="0" applyFont="1" applyFill="1"/>
    <xf numFmtId="0" fontId="0" fillId="2" borderId="0" xfId="0" applyFill="1" applyAlignment="1">
      <alignment wrapText="1"/>
    </xf>
    <xf numFmtId="0" fontId="50" fillId="26" borderId="49" xfId="0" applyFont="1" applyFill="1" applyBorder="1" applyAlignment="1">
      <alignment horizontal="center" vertical="center" wrapText="1"/>
    </xf>
    <xf numFmtId="0" fontId="42" fillId="2" borderId="118" xfId="0" applyFont="1" applyFill="1" applyBorder="1" applyAlignment="1">
      <alignment wrapText="1"/>
    </xf>
    <xf numFmtId="0" fontId="46" fillId="2" borderId="89" xfId="0" applyFont="1" applyFill="1" applyBorder="1" applyAlignment="1">
      <alignment wrapText="1"/>
    </xf>
    <xf numFmtId="0" fontId="89" fillId="2" borderId="0" xfId="0" applyFont="1" applyFill="1" applyBorder="1" applyAlignment="1"/>
    <xf numFmtId="0" fontId="0" fillId="2" borderId="0" xfId="0" applyFill="1" applyBorder="1" applyAlignment="1"/>
    <xf numFmtId="0" fontId="0" fillId="2" borderId="12" xfId="0" applyFill="1" applyBorder="1" applyAlignment="1"/>
    <xf numFmtId="0" fontId="46" fillId="2" borderId="109" xfId="0" applyFont="1" applyFill="1" applyBorder="1" applyAlignment="1">
      <alignment wrapText="1"/>
    </xf>
    <xf numFmtId="0" fontId="89" fillId="2" borderId="5" xfId="0" applyFont="1" applyFill="1" applyBorder="1" applyAlignment="1"/>
    <xf numFmtId="0" fontId="0" fillId="2" borderId="5" xfId="0" applyFill="1" applyBorder="1" applyAlignment="1"/>
    <xf numFmtId="0" fontId="0" fillId="2" borderId="112" xfId="0" applyFill="1" applyBorder="1" applyAlignment="1"/>
    <xf numFmtId="0" fontId="42"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2" fillId="2" borderId="89" xfId="0" applyFont="1" applyFill="1" applyBorder="1" applyAlignment="1">
      <alignment wrapText="1"/>
    </xf>
    <xf numFmtId="0" fontId="46" fillId="2" borderId="0" xfId="0" applyFont="1" applyFill="1" applyBorder="1" applyAlignment="1"/>
    <xf numFmtId="0" fontId="0" fillId="2" borderId="109" xfId="0" applyFill="1" applyBorder="1" applyAlignment="1">
      <alignment wrapText="1"/>
    </xf>
    <xf numFmtId="0" fontId="46" fillId="2" borderId="103" xfId="0" applyFont="1" applyFill="1" applyBorder="1" applyAlignment="1">
      <alignment vertical="center"/>
    </xf>
    <xf numFmtId="0" fontId="236"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6" fillId="2" borderId="109" xfId="0" applyFont="1" applyFill="1" applyBorder="1" applyAlignment="1">
      <alignment vertical="center" wrapText="1"/>
    </xf>
    <xf numFmtId="0" fontId="46" fillId="2" borderId="138" xfId="0" applyFont="1" applyFill="1" applyBorder="1" applyAlignment="1"/>
    <xf numFmtId="0" fontId="0" fillId="2" borderId="138" xfId="0" applyFill="1" applyBorder="1" applyAlignment="1"/>
    <xf numFmtId="0" fontId="0" fillId="2" borderId="134" xfId="0" applyFill="1" applyBorder="1" applyAlignment="1"/>
    <xf numFmtId="10" fontId="39" fillId="0" borderId="7" xfId="0" applyNumberFormat="1" applyFont="1" applyFill="1" applyBorder="1" applyAlignment="1" applyProtection="1">
      <alignment horizontal="center"/>
      <protection locked="0"/>
    </xf>
    <xf numFmtId="0" fontId="220" fillId="2" borderId="0" xfId="0" applyFont="1" applyFill="1" applyBorder="1" applyAlignment="1">
      <alignment horizontal="left" vertical="center"/>
    </xf>
    <xf numFmtId="44" fontId="210" fillId="2" borderId="0" xfId="70" applyFont="1" applyFill="1" applyBorder="1" applyAlignment="1">
      <alignment horizontal="left" vertical="center"/>
    </xf>
    <xf numFmtId="0" fontId="11" fillId="2" borderId="0" xfId="0" applyFont="1" applyFill="1" applyBorder="1" applyAlignment="1"/>
    <xf numFmtId="0" fontId="46" fillId="2" borderId="0" xfId="0" applyFont="1" applyFill="1" applyBorder="1" applyAlignment="1">
      <alignment horizontal="center"/>
    </xf>
    <xf numFmtId="0" fontId="46" fillId="2" borderId="0" xfId="0" applyFont="1" applyFill="1" applyBorder="1" applyAlignment="1">
      <alignment horizontal="left" wrapText="1"/>
    </xf>
    <xf numFmtId="177" fontId="210" fillId="2" borderId="0" xfId="71" applyNumberFormat="1" applyFont="1" applyFill="1" applyBorder="1" applyAlignment="1">
      <alignment horizontal="left" vertical="center"/>
    </xf>
    <xf numFmtId="0" fontId="46" fillId="2" borderId="0" xfId="0" applyFont="1" applyFill="1" applyBorder="1" applyAlignment="1">
      <alignment wrapText="1"/>
    </xf>
    <xf numFmtId="0" fontId="89" fillId="2" borderId="0" xfId="0" applyFont="1" applyFill="1" applyBorder="1" applyAlignment="1">
      <alignment horizontal="left" vertical="center"/>
    </xf>
    <xf numFmtId="9" fontId="70"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39" fillId="2" borderId="0" xfId="5151" applyNumberFormat="1" applyFont="1" applyFill="1" applyBorder="1" applyAlignment="1">
      <alignment vertical="center"/>
    </xf>
    <xf numFmtId="171" fontId="240" fillId="2" borderId="0" xfId="5151" applyNumberFormat="1" applyFont="1" applyFill="1" applyBorder="1" applyAlignment="1">
      <alignment vertical="center"/>
    </xf>
    <xf numFmtId="0" fontId="11" fillId="28" borderId="0" xfId="0" applyFont="1" applyFill="1"/>
    <xf numFmtId="10" fontId="43" fillId="0" borderId="7" xfId="0" applyNumberFormat="1" applyFont="1" applyFill="1" applyBorder="1" applyAlignment="1" applyProtection="1">
      <alignment horizontal="center"/>
      <protection locked="0"/>
    </xf>
    <xf numFmtId="9" fontId="70"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2" fillId="28" borderId="35" xfId="0" quotePrefix="1" applyNumberFormat="1" applyFont="1" applyFill="1" applyBorder="1" applyAlignment="1" applyProtection="1">
      <alignment horizontal="center"/>
      <protection locked="0"/>
    </xf>
    <xf numFmtId="40" fontId="243"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0" fillId="95" borderId="123" xfId="40" applyNumberFormat="1" applyFont="1" applyFill="1" applyBorder="1" applyAlignment="1">
      <alignment horizontal="left" vertical="center"/>
    </xf>
    <xf numFmtId="44" fontId="210" fillId="95" borderId="123" xfId="70" applyFont="1" applyFill="1" applyBorder="1" applyAlignment="1">
      <alignment horizontal="left" vertical="center"/>
    </xf>
    <xf numFmtId="176" fontId="8" fillId="94" borderId="0" xfId="70" applyNumberFormat="1" applyFont="1" applyFill="1" applyBorder="1" applyAlignment="1" applyProtection="1">
      <alignment horizontal="center"/>
      <protection locked="0"/>
    </xf>
    <xf numFmtId="176" fontId="8" fillId="0" borderId="0" xfId="70" applyNumberFormat="1" applyFont="1" applyFill="1" applyBorder="1" applyAlignment="1" applyProtection="1">
      <alignment horizontal="center"/>
      <protection locked="0"/>
    </xf>
    <xf numFmtId="0" fontId="230" fillId="94" borderId="12" xfId="0" applyFont="1" applyFill="1" applyBorder="1" applyAlignment="1" applyProtection="1">
      <alignment horizontal="center" vertical="center"/>
      <protection locked="0"/>
    </xf>
    <xf numFmtId="0" fontId="0" fillId="2" borderId="0" xfId="0" applyFill="1" applyAlignment="1"/>
    <xf numFmtId="0" fontId="244" fillId="2" borderId="0" xfId="0" applyFont="1" applyFill="1"/>
    <xf numFmtId="3" fontId="43" fillId="94" borderId="0" xfId="0" applyNumberFormat="1" applyFont="1" applyFill="1" applyBorder="1" applyAlignment="1" applyProtection="1">
      <alignment horizontal="center" vertical="center"/>
      <protection locked="0"/>
    </xf>
    <xf numFmtId="169" fontId="43" fillId="94" borderId="0" xfId="71" applyNumberFormat="1" applyFont="1" applyFill="1" applyBorder="1" applyAlignment="1" applyProtection="1">
      <alignment horizontal="center" vertical="center"/>
      <protection locked="0"/>
    </xf>
    <xf numFmtId="169" fontId="43" fillId="94" borderId="12" xfId="70" applyNumberFormat="1" applyFont="1" applyFill="1" applyBorder="1" applyAlignment="1" applyProtection="1">
      <alignment horizontal="center" vertical="center"/>
      <protection locked="0"/>
    </xf>
    <xf numFmtId="0" fontId="44" fillId="2" borderId="0" xfId="0" applyFont="1" applyFill="1" applyBorder="1" applyAlignment="1">
      <alignment horizontal="center" vertical="center"/>
    </xf>
    <xf numFmtId="0" fontId="237" fillId="2" borderId="0" xfId="0" applyFont="1" applyFill="1" applyBorder="1" applyAlignment="1">
      <alignment wrapText="1"/>
    </xf>
    <xf numFmtId="0" fontId="237" fillId="2" borderId="12" xfId="0" applyFont="1" applyFill="1" applyBorder="1" applyAlignment="1">
      <alignment wrapText="1"/>
    </xf>
    <xf numFmtId="0" fontId="89" fillId="2" borderId="0" xfId="0" applyFont="1" applyFill="1" applyBorder="1" applyAlignment="1">
      <alignment wrapText="1"/>
    </xf>
    <xf numFmtId="0" fontId="50" fillId="26" borderId="89" xfId="0" applyFont="1" applyFill="1" applyBorder="1" applyAlignment="1">
      <alignment horizontal="center" vertical="center"/>
    </xf>
    <xf numFmtId="0" fontId="50" fillId="26" borderId="0" xfId="0" applyFont="1" applyFill="1" applyBorder="1" applyAlignment="1">
      <alignment horizontal="center" vertical="center"/>
    </xf>
    <xf numFmtId="0" fontId="89" fillId="2" borderId="103" xfId="0" applyFont="1" applyFill="1" applyBorder="1" applyAlignment="1">
      <alignment wrapText="1"/>
    </xf>
    <xf numFmtId="0" fontId="89" fillId="2" borderId="97" xfId="0" applyFont="1" applyFill="1" applyBorder="1" applyAlignment="1">
      <alignment wrapText="1"/>
    </xf>
    <xf numFmtId="0" fontId="89" fillId="2" borderId="12" xfId="0" applyFont="1" applyFill="1" applyBorder="1" applyAlignment="1">
      <alignment wrapText="1"/>
    </xf>
    <xf numFmtId="0" fontId="46" fillId="2" borderId="138" xfId="0" applyFont="1" applyFill="1" applyBorder="1" applyAlignment="1">
      <alignment wrapText="1"/>
    </xf>
    <xf numFmtId="0" fontId="46" fillId="2" borderId="134" xfId="0" applyFont="1" applyFill="1" applyBorder="1" applyAlignment="1">
      <alignment wrapText="1"/>
    </xf>
    <xf numFmtId="0" fontId="46" fillId="2" borderId="103" xfId="0" applyFont="1" applyFill="1" applyBorder="1" applyAlignment="1">
      <alignment wrapText="1"/>
    </xf>
    <xf numFmtId="0" fontId="46" fillId="2" borderId="97" xfId="0" applyFont="1" applyFill="1" applyBorder="1" applyAlignment="1">
      <alignment wrapText="1"/>
    </xf>
    <xf numFmtId="0" fontId="46" fillId="2" borderId="138" xfId="0" applyFont="1" applyFill="1" applyBorder="1" applyAlignment="1">
      <alignment vertical="center" wrapText="1"/>
    </xf>
    <xf numFmtId="0" fontId="46" fillId="2" borderId="134" xfId="0" applyFont="1" applyFill="1" applyBorder="1" applyAlignment="1">
      <alignment vertical="center" wrapText="1"/>
    </xf>
    <xf numFmtId="0" fontId="228" fillId="2" borderId="0" xfId="0" applyFont="1" applyFill="1" applyAlignment="1">
      <alignment horizontal="left"/>
    </xf>
    <xf numFmtId="0" fontId="89" fillId="2" borderId="118" xfId="0" applyFont="1" applyFill="1" applyBorder="1" applyAlignment="1">
      <alignment horizontal="center" wrapText="1"/>
    </xf>
    <xf numFmtId="0" fontId="89" fillId="2" borderId="103" xfId="0" applyFont="1" applyFill="1" applyBorder="1" applyAlignment="1">
      <alignment horizontal="center" wrapText="1"/>
    </xf>
    <xf numFmtId="0" fontId="89" fillId="2" borderId="97" xfId="0" applyFont="1" applyFill="1" applyBorder="1" applyAlignment="1">
      <alignment horizontal="center" wrapText="1"/>
    </xf>
    <xf numFmtId="0" fontId="89" fillId="2" borderId="89" xfId="0" applyFont="1" applyFill="1" applyBorder="1" applyAlignment="1">
      <alignment horizontal="center" wrapText="1"/>
    </xf>
    <xf numFmtId="0" fontId="89" fillId="2" borderId="0" xfId="0" applyFont="1" applyFill="1" applyBorder="1" applyAlignment="1">
      <alignment horizontal="center" wrapText="1"/>
    </xf>
    <xf numFmtId="0" fontId="89" fillId="2" borderId="12" xfId="0" applyFont="1" applyFill="1" applyBorder="1" applyAlignment="1">
      <alignment horizontal="center" wrapText="1"/>
    </xf>
    <xf numFmtId="0" fontId="89" fillId="2" borderId="109" xfId="0" applyFont="1" applyFill="1" applyBorder="1" applyAlignment="1">
      <alignment horizontal="center" wrapText="1"/>
    </xf>
    <xf numFmtId="0" fontId="89" fillId="2" borderId="5" xfId="0" applyFont="1" applyFill="1" applyBorder="1" applyAlignment="1">
      <alignment horizontal="center" wrapText="1"/>
    </xf>
    <xf numFmtId="0" fontId="89" fillId="2" borderId="112" xfId="0" applyFont="1" applyFill="1" applyBorder="1" applyAlignment="1">
      <alignment horizontal="center" wrapText="1"/>
    </xf>
    <xf numFmtId="171" fontId="89" fillId="28" borderId="122" xfId="0" applyNumberFormat="1" applyFont="1" applyFill="1" applyBorder="1" applyAlignment="1">
      <alignment horizontal="left"/>
    </xf>
    <xf numFmtId="171" fontId="89" fillId="28" borderId="134" xfId="0" applyNumberFormat="1" applyFont="1" applyFill="1" applyBorder="1" applyAlignment="1">
      <alignment horizontal="left"/>
    </xf>
    <xf numFmtId="0" fontId="89" fillId="92" borderId="0" xfId="0" applyFont="1" applyFill="1" applyBorder="1" applyAlignment="1">
      <alignment horizontal="left" vertical="center" wrapText="1"/>
    </xf>
    <xf numFmtId="170" fontId="211" fillId="26" borderId="122" xfId="6" applyNumberFormat="1" applyFont="1" applyFill="1" applyBorder="1" applyAlignment="1">
      <alignment horizontal="center" vertical="center" wrapText="1"/>
    </xf>
    <xf numFmtId="170" fontId="211" fillId="26" borderId="134" xfId="6" applyNumberFormat="1" applyFont="1" applyFill="1" applyBorder="1" applyAlignment="1">
      <alignment horizontal="center" vertical="center" wrapText="1"/>
    </xf>
    <xf numFmtId="171" fontId="45" fillId="2" borderId="122" xfId="0" applyNumberFormat="1" applyFont="1" applyFill="1" applyBorder="1" applyAlignment="1">
      <alignment horizontal="left"/>
    </xf>
    <xf numFmtId="171" fontId="45"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1" fillId="26" borderId="122" xfId="0" applyFont="1" applyFill="1" applyBorder="1" applyAlignment="1">
      <alignment horizontal="center"/>
    </xf>
    <xf numFmtId="0" fontId="211"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0" fillId="92" borderId="0" xfId="40" applyNumberFormat="1" applyFont="1" applyFill="1" applyBorder="1" applyAlignment="1" applyProtection="1">
      <alignment horizontal="left" vertical="center" wrapText="1"/>
      <protection locked="0"/>
    </xf>
    <xf numFmtId="0" fontId="42" fillId="2" borderId="0" xfId="0" applyFont="1" applyFill="1" applyBorder="1" applyAlignment="1">
      <alignment horizontal="left" vertical="top"/>
    </xf>
    <xf numFmtId="0" fontId="43" fillId="2" borderId="111" xfId="0" applyFont="1" applyFill="1" applyBorder="1" applyAlignment="1" applyProtection="1">
      <alignment horizontal="center" vertical="center" wrapText="1"/>
      <protection locked="0"/>
    </xf>
    <xf numFmtId="0" fontId="43" fillId="2" borderId="102" xfId="0" applyFont="1" applyFill="1" applyBorder="1" applyAlignment="1" applyProtection="1">
      <alignment horizontal="center" vertical="center" wrapText="1"/>
      <protection locked="0"/>
    </xf>
    <xf numFmtId="0" fontId="43" fillId="2" borderId="121" xfId="0" applyFont="1" applyFill="1" applyBorder="1" applyAlignment="1" applyProtection="1">
      <alignment horizontal="center" vertical="center" wrapText="1"/>
      <protection locked="0"/>
    </xf>
    <xf numFmtId="0" fontId="43" fillId="2" borderId="53" xfId="0" applyFont="1" applyFill="1" applyBorder="1" applyAlignment="1" applyProtection="1">
      <alignment horizontal="center" vertical="center" wrapText="1"/>
      <protection locked="0"/>
    </xf>
    <xf numFmtId="0" fontId="43" fillId="2" borderId="36" xfId="0" applyFont="1" applyFill="1" applyBorder="1" applyAlignment="1" applyProtection="1">
      <alignment horizontal="center" vertical="center" wrapText="1"/>
      <protection locked="0"/>
    </xf>
    <xf numFmtId="174" fontId="210" fillId="92" borderId="140" xfId="40" applyNumberFormat="1" applyFont="1" applyFill="1" applyBorder="1" applyAlignment="1">
      <alignment horizontal="left" vertical="center"/>
    </xf>
    <xf numFmtId="174" fontId="210" fillId="92" borderId="141" xfId="40" applyNumberFormat="1" applyFont="1" applyFill="1" applyBorder="1" applyAlignment="1">
      <alignment horizontal="left" vertical="center"/>
    </xf>
    <xf numFmtId="0" fontId="89" fillId="92" borderId="0" xfId="40" applyNumberFormat="1" applyFont="1" applyFill="1" applyBorder="1" applyAlignment="1">
      <alignment horizontal="left" vertical="center" wrapText="1"/>
    </xf>
    <xf numFmtId="0" fontId="46" fillId="92" borderId="0" xfId="0" applyFont="1" applyFill="1" applyBorder="1" applyAlignment="1">
      <alignment horizontal="left" vertical="center" wrapText="1"/>
    </xf>
    <xf numFmtId="0" fontId="46" fillId="92" borderId="0" xfId="0" applyFont="1" applyFill="1" applyAlignment="1">
      <alignment horizontal="left" vertical="center" wrapText="1"/>
    </xf>
    <xf numFmtId="0" fontId="0" fillId="2" borderId="0" xfId="0" applyFill="1" applyAlignment="1">
      <alignment horizontal="left" wrapText="1"/>
    </xf>
    <xf numFmtId="0" fontId="50" fillId="26" borderId="130" xfId="0" applyNumberFormat="1" applyFont="1" applyFill="1" applyBorder="1" applyAlignment="1" applyProtection="1">
      <alignment horizontal="center" vertical="center" wrapText="1"/>
      <protection locked="0"/>
    </xf>
    <xf numFmtId="0" fontId="50" fillId="26" borderId="131" xfId="0" applyNumberFormat="1" applyFont="1" applyFill="1" applyBorder="1" applyAlignment="1" applyProtection="1">
      <alignment horizontal="center" vertical="center" wrapText="1"/>
      <protection locked="0"/>
    </xf>
    <xf numFmtId="0" fontId="50" fillId="26" borderId="132" xfId="0" applyNumberFormat="1" applyFont="1" applyFill="1" applyBorder="1" applyAlignment="1" applyProtection="1">
      <alignment horizontal="center" vertical="center" wrapText="1"/>
      <protection locked="0"/>
    </xf>
    <xf numFmtId="0" fontId="50" fillId="26" borderId="105" xfId="0" applyNumberFormat="1" applyFont="1" applyFill="1" applyBorder="1" applyAlignment="1" applyProtection="1">
      <alignment horizontal="center" vertical="center" wrapText="1"/>
      <protection locked="0"/>
    </xf>
    <xf numFmtId="0" fontId="50" fillId="26" borderId="52" xfId="0" applyNumberFormat="1" applyFont="1" applyFill="1" applyBorder="1" applyAlignment="1" applyProtection="1">
      <alignment horizontal="center" vertical="center" wrapText="1"/>
      <protection locked="0"/>
    </xf>
    <xf numFmtId="0" fontId="50" fillId="26" borderId="51" xfId="0" applyFont="1" applyFill="1" applyBorder="1" applyAlignment="1" applyProtection="1">
      <alignment horizontal="center" vertical="center" wrapText="1"/>
      <protection locked="0"/>
    </xf>
    <xf numFmtId="0" fontId="50" fillId="26" borderId="47" xfId="0" applyFont="1" applyFill="1" applyBorder="1" applyAlignment="1" applyProtection="1">
      <alignment horizontal="center" vertical="center" wrapText="1"/>
      <protection locked="0"/>
    </xf>
    <xf numFmtId="0" fontId="50" fillId="26" borderId="99" xfId="0" applyNumberFormat="1" applyFont="1" applyFill="1" applyBorder="1" applyAlignment="1" applyProtection="1">
      <alignment horizontal="center" vertical="center" wrapText="1"/>
      <protection locked="0"/>
    </xf>
    <xf numFmtId="0" fontId="50" fillId="26" borderId="100" xfId="0" applyNumberFormat="1" applyFont="1" applyFill="1" applyBorder="1" applyAlignment="1" applyProtection="1">
      <alignment horizontal="center" vertical="center" wrapText="1"/>
      <protection locked="0"/>
    </xf>
    <xf numFmtId="0" fontId="50" fillId="26" borderId="101" xfId="0" applyNumberFormat="1" applyFont="1" applyFill="1" applyBorder="1" applyAlignment="1" applyProtection="1">
      <alignment horizontal="center" vertical="center" wrapText="1"/>
      <protection locked="0"/>
    </xf>
    <xf numFmtId="0" fontId="50" fillId="26" borderId="106" xfId="0" applyNumberFormat="1" applyFont="1" applyFill="1" applyBorder="1" applyAlignment="1" applyProtection="1">
      <alignment horizontal="center" vertical="center" wrapText="1"/>
      <protection locked="0"/>
    </xf>
    <xf numFmtId="0" fontId="50" fillId="26" borderId="50" xfId="0" applyNumberFormat="1" applyFont="1" applyFill="1" applyBorder="1" applyAlignment="1" applyProtection="1">
      <alignment horizontal="center" vertical="center" wrapText="1"/>
      <protection locked="0"/>
    </xf>
    <xf numFmtId="0" fontId="89" fillId="92" borderId="0" xfId="0" applyFont="1" applyFill="1" applyBorder="1" applyAlignment="1" applyProtection="1">
      <alignment horizontal="left" vertical="center" wrapText="1"/>
      <protection locked="0"/>
    </xf>
    <xf numFmtId="0" fontId="42" fillId="2" borderId="0" xfId="0" applyFont="1" applyFill="1" applyBorder="1" applyAlignment="1" applyProtection="1">
      <alignment horizontal="left" vertical="top"/>
      <protection locked="0"/>
    </xf>
    <xf numFmtId="0" fontId="42" fillId="2" borderId="0" xfId="0" applyFont="1" applyFill="1" applyAlignment="1">
      <alignment horizontal="left" vertical="top" wrapText="1"/>
    </xf>
    <xf numFmtId="0" fontId="89" fillId="92" borderId="0" xfId="0" applyFont="1" applyFill="1" applyBorder="1" applyAlignment="1">
      <alignment horizontal="left" wrapText="1"/>
    </xf>
    <xf numFmtId="0" fontId="235" fillId="2" borderId="5" xfId="0" applyFont="1" applyFill="1" applyBorder="1" applyAlignment="1">
      <alignment horizontal="left"/>
    </xf>
    <xf numFmtId="9" fontId="70" fillId="26" borderId="35" xfId="5151" applyNumberFormat="1" applyFont="1" applyFill="1" applyBorder="1" applyAlignment="1">
      <alignment horizontal="center" vertical="center" wrapText="1"/>
    </xf>
    <xf numFmtId="0" fontId="89"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EBF1DE"/>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0975166" cy="2365436"/>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06918" y="134471"/>
          <a:ext cx="19251082" cy="209812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19452167" cy="1989667"/>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8204583" cy="1885950"/>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87432"/>
          <a:ext cx="15818782" cy="228992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8357166" cy="1974476"/>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19765246" cy="2335383"/>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28575</xdr:rowOff>
        </xdr:from>
        <xdr:to>
          <xdr:col>2</xdr:col>
          <xdr:colOff>1371600</xdr:colOff>
          <xdr:row>75</xdr:row>
          <xdr:rowOff>161925</xdr:rowOff>
        </xdr:to>
        <xdr:sp macro="" textlink="">
          <xdr:nvSpPr>
            <xdr:cNvPr id="3106" name="Check Box 34" hidden="1">
              <a:extLst>
                <a:ext uri="{63B3BB69-23CF-44E3-9099-C40C66FF867C}">
                  <a14:compatExt spid="_x0000_s31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5887700" cy="2190750"/>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19465634" cy="2184702"/>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0393" y="281441"/>
          <a:ext cx="15376673" cy="1571964"/>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editAs="oneCell">
    <xdr:from>
      <xdr:col>0</xdr:col>
      <xdr:colOff>626532</xdr:colOff>
      <xdr:row>22</xdr:row>
      <xdr:rowOff>0</xdr:rowOff>
    </xdr:from>
    <xdr:to>
      <xdr:col>23</xdr:col>
      <xdr:colOff>313266</xdr:colOff>
      <xdr:row>37</xdr:row>
      <xdr:rowOff>17626</xdr:rowOff>
    </xdr:to>
    <xdr:pic>
      <xdr:nvPicPr>
        <xdr:cNvPr id="7" name="Picture 6"/>
        <xdr:cNvPicPr>
          <a:picLocks noChangeAspect="1"/>
        </xdr:cNvPicPr>
      </xdr:nvPicPr>
      <xdr:blipFill>
        <a:blip xmlns:r="http://schemas.openxmlformats.org/officeDocument/2006/relationships" r:embed="rId3"/>
        <a:stretch>
          <a:fillRect/>
        </a:stretch>
      </xdr:blipFill>
      <xdr:spPr>
        <a:xfrm>
          <a:off x="626532" y="6544733"/>
          <a:ext cx="14097001" cy="2811626"/>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07128" y="216648"/>
          <a:ext cx="17509665" cy="224802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C19"/>
  <sheetViews>
    <sheetView zoomScale="90" zoomScaleNormal="90" workbookViewId="0">
      <selection activeCell="G6" sqref="G6"/>
    </sheetView>
  </sheetViews>
  <sheetFormatPr defaultColWidth="9.140625" defaultRowHeight="15"/>
  <cols>
    <col min="1" max="1" width="9.140625" style="9"/>
    <col min="2" max="2" width="32.140625" style="27" customWidth="1"/>
    <col min="3" max="3" width="114.42578125" style="9" customWidth="1"/>
    <col min="4" max="4" width="8.140625" style="9" customWidth="1"/>
    <col min="5" max="16384" width="9.140625" style="9"/>
  </cols>
  <sheetData>
    <row r="1" spans="1:3" ht="174" customHeight="1"/>
    <row r="3" spans="1:3" ht="20.25">
      <c r="B3" s="765" t="s">
        <v>174</v>
      </c>
      <c r="C3" s="765"/>
    </row>
    <row r="4" spans="1:3" ht="11.25" customHeight="1"/>
    <row r="5" spans="1:3" s="30" customFormat="1" ht="25.5" customHeight="1">
      <c r="B5" s="60" t="s">
        <v>420</v>
      </c>
      <c r="C5" s="60" t="s">
        <v>173</v>
      </c>
    </row>
    <row r="6" spans="1:3" s="176" customFormat="1" ht="48" customHeight="1">
      <c r="A6" s="241"/>
      <c r="B6" s="618" t="s">
        <v>170</v>
      </c>
      <c r="C6" s="671" t="s">
        <v>596</v>
      </c>
    </row>
    <row r="7" spans="1:3" s="176" customFormat="1" ht="21" customHeight="1">
      <c r="A7" s="241"/>
      <c r="B7" s="612" t="s">
        <v>552</v>
      </c>
      <c r="C7" s="672" t="s">
        <v>609</v>
      </c>
    </row>
    <row r="8" spans="1:3" s="176" customFormat="1" ht="32.25" customHeight="1">
      <c r="B8" s="612" t="s">
        <v>367</v>
      </c>
      <c r="C8" s="673" t="s">
        <v>597</v>
      </c>
    </row>
    <row r="9" spans="1:3" s="176" customFormat="1" ht="27.75" customHeight="1">
      <c r="B9" s="612" t="s">
        <v>169</v>
      </c>
      <c r="C9" s="673" t="s">
        <v>598</v>
      </c>
    </row>
    <row r="10" spans="1:3" s="176" customFormat="1" ht="33" customHeight="1">
      <c r="B10" s="612" t="s">
        <v>594</v>
      </c>
      <c r="C10" s="672" t="s">
        <v>602</v>
      </c>
    </row>
    <row r="11" spans="1:3" s="176" customFormat="1" ht="26.25" customHeight="1">
      <c r="B11" s="627" t="s">
        <v>368</v>
      </c>
      <c r="C11" s="675" t="s">
        <v>599</v>
      </c>
    </row>
    <row r="12" spans="1:3" s="176" customFormat="1" ht="39.75" customHeight="1">
      <c r="B12" s="612" t="s">
        <v>369</v>
      </c>
      <c r="C12" s="673" t="s">
        <v>600</v>
      </c>
    </row>
    <row r="13" spans="1:3" s="176" customFormat="1" ht="18" customHeight="1">
      <c r="B13" s="612" t="s">
        <v>370</v>
      </c>
      <c r="C13" s="673" t="s">
        <v>601</v>
      </c>
    </row>
    <row r="14" spans="1:3" s="176" customFormat="1" ht="13.5" customHeight="1">
      <c r="B14" s="612"/>
      <c r="C14" s="674"/>
    </row>
    <row r="15" spans="1:3" s="176" customFormat="1" ht="18" customHeight="1">
      <c r="B15" s="612" t="s">
        <v>665</v>
      </c>
      <c r="C15" s="672" t="s">
        <v>663</v>
      </c>
    </row>
    <row r="16" spans="1:3" s="176" customFormat="1" ht="8.25" customHeight="1">
      <c r="B16" s="612"/>
      <c r="C16" s="674"/>
    </row>
    <row r="17" spans="2:3" s="176" customFormat="1" ht="33" customHeight="1">
      <c r="B17" s="676" t="s">
        <v>595</v>
      </c>
      <c r="C17" s="677" t="s">
        <v>664</v>
      </c>
    </row>
    <row r="18" spans="2:3" s="103" customFormat="1" ht="15.75">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AP534"/>
  <sheetViews>
    <sheetView topLeftCell="W491" zoomScale="90" zoomScaleNormal="90" zoomScaleSheetLayoutView="80" zoomScalePageLayoutView="85" workbookViewId="0">
      <selection activeCell="AI530" sqref="AI530"/>
    </sheetView>
  </sheetViews>
  <sheetFormatPr defaultColWidth="9.140625" defaultRowHeight="14.25" outlineLevelRow="1" outlineLevelCol="1"/>
  <cols>
    <col min="1" max="1" width="4.5703125" style="509" customWidth="1"/>
    <col min="2" max="2" width="43.5703125" style="254" customWidth="1"/>
    <col min="3" max="3" width="14" style="254" customWidth="1"/>
    <col min="4" max="4" width="18.140625" style="253" customWidth="1"/>
    <col min="5" max="8" width="10.42578125" style="253" customWidth="1" outlineLevel="1"/>
    <col min="9" max="13" width="9.140625" style="253" customWidth="1" outlineLevel="1"/>
    <col min="14" max="14" width="12.42578125" style="253" customWidth="1" outlineLevel="1"/>
    <col min="15" max="15" width="17.5703125" style="253" customWidth="1"/>
    <col min="16" max="24" width="9.42578125" style="253" customWidth="1" outlineLevel="1"/>
    <col min="25" max="25" width="14.140625" style="255" customWidth="1"/>
    <col min="26" max="26" width="14.5703125" style="255" customWidth="1"/>
    <col min="27" max="27" width="16.85546875" style="255" customWidth="1"/>
    <col min="28" max="28" width="17.5703125" style="255" customWidth="1"/>
    <col min="29" max="35" width="14.5703125" style="255" customWidth="1"/>
    <col min="36" max="38" width="15" style="255" customWidth="1"/>
    <col min="39" max="39" width="14.42578125" style="256" customWidth="1"/>
    <col min="40" max="40" width="14.5703125" style="253" customWidth="1"/>
    <col min="41" max="41" width="14.85546875" style="253" customWidth="1"/>
    <col min="42" max="42" width="14" style="253" customWidth="1"/>
    <col min="43" max="43" width="9.5703125" style="253" customWidth="1"/>
    <col min="44" max="44" width="11.140625" style="253" customWidth="1"/>
    <col min="45" max="45" width="12.140625" style="253" customWidth="1"/>
    <col min="46" max="46" width="6.42578125" style="253" bestFit="1" customWidth="1"/>
    <col min="47" max="51" width="9.140625" style="253"/>
    <col min="52" max="52" width="6.42578125" style="253" bestFit="1" customWidth="1"/>
    <col min="53" max="16384" width="9.140625" style="253"/>
  </cols>
  <sheetData>
    <row r="1" spans="1:39" ht="164.25" customHeight="1"/>
    <row r="2" spans="1:39" ht="23.25" customHeight="1" thickBot="1"/>
    <row r="3" spans="1:39" ht="25.5" customHeight="1" thickBot="1">
      <c r="B3" s="82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2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10" t="s">
        <v>551</v>
      </c>
      <c r="D5" s="811"/>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29" t="s">
        <v>505</v>
      </c>
      <c r="C7" s="828" t="s">
        <v>628</v>
      </c>
      <c r="D7" s="828"/>
      <c r="E7" s="828"/>
      <c r="F7" s="828"/>
      <c r="G7" s="828"/>
      <c r="H7" s="828"/>
      <c r="I7" s="828"/>
      <c r="J7" s="828"/>
      <c r="K7" s="828"/>
      <c r="L7" s="828"/>
      <c r="M7" s="828"/>
      <c r="N7" s="828"/>
      <c r="O7" s="828"/>
      <c r="P7" s="828"/>
      <c r="Q7" s="828"/>
      <c r="R7" s="828"/>
      <c r="S7" s="828"/>
      <c r="T7" s="828"/>
      <c r="U7" s="828"/>
      <c r="V7" s="828"/>
      <c r="W7" s="828"/>
      <c r="X7" s="828"/>
      <c r="Y7" s="606"/>
      <c r="Z7" s="606"/>
      <c r="AA7" s="606"/>
      <c r="AB7" s="606"/>
      <c r="AC7" s="606"/>
      <c r="AD7" s="606"/>
      <c r="AE7" s="270"/>
      <c r="AF7" s="270"/>
      <c r="AG7" s="270"/>
      <c r="AH7" s="270"/>
      <c r="AI7" s="270"/>
      <c r="AJ7" s="270"/>
      <c r="AK7" s="270"/>
      <c r="AL7" s="270"/>
    </row>
    <row r="8" spans="1:39" s="271" customFormat="1" ht="58.5" customHeight="1">
      <c r="A8" s="509"/>
      <c r="B8" s="829"/>
      <c r="C8" s="828" t="s">
        <v>566</v>
      </c>
      <c r="D8" s="828"/>
      <c r="E8" s="828"/>
      <c r="F8" s="828"/>
      <c r="G8" s="828"/>
      <c r="H8" s="828"/>
      <c r="I8" s="828"/>
      <c r="J8" s="828"/>
      <c r="K8" s="828"/>
      <c r="L8" s="828"/>
      <c r="M8" s="828"/>
      <c r="N8" s="828"/>
      <c r="O8" s="828"/>
      <c r="P8" s="828"/>
      <c r="Q8" s="828"/>
      <c r="R8" s="828"/>
      <c r="S8" s="828"/>
      <c r="T8" s="828"/>
      <c r="U8" s="828"/>
      <c r="V8" s="828"/>
      <c r="W8" s="828"/>
      <c r="X8" s="828"/>
      <c r="Y8" s="606"/>
      <c r="Z8" s="606"/>
      <c r="AA8" s="606"/>
      <c r="AB8" s="606"/>
      <c r="AC8" s="606"/>
      <c r="AD8" s="606"/>
      <c r="AE8" s="272"/>
      <c r="AF8" s="255"/>
      <c r="AG8" s="255"/>
      <c r="AH8" s="255"/>
      <c r="AI8" s="255"/>
      <c r="AJ8" s="255"/>
      <c r="AK8" s="255"/>
      <c r="AL8" s="255"/>
      <c r="AM8" s="256"/>
    </row>
    <row r="9" spans="1:39" s="271" customFormat="1" ht="57.75" customHeight="1">
      <c r="A9" s="509"/>
      <c r="B9" s="273"/>
      <c r="C9" s="828" t="s">
        <v>565</v>
      </c>
      <c r="D9" s="828"/>
      <c r="E9" s="828"/>
      <c r="F9" s="828"/>
      <c r="G9" s="828"/>
      <c r="H9" s="828"/>
      <c r="I9" s="828"/>
      <c r="J9" s="828"/>
      <c r="K9" s="828"/>
      <c r="L9" s="828"/>
      <c r="M9" s="828"/>
      <c r="N9" s="828"/>
      <c r="O9" s="828"/>
      <c r="P9" s="828"/>
      <c r="Q9" s="828"/>
      <c r="R9" s="828"/>
      <c r="S9" s="828"/>
      <c r="T9" s="828"/>
      <c r="U9" s="828"/>
      <c r="V9" s="828"/>
      <c r="W9" s="828"/>
      <c r="X9" s="828"/>
      <c r="Y9" s="606"/>
      <c r="Z9" s="606"/>
      <c r="AA9" s="606"/>
      <c r="AB9" s="606"/>
      <c r="AC9" s="606"/>
      <c r="AD9" s="606"/>
      <c r="AE9" s="272"/>
      <c r="AF9" s="255"/>
      <c r="AG9" s="255"/>
      <c r="AH9" s="255"/>
      <c r="AI9" s="255"/>
      <c r="AJ9" s="255"/>
      <c r="AK9" s="255"/>
      <c r="AL9" s="255"/>
      <c r="AM9" s="256"/>
    </row>
    <row r="10" spans="1:39" ht="41.25" customHeight="1">
      <c r="B10" s="275"/>
      <c r="C10" s="828" t="s">
        <v>631</v>
      </c>
      <c r="D10" s="828"/>
      <c r="E10" s="828"/>
      <c r="F10" s="828"/>
      <c r="G10" s="828"/>
      <c r="H10" s="828"/>
      <c r="I10" s="828"/>
      <c r="J10" s="828"/>
      <c r="K10" s="828"/>
      <c r="L10" s="828"/>
      <c r="M10" s="828"/>
      <c r="N10" s="828"/>
      <c r="O10" s="828"/>
      <c r="P10" s="828"/>
      <c r="Q10" s="828"/>
      <c r="R10" s="828"/>
      <c r="S10" s="828"/>
      <c r="T10" s="828"/>
      <c r="U10" s="828"/>
      <c r="V10" s="828"/>
      <c r="W10" s="828"/>
      <c r="X10" s="828"/>
      <c r="Y10" s="606"/>
      <c r="Z10" s="606"/>
      <c r="AA10" s="606"/>
      <c r="AB10" s="606"/>
      <c r="AC10" s="606"/>
      <c r="AD10" s="606"/>
      <c r="AE10" s="272"/>
      <c r="AF10" s="276"/>
      <c r="AG10" s="276"/>
      <c r="AH10" s="276"/>
      <c r="AI10" s="276"/>
      <c r="AJ10" s="276"/>
      <c r="AK10" s="276"/>
      <c r="AL10" s="276"/>
    </row>
    <row r="11" spans="1:39" ht="53.25" customHeight="1">
      <c r="C11" s="828" t="s">
        <v>616</v>
      </c>
      <c r="D11" s="828"/>
      <c r="E11" s="828"/>
      <c r="F11" s="828"/>
      <c r="G11" s="828"/>
      <c r="H11" s="828"/>
      <c r="I11" s="828"/>
      <c r="J11" s="828"/>
      <c r="K11" s="828"/>
      <c r="L11" s="828"/>
      <c r="M11" s="828"/>
      <c r="N11" s="828"/>
      <c r="O11" s="828"/>
      <c r="P11" s="828"/>
      <c r="Q11" s="828"/>
      <c r="R11" s="828"/>
      <c r="S11" s="828"/>
      <c r="T11" s="828"/>
      <c r="U11" s="828"/>
      <c r="V11" s="828"/>
      <c r="W11" s="828"/>
      <c r="X11" s="82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29" t="s">
        <v>527</v>
      </c>
      <c r="C13" s="591" t="s">
        <v>522</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829"/>
      <c r="C14" s="591" t="s">
        <v>523</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524</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525</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819" t="s">
        <v>211</v>
      </c>
      <c r="C19" s="821" t="s">
        <v>33</v>
      </c>
      <c r="D19" s="284" t="s">
        <v>422</v>
      </c>
      <c r="E19" s="823" t="s">
        <v>209</v>
      </c>
      <c r="F19" s="824"/>
      <c r="G19" s="824"/>
      <c r="H19" s="824"/>
      <c r="I19" s="824"/>
      <c r="J19" s="824"/>
      <c r="K19" s="824"/>
      <c r="L19" s="824"/>
      <c r="M19" s="825"/>
      <c r="N19" s="826" t="s">
        <v>213</v>
      </c>
      <c r="O19" s="284" t="s">
        <v>423</v>
      </c>
      <c r="P19" s="823" t="s">
        <v>212</v>
      </c>
      <c r="Q19" s="824"/>
      <c r="R19" s="824"/>
      <c r="S19" s="824"/>
      <c r="T19" s="824"/>
      <c r="U19" s="824"/>
      <c r="V19" s="824"/>
      <c r="W19" s="824"/>
      <c r="X19" s="825"/>
      <c r="Y19" s="816" t="s">
        <v>243</v>
      </c>
      <c r="Z19" s="817"/>
      <c r="AA19" s="817"/>
      <c r="AB19" s="817"/>
      <c r="AC19" s="817"/>
      <c r="AD19" s="817"/>
      <c r="AE19" s="817"/>
      <c r="AF19" s="817"/>
      <c r="AG19" s="817"/>
      <c r="AH19" s="817"/>
      <c r="AI19" s="817"/>
      <c r="AJ19" s="817"/>
      <c r="AK19" s="817"/>
      <c r="AL19" s="817"/>
      <c r="AM19" s="818"/>
    </row>
    <row r="20" spans="1:39" s="283" customFormat="1" ht="59.25" customHeight="1">
      <c r="A20" s="509"/>
      <c r="B20" s="820"/>
      <c r="C20" s="822"/>
      <c r="D20" s="285">
        <v>2011</v>
      </c>
      <c r="E20" s="285">
        <v>2012</v>
      </c>
      <c r="F20" s="285">
        <v>2013</v>
      </c>
      <c r="G20" s="285">
        <v>2014</v>
      </c>
      <c r="H20" s="285">
        <v>2015</v>
      </c>
      <c r="I20" s="285">
        <v>2016</v>
      </c>
      <c r="J20" s="285">
        <v>2017</v>
      </c>
      <c r="K20" s="285">
        <v>2018</v>
      </c>
      <c r="L20" s="285">
        <v>2019</v>
      </c>
      <c r="M20" s="285">
        <v>2020</v>
      </c>
      <c r="N20" s="82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General Service &lt; 50 kW</v>
      </c>
      <c r="AA20" s="286" t="str">
        <f>'1.  LRAMVA Summary'!F52</f>
        <v>General Service 50 - 4,999 kW</v>
      </c>
      <c r="AB20" s="286" t="str">
        <f>'1.  LRAMVA Summary'!G52</f>
        <v>General Service 3,000 - 4,999 kW</v>
      </c>
      <c r="AC20" s="286" t="str">
        <f>'1.  LRAMVA Summary'!H52</f>
        <v>Large Use - Regular</v>
      </c>
      <c r="AD20" s="286" t="str">
        <f>'1.  LRAMVA Summary'!I52</f>
        <v>Large Use - 3TS</v>
      </c>
      <c r="AE20" s="286" t="str">
        <f>'1.  LRAMVA Summary'!J52</f>
        <v>Large Use - Ford Annex</v>
      </c>
      <c r="AF20" s="286" t="str">
        <f>'1.  LRAMVA Summary'!K52</f>
        <v>Other</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485</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486</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487</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outlineLevel="1">
      <c r="A94" s="510"/>
      <c r="B94" s="288" t="s">
        <v>488</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489</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outlineLevel="1">
      <c r="A117" s="509"/>
      <c r="B117" s="288" t="s">
        <v>490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491</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492</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493</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1.9766666666666665E-2</v>
      </c>
      <c r="Z130" s="341">
        <f>HLOOKUP(Z$20,'3.  Distribution Rates'!$C$122:$P$133,3,FALSE)</f>
        <v>1.6066666666666667E-2</v>
      </c>
      <c r="AA130" s="341">
        <f>HLOOKUP(AA$20,'3.  Distribution Rates'!$C$122:$P$133,3,FALSE)</f>
        <v>4.6248333333333331</v>
      </c>
      <c r="AB130" s="341">
        <f>HLOOKUP(AB$20,'3.  Distribution Rates'!$C$122:$P$133,3,FALSE)</f>
        <v>1.9204666666666668</v>
      </c>
      <c r="AC130" s="341">
        <f>HLOOKUP(AC$20,'3.  Distribution Rates'!$C$122:$P$133,3,FALSE)</f>
        <v>2.1688666666666667</v>
      </c>
      <c r="AD130" s="341">
        <f>HLOOKUP(AD$20,'3.  Distribution Rates'!$C$122:$P$133,3,FALSE)</f>
        <v>2.5127666666666664</v>
      </c>
      <c r="AE130" s="341">
        <f>HLOOKUP(AE$20,'3.  Distribution Rates'!$C$122:$P$133,3,FALSE)</f>
        <v>-4.6199999999999998E-2</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584</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90" t="s">
        <v>526</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819" t="s">
        <v>211</v>
      </c>
      <c r="C147" s="821" t="s">
        <v>33</v>
      </c>
      <c r="D147" s="284" t="s">
        <v>422</v>
      </c>
      <c r="E147" s="823" t="s">
        <v>209</v>
      </c>
      <c r="F147" s="824"/>
      <c r="G147" s="824"/>
      <c r="H147" s="824"/>
      <c r="I147" s="824"/>
      <c r="J147" s="824"/>
      <c r="K147" s="824"/>
      <c r="L147" s="824"/>
      <c r="M147" s="825"/>
      <c r="N147" s="826" t="s">
        <v>213</v>
      </c>
      <c r="O147" s="284" t="s">
        <v>423</v>
      </c>
      <c r="P147" s="823" t="s">
        <v>212</v>
      </c>
      <c r="Q147" s="824"/>
      <c r="R147" s="824"/>
      <c r="S147" s="824"/>
      <c r="T147" s="824"/>
      <c r="U147" s="824"/>
      <c r="V147" s="824"/>
      <c r="W147" s="824"/>
      <c r="X147" s="825"/>
      <c r="Y147" s="816" t="s">
        <v>243</v>
      </c>
      <c r="Z147" s="817"/>
      <c r="AA147" s="817"/>
      <c r="AB147" s="817"/>
      <c r="AC147" s="817"/>
      <c r="AD147" s="817"/>
      <c r="AE147" s="817"/>
      <c r="AF147" s="817"/>
      <c r="AG147" s="817"/>
      <c r="AH147" s="817"/>
      <c r="AI147" s="817"/>
      <c r="AJ147" s="817"/>
      <c r="AK147" s="817"/>
      <c r="AL147" s="817"/>
      <c r="AM147" s="818"/>
    </row>
    <row r="148" spans="1:39" ht="60.75" customHeight="1">
      <c r="B148" s="820"/>
      <c r="C148" s="822"/>
      <c r="D148" s="285">
        <v>2012</v>
      </c>
      <c r="E148" s="285">
        <v>2013</v>
      </c>
      <c r="F148" s="285">
        <v>2014</v>
      </c>
      <c r="G148" s="285">
        <v>2015</v>
      </c>
      <c r="H148" s="285">
        <v>2016</v>
      </c>
      <c r="I148" s="285">
        <v>2017</v>
      </c>
      <c r="J148" s="285">
        <v>2018</v>
      </c>
      <c r="K148" s="285">
        <v>2019</v>
      </c>
      <c r="L148" s="285">
        <v>2020</v>
      </c>
      <c r="M148" s="285">
        <v>2021</v>
      </c>
      <c r="N148" s="82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General Service &lt; 50 kW</v>
      </c>
      <c r="AA148" s="285" t="str">
        <f>'1.  LRAMVA Summary'!F52</f>
        <v>General Service 50 - 4,999 kW</v>
      </c>
      <c r="AB148" s="285" t="str">
        <f>'1.  LRAMVA Summary'!G52</f>
        <v>General Service 3,000 - 4,999 kW</v>
      </c>
      <c r="AC148" s="285" t="str">
        <f>'1.  LRAMVA Summary'!H52</f>
        <v>Large Use - Regular</v>
      </c>
      <c r="AD148" s="285" t="str">
        <f>'1.  LRAMVA Summary'!I52</f>
        <v>Large Use - 3TS</v>
      </c>
      <c r="AE148" s="285" t="str">
        <f>'1.  LRAMVA Summary'!J52</f>
        <v>Large Use - Ford Annex</v>
      </c>
      <c r="AF148" s="285" t="str">
        <f>'1.  LRAMVA Summary'!K52</f>
        <v>Other</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244</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75"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75"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244</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244</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485</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486</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487</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outlineLevel="1">
      <c r="A222" s="510"/>
      <c r="B222" s="288" t="s">
        <v>488</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75"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489</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outlineLevel="1">
      <c r="A245" s="509"/>
      <c r="B245" s="288" t="s">
        <v>490</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491</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492</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493</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1.9766666666666665E-2</v>
      </c>
      <c r="Z258" s="341">
        <f>HLOOKUP(Z$20,'3.  Distribution Rates'!$C$122:$P$133,4,FALSE)</f>
        <v>1.6066666666666667E-2</v>
      </c>
      <c r="AA258" s="341">
        <f>HLOOKUP(AA$20,'3.  Distribution Rates'!$C$122:$P$133,4,FALSE)</f>
        <v>4.5983666666666672</v>
      </c>
      <c r="AB258" s="341">
        <f>HLOOKUP(AB$20,'3.  Distribution Rates'!$C$122:$P$133,4,FALSE)</f>
        <v>1.9214000000000002</v>
      </c>
      <c r="AC258" s="341">
        <f>HLOOKUP(AC$20,'3.  Distribution Rates'!$C$122:$P$133,4,FALSE)</f>
        <v>2.1683000000000003</v>
      </c>
      <c r="AD258" s="341">
        <f>HLOOKUP(AD$20,'3.  Distribution Rates'!$C$122:$P$133,4,FALSE)</f>
        <v>2.6074666666666668</v>
      </c>
      <c r="AE258" s="341">
        <f>HLOOKUP(AE$20,'3.  Distribution Rates'!$C$122:$P$133,4,FALSE)</f>
        <v>-7.9899999999999999E-2</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75">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584</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92" t="s">
        <v>526</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819" t="s">
        <v>211</v>
      </c>
      <c r="C276" s="821" t="s">
        <v>33</v>
      </c>
      <c r="D276" s="284" t="s">
        <v>422</v>
      </c>
      <c r="E276" s="823" t="s">
        <v>209</v>
      </c>
      <c r="F276" s="824"/>
      <c r="G276" s="824"/>
      <c r="H276" s="824"/>
      <c r="I276" s="824"/>
      <c r="J276" s="824"/>
      <c r="K276" s="824"/>
      <c r="L276" s="824"/>
      <c r="M276" s="825"/>
      <c r="N276" s="826" t="s">
        <v>213</v>
      </c>
      <c r="O276" s="284" t="s">
        <v>423</v>
      </c>
      <c r="P276" s="823" t="s">
        <v>212</v>
      </c>
      <c r="Q276" s="824"/>
      <c r="R276" s="824"/>
      <c r="S276" s="824"/>
      <c r="T276" s="824"/>
      <c r="U276" s="824"/>
      <c r="V276" s="824"/>
      <c r="W276" s="824"/>
      <c r="X276" s="825"/>
      <c r="Y276" s="816" t="s">
        <v>243</v>
      </c>
      <c r="Z276" s="817"/>
      <c r="AA276" s="817"/>
      <c r="AB276" s="817"/>
      <c r="AC276" s="817"/>
      <c r="AD276" s="817"/>
      <c r="AE276" s="817"/>
      <c r="AF276" s="817"/>
      <c r="AG276" s="817"/>
      <c r="AH276" s="817"/>
      <c r="AI276" s="817"/>
      <c r="AJ276" s="817"/>
      <c r="AK276" s="817"/>
      <c r="AL276" s="817"/>
      <c r="AM276" s="818"/>
    </row>
    <row r="277" spans="1:39" ht="60.75" customHeight="1">
      <c r="B277" s="820"/>
      <c r="C277" s="822"/>
      <c r="D277" s="285">
        <v>2013</v>
      </c>
      <c r="E277" s="285">
        <v>2014</v>
      </c>
      <c r="F277" s="285">
        <v>2015</v>
      </c>
      <c r="G277" s="285">
        <v>2016</v>
      </c>
      <c r="H277" s="285">
        <v>2017</v>
      </c>
      <c r="I277" s="285">
        <v>2018</v>
      </c>
      <c r="J277" s="285">
        <v>2019</v>
      </c>
      <c r="K277" s="285">
        <v>2020</v>
      </c>
      <c r="L277" s="285">
        <v>2021</v>
      </c>
      <c r="M277" s="285">
        <v>2022</v>
      </c>
      <c r="N277" s="82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General Service &lt; 50 kW</v>
      </c>
      <c r="AA277" s="285" t="str">
        <f>'1.  LRAMVA Summary'!F52</f>
        <v>General Service 50 - 4,999 kW</v>
      </c>
      <c r="AB277" s="285" t="str">
        <f>'1.  LRAMVA Summary'!G52</f>
        <v>General Service 3,000 - 4,999 kW</v>
      </c>
      <c r="AC277" s="285" t="str">
        <f>'1.  LRAMVA Summary'!H52</f>
        <v>Large Use - Regular</v>
      </c>
      <c r="AD277" s="285" t="str">
        <f>'1.  LRAMVA Summary'!I52</f>
        <v>Large Use - 3TS</v>
      </c>
      <c r="AE277" s="285" t="str">
        <f>'1.  LRAMVA Summary'!J52</f>
        <v>Large Use - Ford Annex</v>
      </c>
      <c r="AF277" s="285" t="str">
        <f>'1.  LRAMVA Summary'!K52</f>
        <v>Other</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75"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75"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249</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249</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485</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486</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487</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249</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outlineLevel="1">
      <c r="A351" s="510"/>
      <c r="B351" s="288" t="s">
        <v>488</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75"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489</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outlineLevel="1">
      <c r="A374" s="509"/>
      <c r="B374" s="288" t="s">
        <v>490</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491</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492</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493</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 r="B384" s="327" t="s">
        <v>250</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1.9866666666666664E-2</v>
      </c>
      <c r="Z387" s="341">
        <f>HLOOKUP(Z$20,'3.  Distribution Rates'!$C$122:$P$133,5,FALSE)</f>
        <v>1.6166666666666666E-2</v>
      </c>
      <c r="AA387" s="341">
        <f>HLOOKUP(AA$20,'3.  Distribution Rates'!$C$122:$P$133,5,FALSE)</f>
        <v>4.6227999999999998</v>
      </c>
      <c r="AB387" s="341">
        <f>HLOOKUP(AB$20,'3.  Distribution Rates'!$C$122:$P$133,5,FALSE)</f>
        <v>1.9315999999999998</v>
      </c>
      <c r="AC387" s="341">
        <f>HLOOKUP(AC$20,'3.  Distribution Rates'!$C$122:$P$133,5,FALSE)</f>
        <v>2.1798000000000002</v>
      </c>
      <c r="AD387" s="341">
        <f>HLOOKUP(AD$20,'3.  Distribution Rates'!$C$122:$P$133,5,FALSE)</f>
        <v>2.7180333333333331</v>
      </c>
      <c r="AE387" s="341">
        <f>HLOOKUP(AE$20,'3.  Distribution Rates'!$C$122:$P$133,5,FALSE)</f>
        <v>-8.1466666666666673E-2</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75">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75">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584</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90" t="s">
        <v>521</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819" t="s">
        <v>211</v>
      </c>
      <c r="C405" s="821" t="s">
        <v>33</v>
      </c>
      <c r="D405" s="284" t="s">
        <v>422</v>
      </c>
      <c r="E405" s="823" t="s">
        <v>209</v>
      </c>
      <c r="F405" s="824"/>
      <c r="G405" s="824"/>
      <c r="H405" s="824"/>
      <c r="I405" s="824"/>
      <c r="J405" s="824"/>
      <c r="K405" s="824"/>
      <c r="L405" s="824"/>
      <c r="M405" s="825"/>
      <c r="N405" s="826" t="s">
        <v>213</v>
      </c>
      <c r="O405" s="284" t="s">
        <v>423</v>
      </c>
      <c r="P405" s="823" t="s">
        <v>212</v>
      </c>
      <c r="Q405" s="824"/>
      <c r="R405" s="824"/>
      <c r="S405" s="824"/>
      <c r="T405" s="824"/>
      <c r="U405" s="824"/>
      <c r="V405" s="824"/>
      <c r="W405" s="824"/>
      <c r="X405" s="825"/>
      <c r="Y405" s="816" t="s">
        <v>243</v>
      </c>
      <c r="Z405" s="817"/>
      <c r="AA405" s="817"/>
      <c r="AB405" s="817"/>
      <c r="AC405" s="817"/>
      <c r="AD405" s="817"/>
      <c r="AE405" s="817"/>
      <c r="AF405" s="817"/>
      <c r="AG405" s="817"/>
      <c r="AH405" s="817"/>
      <c r="AI405" s="817"/>
      <c r="AJ405" s="817"/>
      <c r="AK405" s="817"/>
      <c r="AL405" s="817"/>
      <c r="AM405" s="818"/>
    </row>
    <row r="406" spans="1:40" ht="45.75" customHeight="1">
      <c r="B406" s="820"/>
      <c r="C406" s="822"/>
      <c r="D406" s="285">
        <v>2014</v>
      </c>
      <c r="E406" s="285">
        <v>2015</v>
      </c>
      <c r="F406" s="285">
        <v>2016</v>
      </c>
      <c r="G406" s="285">
        <v>2017</v>
      </c>
      <c r="H406" s="285">
        <v>2018</v>
      </c>
      <c r="I406" s="285">
        <v>2019</v>
      </c>
      <c r="J406" s="285">
        <v>2020</v>
      </c>
      <c r="K406" s="285">
        <v>2021</v>
      </c>
      <c r="L406" s="285">
        <v>2022</v>
      </c>
      <c r="M406" s="285">
        <v>2023</v>
      </c>
      <c r="N406" s="82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General Service &lt; 50 kW</v>
      </c>
      <c r="AA406" s="285" t="str">
        <f>'1.  LRAMVA Summary'!F52</f>
        <v>General Service 50 - 4,999 kW</v>
      </c>
      <c r="AB406" s="285" t="str">
        <f>'1.  LRAMVA Summary'!G52</f>
        <v>General Service 3,000 - 4,999 kW</v>
      </c>
      <c r="AC406" s="285" t="str">
        <f>'1.  LRAMVA Summary'!H52</f>
        <v>Large Use - Regular</v>
      </c>
      <c r="AD406" s="285" t="str">
        <f>'1.  LRAMVA Summary'!I52</f>
        <v>Large Use - 3TS</v>
      </c>
      <c r="AE406" s="285" t="str">
        <f>'1.  LRAMVA Summary'!J52</f>
        <v>Large Use - Ford Annex</v>
      </c>
      <c r="AF406" s="285" t="str">
        <f>'1.  LRAMVA Summary'!K52</f>
        <v>Other</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75"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75"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485</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486</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487</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10"/>
      <c r="B480" s="288" t="s">
        <v>488</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75"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489</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9"/>
      <c r="B503" s="288" t="s">
        <v>490</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491</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492</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493</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2.0033333333333334E-2</v>
      </c>
      <c r="Z516" s="341">
        <f>HLOOKUP(Z$20,'3.  Distribution Rates'!$C$122:$P$133,6,FALSE)</f>
        <v>1.6333333333333335E-2</v>
      </c>
      <c r="AA516" s="341">
        <f>HLOOKUP(AA$20,'3.  Distribution Rates'!$C$122:$P$133,6,FALSE)</f>
        <v>4.665566666666666</v>
      </c>
      <c r="AB516" s="341">
        <f>HLOOKUP(AB$20,'3.  Distribution Rates'!$C$122:$P$133,6,FALSE)</f>
        <v>1.9495333333333331</v>
      </c>
      <c r="AC516" s="341">
        <f>HLOOKUP(AC$20,'3.  Distribution Rates'!$C$122:$P$133,6,FALSE)</f>
        <v>2.2002000000000002</v>
      </c>
      <c r="AD516" s="341">
        <f>HLOOKUP(AD$20,'3.  Distribution Rates'!$C$122:$P$133,6,FALSE)</f>
        <v>2.7435666666666663</v>
      </c>
      <c r="AE516" s="341">
        <f>HLOOKUP(AE$20,'3.  Distribution Rates'!$C$122:$P$133,6,FALSE)</f>
        <v>-7.9600000000000004E-2</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584</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5" t="s">
        <v>526</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3:AP1130"/>
  <sheetViews>
    <sheetView topLeftCell="A918" zoomScale="90" zoomScaleNormal="90" workbookViewId="0">
      <pane xSplit="2" topLeftCell="R1" activePane="topRight" state="frozen"/>
      <selection pane="topRight" activeCell="AA937" sqref="AA937"/>
    </sheetView>
  </sheetViews>
  <sheetFormatPr defaultColWidth="9.140625" defaultRowHeight="15" outlineLevelRow="1" outlineLevelCol="1"/>
  <cols>
    <col min="1" max="1" width="4.5703125" style="522" customWidth="1"/>
    <col min="2" max="2" width="44.140625" style="427" customWidth="1"/>
    <col min="3" max="3" width="22.28515625" style="427" customWidth="1"/>
    <col min="4" max="4" width="17" style="427" customWidth="1"/>
    <col min="5" max="7" width="10.140625" style="427" bestFit="1" customWidth="1" outlineLevel="1"/>
    <col min="8" max="13" width="9.140625" style="427" customWidth="1" outlineLevel="1"/>
    <col min="14" max="14" width="13.5703125" style="427" customWidth="1" outlineLevel="1"/>
    <col min="15" max="15" width="15.5703125" style="427" customWidth="1"/>
    <col min="16" max="24" width="9.140625" style="427" customWidth="1" outlineLevel="1"/>
    <col min="25" max="25" width="16.5703125" style="427" customWidth="1"/>
    <col min="26" max="27" width="15" style="427" customWidth="1"/>
    <col min="28" max="28" width="17.5703125" style="427" customWidth="1"/>
    <col min="29" max="29" width="19.5703125" style="427" customWidth="1"/>
    <col min="30" max="30" width="18.5703125" style="427" customWidth="1"/>
    <col min="31" max="35" width="14.85546875" style="427" customWidth="1"/>
    <col min="36" max="38" width="17.42578125" style="427" customWidth="1"/>
    <col min="39" max="39" width="14.5703125" style="427" customWidth="1"/>
    <col min="40" max="40" width="11.5703125" style="427" customWidth="1"/>
    <col min="41" max="16384" width="9.140625" style="427"/>
  </cols>
  <sheetData>
    <row r="13" spans="2:39" ht="15.75" thickBot="1"/>
    <row r="14" spans="2:39" ht="26.25" customHeight="1" thickBot="1">
      <c r="B14" s="82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2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29"/>
      <c r="C16" s="810" t="s">
        <v>551</v>
      </c>
      <c r="D16" s="811"/>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29" t="s">
        <v>505</v>
      </c>
      <c r="C18" s="828" t="s">
        <v>688</v>
      </c>
      <c r="D18" s="828"/>
      <c r="E18" s="828"/>
      <c r="F18" s="828"/>
      <c r="G18" s="828"/>
      <c r="H18" s="828"/>
      <c r="I18" s="828"/>
      <c r="J18" s="828"/>
      <c r="K18" s="828"/>
      <c r="L18" s="828"/>
      <c r="M18" s="828"/>
      <c r="N18" s="828"/>
      <c r="O18" s="828"/>
      <c r="P18" s="828"/>
      <c r="Q18" s="828"/>
      <c r="R18" s="828"/>
      <c r="S18" s="828"/>
      <c r="T18" s="828"/>
      <c r="U18" s="828"/>
      <c r="V18" s="828"/>
      <c r="W18" s="828"/>
      <c r="X18" s="828"/>
      <c r="Y18" s="606"/>
      <c r="Z18" s="606"/>
      <c r="AA18" s="606"/>
      <c r="AB18" s="606"/>
      <c r="AC18" s="606"/>
      <c r="AD18" s="606"/>
      <c r="AE18" s="270"/>
      <c r="AF18" s="265"/>
      <c r="AG18" s="265"/>
      <c r="AH18" s="265"/>
      <c r="AI18" s="265"/>
      <c r="AJ18" s="265"/>
      <c r="AK18" s="265"/>
      <c r="AL18" s="265"/>
      <c r="AM18" s="265"/>
    </row>
    <row r="19" spans="2:39" ht="45.75" customHeight="1">
      <c r="B19" s="829"/>
      <c r="C19" s="828" t="s">
        <v>567</v>
      </c>
      <c r="D19" s="828"/>
      <c r="E19" s="828"/>
      <c r="F19" s="828"/>
      <c r="G19" s="828"/>
      <c r="H19" s="828"/>
      <c r="I19" s="828"/>
      <c r="J19" s="828"/>
      <c r="K19" s="828"/>
      <c r="L19" s="828"/>
      <c r="M19" s="828"/>
      <c r="N19" s="828"/>
      <c r="O19" s="828"/>
      <c r="P19" s="828"/>
      <c r="Q19" s="828"/>
      <c r="R19" s="828"/>
      <c r="S19" s="828"/>
      <c r="T19" s="828"/>
      <c r="U19" s="828"/>
      <c r="V19" s="828"/>
      <c r="W19" s="828"/>
      <c r="X19" s="828"/>
      <c r="Y19" s="606"/>
      <c r="Z19" s="606"/>
      <c r="AA19" s="606"/>
      <c r="AB19" s="606"/>
      <c r="AC19" s="606"/>
      <c r="AD19" s="606"/>
      <c r="AE19" s="270"/>
      <c r="AF19" s="265"/>
      <c r="AG19" s="265"/>
      <c r="AH19" s="265"/>
      <c r="AI19" s="265"/>
      <c r="AJ19" s="265"/>
      <c r="AK19" s="265"/>
      <c r="AL19" s="265"/>
      <c r="AM19" s="265"/>
    </row>
    <row r="20" spans="2:39" ht="62.25" customHeight="1">
      <c r="B20" s="273"/>
      <c r="C20" s="828" t="s">
        <v>565</v>
      </c>
      <c r="D20" s="828"/>
      <c r="E20" s="828"/>
      <c r="F20" s="828"/>
      <c r="G20" s="828"/>
      <c r="H20" s="828"/>
      <c r="I20" s="828"/>
      <c r="J20" s="828"/>
      <c r="K20" s="828"/>
      <c r="L20" s="828"/>
      <c r="M20" s="828"/>
      <c r="N20" s="828"/>
      <c r="O20" s="828"/>
      <c r="P20" s="828"/>
      <c r="Q20" s="828"/>
      <c r="R20" s="828"/>
      <c r="S20" s="828"/>
      <c r="T20" s="828"/>
      <c r="U20" s="828"/>
      <c r="V20" s="828"/>
      <c r="W20" s="828"/>
      <c r="X20" s="828"/>
      <c r="Y20" s="606"/>
      <c r="Z20" s="606"/>
      <c r="AA20" s="606"/>
      <c r="AB20" s="606"/>
      <c r="AC20" s="606"/>
      <c r="AD20" s="606"/>
      <c r="AE20" s="428"/>
      <c r="AF20" s="265"/>
      <c r="AG20" s="265"/>
      <c r="AH20" s="265"/>
      <c r="AI20" s="265"/>
      <c r="AJ20" s="265"/>
      <c r="AK20" s="265"/>
      <c r="AL20" s="265"/>
      <c r="AM20" s="265"/>
    </row>
    <row r="21" spans="2:39" ht="37.5" customHeight="1">
      <c r="B21" s="273"/>
      <c r="C21" s="828" t="s">
        <v>631</v>
      </c>
      <c r="D21" s="828"/>
      <c r="E21" s="828"/>
      <c r="F21" s="828"/>
      <c r="G21" s="828"/>
      <c r="H21" s="828"/>
      <c r="I21" s="828"/>
      <c r="J21" s="828"/>
      <c r="K21" s="828"/>
      <c r="L21" s="828"/>
      <c r="M21" s="828"/>
      <c r="N21" s="828"/>
      <c r="O21" s="828"/>
      <c r="P21" s="828"/>
      <c r="Q21" s="828"/>
      <c r="R21" s="828"/>
      <c r="S21" s="828"/>
      <c r="T21" s="828"/>
      <c r="U21" s="828"/>
      <c r="V21" s="828"/>
      <c r="W21" s="828"/>
      <c r="X21" s="828"/>
      <c r="Y21" s="606"/>
      <c r="Z21" s="606"/>
      <c r="AA21" s="606"/>
      <c r="AB21" s="606"/>
      <c r="AC21" s="606"/>
      <c r="AD21" s="606"/>
      <c r="AE21" s="276"/>
      <c r="AF21" s="265"/>
      <c r="AG21" s="265"/>
      <c r="AH21" s="265"/>
      <c r="AI21" s="265"/>
      <c r="AJ21" s="265"/>
      <c r="AK21" s="265"/>
      <c r="AL21" s="265"/>
      <c r="AM21" s="265"/>
    </row>
    <row r="22" spans="2:39" ht="54.75" customHeight="1">
      <c r="B22" s="273"/>
      <c r="C22" s="828" t="s">
        <v>615</v>
      </c>
      <c r="D22" s="828"/>
      <c r="E22" s="828"/>
      <c r="F22" s="828"/>
      <c r="G22" s="828"/>
      <c r="H22" s="828"/>
      <c r="I22" s="828"/>
      <c r="J22" s="828"/>
      <c r="K22" s="828"/>
      <c r="L22" s="828"/>
      <c r="M22" s="828"/>
      <c r="N22" s="828"/>
      <c r="O22" s="828"/>
      <c r="P22" s="828"/>
      <c r="Q22" s="828"/>
      <c r="R22" s="828"/>
      <c r="S22" s="828"/>
      <c r="T22" s="828"/>
      <c r="U22" s="828"/>
      <c r="V22" s="828"/>
      <c r="W22" s="828"/>
      <c r="X22" s="828"/>
      <c r="Y22" s="606"/>
      <c r="Z22" s="606"/>
      <c r="AA22" s="606"/>
      <c r="AB22" s="606"/>
      <c r="AC22" s="606"/>
      <c r="AD22" s="606"/>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75">
      <c r="B24" s="829" t="s">
        <v>527</v>
      </c>
      <c r="C24" s="596" t="s">
        <v>529</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75">
      <c r="B25" s="829"/>
      <c r="C25" s="596" t="s">
        <v>530</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75">
      <c r="B26" s="539"/>
      <c r="C26" s="596" t="s">
        <v>531</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75">
      <c r="B27" s="539"/>
      <c r="C27" s="596" t="s">
        <v>532</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75">
      <c r="B28" s="539"/>
      <c r="C28" s="596" t="s">
        <v>533</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75">
      <c r="B29" s="539"/>
      <c r="C29" s="596" t="s">
        <v>534</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75">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75">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819" t="s">
        <v>211</v>
      </c>
      <c r="C34" s="821" t="s">
        <v>33</v>
      </c>
      <c r="D34" s="284" t="s">
        <v>422</v>
      </c>
      <c r="E34" s="823" t="s">
        <v>209</v>
      </c>
      <c r="F34" s="824"/>
      <c r="G34" s="824"/>
      <c r="H34" s="824"/>
      <c r="I34" s="824"/>
      <c r="J34" s="824"/>
      <c r="K34" s="824"/>
      <c r="L34" s="824"/>
      <c r="M34" s="825"/>
      <c r="N34" s="826" t="s">
        <v>213</v>
      </c>
      <c r="O34" s="284" t="s">
        <v>423</v>
      </c>
      <c r="P34" s="823" t="s">
        <v>212</v>
      </c>
      <c r="Q34" s="824"/>
      <c r="R34" s="824"/>
      <c r="S34" s="824"/>
      <c r="T34" s="824"/>
      <c r="U34" s="824"/>
      <c r="V34" s="824"/>
      <c r="W34" s="824"/>
      <c r="X34" s="825"/>
      <c r="Y34" s="816" t="s">
        <v>243</v>
      </c>
      <c r="Z34" s="817"/>
      <c r="AA34" s="817"/>
      <c r="AB34" s="817"/>
      <c r="AC34" s="817"/>
      <c r="AD34" s="817"/>
      <c r="AE34" s="817"/>
      <c r="AF34" s="817"/>
      <c r="AG34" s="817"/>
      <c r="AH34" s="817"/>
      <c r="AI34" s="817"/>
      <c r="AJ34" s="817"/>
      <c r="AK34" s="817"/>
      <c r="AL34" s="817"/>
      <c r="AM34" s="818"/>
    </row>
    <row r="35" spans="1:39" ht="65.25" customHeight="1">
      <c r="B35" s="820"/>
      <c r="C35" s="822"/>
      <c r="D35" s="285">
        <v>2015</v>
      </c>
      <c r="E35" s="285">
        <v>2016</v>
      </c>
      <c r="F35" s="285">
        <v>2017</v>
      </c>
      <c r="G35" s="285">
        <v>2018</v>
      </c>
      <c r="H35" s="285">
        <v>2019</v>
      </c>
      <c r="I35" s="285">
        <v>2020</v>
      </c>
      <c r="J35" s="285">
        <v>2021</v>
      </c>
      <c r="K35" s="285">
        <v>2022</v>
      </c>
      <c r="L35" s="285">
        <v>2023</v>
      </c>
      <c r="M35" s="429">
        <v>2024</v>
      </c>
      <c r="N35" s="82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General Service &lt; 50 kW</v>
      </c>
      <c r="AA35" s="285" t="str">
        <f>'1.  LRAMVA Summary'!F52</f>
        <v>General Service 50 - 4,999 kW</v>
      </c>
      <c r="AB35" s="285" t="str">
        <f>'1.  LRAMVA Summary'!G52</f>
        <v>General Service 3,000 - 4,999 kW</v>
      </c>
      <c r="AC35" s="285" t="str">
        <f>'1.  LRAMVA Summary'!H52</f>
        <v>Large Use - Regular</v>
      </c>
      <c r="AD35" s="285" t="str">
        <f>'1.  LRAMVA Summary'!I52</f>
        <v>Large Use - 3TS</v>
      </c>
      <c r="AE35" s="285" t="str">
        <f>'1.  LRAMVA Summary'!J52</f>
        <v>Large Use - Ford Annex</v>
      </c>
      <c r="AF35" s="285" t="str">
        <f>'1.  LRAMVA Summary'!K52</f>
        <v>Other</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504</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497</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2">
        <v>1</v>
      </c>
      <c r="B38" s="520" t="s">
        <v>95</v>
      </c>
      <c r="C38" s="291" t="s">
        <v>25</v>
      </c>
      <c r="D38" s="295"/>
      <c r="E38" s="295"/>
      <c r="F38" s="295"/>
      <c r="G38" s="295"/>
      <c r="H38" s="295"/>
      <c r="I38" s="295"/>
      <c r="J38" s="295"/>
      <c r="K38" s="295"/>
      <c r="L38" s="295"/>
      <c r="M38" s="295"/>
      <c r="N38" s="291"/>
      <c r="O38" s="295"/>
      <c r="P38" s="295"/>
      <c r="Q38" s="295"/>
      <c r="R38" s="295"/>
      <c r="S38" s="295"/>
      <c r="T38" s="295"/>
      <c r="U38" s="295"/>
      <c r="V38" s="295"/>
      <c r="W38" s="295"/>
      <c r="X38" s="295"/>
      <c r="Y38" s="410"/>
      <c r="Z38" s="410"/>
      <c r="AA38" s="410"/>
      <c r="AB38" s="410"/>
      <c r="AC38" s="410"/>
      <c r="AD38" s="410"/>
      <c r="AE38" s="410"/>
      <c r="AF38" s="410"/>
      <c r="AG38" s="410"/>
      <c r="AH38" s="410"/>
      <c r="AI38" s="410"/>
      <c r="AJ38" s="410"/>
      <c r="AK38" s="410"/>
      <c r="AL38" s="410"/>
      <c r="AM38" s="296">
        <f>SUM(Y38:AL38)</f>
        <v>0</v>
      </c>
    </row>
    <row r="39" spans="1:39" outlineLevel="1">
      <c r="B39" s="294" t="s">
        <v>267</v>
      </c>
      <c r="C39" s="291" t="s">
        <v>163</v>
      </c>
      <c r="D39" s="295"/>
      <c r="E39" s="295"/>
      <c r="F39" s="295"/>
      <c r="G39" s="295"/>
      <c r="H39" s="295"/>
      <c r="I39" s="295"/>
      <c r="J39" s="295"/>
      <c r="K39" s="295"/>
      <c r="L39" s="295"/>
      <c r="M39" s="295"/>
      <c r="N39" s="468"/>
      <c r="O39" s="295"/>
      <c r="P39" s="295"/>
      <c r="Q39" s="295"/>
      <c r="R39" s="295"/>
      <c r="S39" s="295"/>
      <c r="T39" s="295"/>
      <c r="U39" s="295"/>
      <c r="V39" s="295"/>
      <c r="W39" s="295"/>
      <c r="X39" s="295"/>
      <c r="Y39" s="411">
        <f>Y38</f>
        <v>0</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outlineLevel="1">
      <c r="A41" s="522">
        <v>2</v>
      </c>
      <c r="B41" s="520" t="s">
        <v>96</v>
      </c>
      <c r="C41" s="291" t="s">
        <v>25</v>
      </c>
      <c r="D41" s="295"/>
      <c r="E41" s="295"/>
      <c r="F41" s="295"/>
      <c r="G41" s="295"/>
      <c r="H41" s="295"/>
      <c r="I41" s="295"/>
      <c r="J41" s="295"/>
      <c r="K41" s="295"/>
      <c r="L41" s="295"/>
      <c r="M41" s="295"/>
      <c r="N41" s="291"/>
      <c r="O41" s="295"/>
      <c r="P41" s="295"/>
      <c r="Q41" s="295"/>
      <c r="R41" s="295"/>
      <c r="S41" s="295"/>
      <c r="T41" s="295"/>
      <c r="U41" s="295"/>
      <c r="V41" s="295"/>
      <c r="W41" s="295"/>
      <c r="X41" s="295"/>
      <c r="Y41" s="410"/>
      <c r="Z41" s="410"/>
      <c r="AA41" s="410"/>
      <c r="AB41" s="410"/>
      <c r="AC41" s="410"/>
      <c r="AD41" s="410"/>
      <c r="AE41" s="410"/>
      <c r="AF41" s="410"/>
      <c r="AG41" s="410"/>
      <c r="AH41" s="410"/>
      <c r="AI41" s="410"/>
      <c r="AJ41" s="410"/>
      <c r="AK41" s="410"/>
      <c r="AL41" s="410"/>
      <c r="AM41" s="296">
        <f>SUM(Y41:AL41)</f>
        <v>0</v>
      </c>
    </row>
    <row r="42" spans="1:39" outlineLevel="1">
      <c r="B42" s="294" t="s">
        <v>267</v>
      </c>
      <c r="C42" s="291" t="s">
        <v>163</v>
      </c>
      <c r="D42" s="295"/>
      <c r="E42" s="295"/>
      <c r="F42" s="295"/>
      <c r="G42" s="295"/>
      <c r="H42" s="295"/>
      <c r="I42" s="295"/>
      <c r="J42" s="295"/>
      <c r="K42" s="295"/>
      <c r="L42" s="295"/>
      <c r="M42" s="295"/>
      <c r="N42" s="468"/>
      <c r="O42" s="295"/>
      <c r="P42" s="295"/>
      <c r="Q42" s="295"/>
      <c r="R42" s="295"/>
      <c r="S42" s="295"/>
      <c r="T42" s="295"/>
      <c r="U42" s="295"/>
      <c r="V42" s="295"/>
      <c r="W42" s="295"/>
      <c r="X42" s="295"/>
      <c r="Y42" s="411">
        <f>Y41</f>
        <v>0</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outlineLevel="1">
      <c r="A44" s="522">
        <v>3</v>
      </c>
      <c r="B44" s="520" t="s">
        <v>97</v>
      </c>
      <c r="C44" s="291" t="s">
        <v>25</v>
      </c>
      <c r="D44" s="295"/>
      <c r="E44" s="295"/>
      <c r="F44" s="295"/>
      <c r="G44" s="295"/>
      <c r="H44" s="295"/>
      <c r="I44" s="295"/>
      <c r="J44" s="295"/>
      <c r="K44" s="295"/>
      <c r="L44" s="295"/>
      <c r="M44" s="295"/>
      <c r="N44" s="291"/>
      <c r="O44" s="295"/>
      <c r="P44" s="295"/>
      <c r="Q44" s="295"/>
      <c r="R44" s="295"/>
      <c r="S44" s="295"/>
      <c r="T44" s="295"/>
      <c r="U44" s="295"/>
      <c r="V44" s="295"/>
      <c r="W44" s="295"/>
      <c r="X44" s="295"/>
      <c r="Y44" s="410"/>
      <c r="Z44" s="410"/>
      <c r="AA44" s="410"/>
      <c r="AB44" s="410"/>
      <c r="AC44" s="410"/>
      <c r="AD44" s="410"/>
      <c r="AE44" s="410"/>
      <c r="AF44" s="410"/>
      <c r="AG44" s="410"/>
      <c r="AH44" s="410"/>
      <c r="AI44" s="410"/>
      <c r="AJ44" s="410"/>
      <c r="AK44" s="410"/>
      <c r="AL44" s="410"/>
      <c r="AM44" s="296">
        <f>SUM(Y44:AL44)</f>
        <v>0</v>
      </c>
    </row>
    <row r="45" spans="1:39"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0</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2">
        <v>4</v>
      </c>
      <c r="B47" s="520" t="s">
        <v>674</v>
      </c>
      <c r="C47" s="291" t="s">
        <v>25</v>
      </c>
      <c r="D47" s="295"/>
      <c r="E47" s="295"/>
      <c r="F47" s="295"/>
      <c r="G47" s="295"/>
      <c r="H47" s="295"/>
      <c r="I47" s="295"/>
      <c r="J47" s="295"/>
      <c r="K47" s="295"/>
      <c r="L47" s="295"/>
      <c r="M47" s="295"/>
      <c r="N47" s="291"/>
      <c r="O47" s="295"/>
      <c r="P47" s="295"/>
      <c r="Q47" s="295"/>
      <c r="R47" s="295"/>
      <c r="S47" s="295"/>
      <c r="T47" s="295"/>
      <c r="U47" s="295"/>
      <c r="V47" s="295"/>
      <c r="W47" s="295"/>
      <c r="X47" s="295"/>
      <c r="Y47" s="410"/>
      <c r="Z47" s="410"/>
      <c r="AA47" s="410"/>
      <c r="AB47" s="410"/>
      <c r="AC47" s="410"/>
      <c r="AD47" s="410"/>
      <c r="AE47" s="410"/>
      <c r="AF47" s="410"/>
      <c r="AG47" s="410"/>
      <c r="AH47" s="410"/>
      <c r="AI47" s="410"/>
      <c r="AJ47" s="410"/>
      <c r="AK47" s="410"/>
      <c r="AL47" s="410"/>
      <c r="AM47" s="296">
        <f>SUM(Y47:AL47)</f>
        <v>0</v>
      </c>
    </row>
    <row r="48" spans="1:39" outlineLevel="1">
      <c r="B48" s="294" t="s">
        <v>267</v>
      </c>
      <c r="C48" s="291" t="s">
        <v>163</v>
      </c>
      <c r="D48" s="295"/>
      <c r="E48" s="295"/>
      <c r="F48" s="295"/>
      <c r="G48" s="295"/>
      <c r="H48" s="295"/>
      <c r="I48" s="295"/>
      <c r="J48" s="295"/>
      <c r="K48" s="295"/>
      <c r="L48" s="295"/>
      <c r="M48" s="295"/>
      <c r="N48" s="468"/>
      <c r="O48" s="295"/>
      <c r="P48" s="295"/>
      <c r="Q48" s="295"/>
      <c r="R48" s="295"/>
      <c r="S48" s="295"/>
      <c r="T48" s="295"/>
      <c r="U48" s="295"/>
      <c r="V48" s="295"/>
      <c r="W48" s="295"/>
      <c r="X48" s="295"/>
      <c r="Y48" s="411">
        <f>Y47</f>
        <v>0</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498</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c r="E57" s="295"/>
      <c r="F57" s="295"/>
      <c r="G57" s="295"/>
      <c r="H57" s="295"/>
      <c r="I57" s="295"/>
      <c r="J57" s="295"/>
      <c r="K57" s="295"/>
      <c r="L57" s="295"/>
      <c r="M57" s="295"/>
      <c r="N57" s="295">
        <v>12</v>
      </c>
      <c r="O57" s="295"/>
      <c r="P57" s="295"/>
      <c r="Q57" s="295"/>
      <c r="R57" s="295"/>
      <c r="S57" s="295"/>
      <c r="T57" s="295"/>
      <c r="U57" s="295"/>
      <c r="V57" s="295"/>
      <c r="W57" s="295"/>
      <c r="X57" s="295"/>
      <c r="Y57" s="533"/>
      <c r="Z57" s="533"/>
      <c r="AA57" s="533"/>
      <c r="AB57" s="410"/>
      <c r="AC57" s="533"/>
      <c r="AD57" s="410"/>
      <c r="AE57" s="410"/>
      <c r="AF57" s="415"/>
      <c r="AG57" s="415"/>
      <c r="AH57" s="415"/>
      <c r="AI57" s="415"/>
      <c r="AJ57" s="415"/>
      <c r="AK57" s="415"/>
      <c r="AL57" s="415"/>
      <c r="AM57" s="296">
        <f>SUM(Y57:AL57)</f>
        <v>0</v>
      </c>
    </row>
    <row r="58" spans="1:39" outlineLevel="1">
      <c r="B58" s="294" t="s">
        <v>267</v>
      </c>
      <c r="C58" s="291" t="s">
        <v>163</v>
      </c>
      <c r="D58" s="295"/>
      <c r="E58" s="295"/>
      <c r="F58" s="295"/>
      <c r="G58" s="295"/>
      <c r="H58" s="295"/>
      <c r="I58" s="295"/>
      <c r="J58" s="295"/>
      <c r="K58" s="295"/>
      <c r="L58" s="295"/>
      <c r="M58" s="295"/>
      <c r="N58" s="295">
        <f>N57</f>
        <v>12</v>
      </c>
      <c r="O58" s="295"/>
      <c r="P58" s="295"/>
      <c r="Q58" s="295"/>
      <c r="R58" s="295"/>
      <c r="S58" s="295"/>
      <c r="T58" s="295"/>
      <c r="U58" s="295"/>
      <c r="V58" s="295"/>
      <c r="W58" s="295"/>
      <c r="X58" s="295"/>
      <c r="Y58" s="411">
        <f>Y57</f>
        <v>0</v>
      </c>
      <c r="Z58" s="411">
        <f>Z57</f>
        <v>0</v>
      </c>
      <c r="AA58" s="411">
        <f t="shared" ref="AA58" si="66">AA57</f>
        <v>0</v>
      </c>
      <c r="AB58" s="411">
        <f t="shared" ref="AB58" si="67">AB57</f>
        <v>0</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outlineLevel="1">
      <c r="B61" s="294" t="s">
        <v>267</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45"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c r="E76" s="295"/>
      <c r="F76" s="295"/>
      <c r="G76" s="295"/>
      <c r="H76" s="295"/>
      <c r="I76" s="295"/>
      <c r="J76" s="295"/>
      <c r="K76" s="295"/>
      <c r="L76" s="295"/>
      <c r="M76" s="295"/>
      <c r="N76" s="295">
        <v>12</v>
      </c>
      <c r="O76" s="295"/>
      <c r="P76" s="295"/>
      <c r="Q76" s="295"/>
      <c r="R76" s="295"/>
      <c r="S76" s="295"/>
      <c r="T76" s="295"/>
      <c r="U76" s="295"/>
      <c r="V76" s="295"/>
      <c r="W76" s="295"/>
      <c r="X76" s="295"/>
      <c r="Y76" s="410"/>
      <c r="Z76" s="410"/>
      <c r="AA76" s="410"/>
      <c r="AB76" s="410"/>
      <c r="AC76" s="410"/>
      <c r="AD76" s="410"/>
      <c r="AE76" s="410"/>
      <c r="AF76" s="415"/>
      <c r="AG76" s="415"/>
      <c r="AH76" s="415"/>
      <c r="AI76" s="415"/>
      <c r="AJ76" s="415"/>
      <c r="AK76" s="415"/>
      <c r="AL76" s="415"/>
      <c r="AM76" s="296">
        <f>SUM(Y76:AL76)</f>
        <v>0</v>
      </c>
    </row>
    <row r="77" spans="1:39"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2">
        <v>14</v>
      </c>
      <c r="B80" s="315" t="s">
        <v>108</v>
      </c>
      <c r="C80" s="291" t="s">
        <v>25</v>
      </c>
      <c r="D80" s="295"/>
      <c r="E80" s="295"/>
      <c r="F80" s="295"/>
      <c r="G80" s="295"/>
      <c r="H80" s="295"/>
      <c r="I80" s="295"/>
      <c r="J80" s="295"/>
      <c r="K80" s="295"/>
      <c r="L80" s="295"/>
      <c r="M80" s="295"/>
      <c r="N80" s="295">
        <v>12</v>
      </c>
      <c r="O80" s="295"/>
      <c r="P80" s="295"/>
      <c r="Q80" s="295"/>
      <c r="R80" s="295"/>
      <c r="S80" s="295"/>
      <c r="T80" s="295"/>
      <c r="U80" s="295"/>
      <c r="V80" s="295"/>
      <c r="W80" s="295"/>
      <c r="X80" s="295"/>
      <c r="Y80" s="533"/>
      <c r="Z80" s="410"/>
      <c r="AA80" s="410"/>
      <c r="AB80" s="410"/>
      <c r="AC80" s="410"/>
      <c r="AD80" s="410"/>
      <c r="AE80" s="410"/>
      <c r="AF80" s="410"/>
      <c r="AG80" s="410"/>
      <c r="AH80" s="410"/>
      <c r="AI80" s="410"/>
      <c r="AJ80" s="410"/>
      <c r="AK80" s="410"/>
      <c r="AL80" s="410"/>
      <c r="AM80" s="296">
        <f>SUM(Y80:AL80)</f>
        <v>0</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0</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75" outlineLevel="1">
      <c r="A83" s="523"/>
      <c r="B83" s="288" t="s">
        <v>490</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outlineLevel="1">
      <c r="A84" s="522">
        <v>15</v>
      </c>
      <c r="B84" s="294" t="s">
        <v>495</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2">
        <v>16</v>
      </c>
      <c r="B87" s="324" t="s">
        <v>491</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75" outlineLevel="1">
      <c r="B90" s="519" t="s">
        <v>496</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8" t="s">
        <v>503</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75" outlineLevel="1">
      <c r="B104" s="288" t="s">
        <v>499</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30"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75" outlineLevel="1">
      <c r="B117" s="288" t="s">
        <v>500</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c r="AA121" s="533"/>
      <c r="AB121" s="410"/>
      <c r="AC121" s="533"/>
      <c r="AD121" s="410"/>
      <c r="AE121" s="410"/>
      <c r="AF121" s="415"/>
      <c r="AG121" s="415"/>
      <c r="AH121" s="415"/>
      <c r="AI121" s="415"/>
      <c r="AJ121" s="415"/>
      <c r="AK121" s="415"/>
      <c r="AL121" s="415"/>
      <c r="AM121" s="296">
        <f>SUM(Y121:AL121)</f>
        <v>0</v>
      </c>
    </row>
    <row r="122" spans="1:39" outlineLevel="1">
      <c r="B122" s="294" t="s">
        <v>267</v>
      </c>
      <c r="C122" s="291" t="s">
        <v>163</v>
      </c>
      <c r="D122" s="295"/>
      <c r="E122" s="295"/>
      <c r="F122" s="295"/>
      <c r="G122" s="295"/>
      <c r="H122" s="295"/>
      <c r="I122" s="295"/>
      <c r="J122" s="295"/>
      <c r="K122" s="295"/>
      <c r="L122" s="295"/>
      <c r="M122" s="295"/>
      <c r="N122" s="295">
        <f>N121</f>
        <v>12</v>
      </c>
      <c r="O122" s="295"/>
      <c r="P122" s="295"/>
      <c r="Q122" s="295"/>
      <c r="R122" s="295"/>
      <c r="S122" s="295"/>
      <c r="T122" s="295"/>
      <c r="U122" s="295"/>
      <c r="V122" s="295"/>
      <c r="W122" s="295"/>
      <c r="X122" s="295"/>
      <c r="Y122" s="411">
        <f>Y121</f>
        <v>0</v>
      </c>
      <c r="Z122" s="411">
        <f t="shared" ref="Z122" si="241">Z121</f>
        <v>0</v>
      </c>
      <c r="AA122" s="411">
        <f t="shared" ref="AA122" si="242">AA121</f>
        <v>0</v>
      </c>
      <c r="AB122" s="411">
        <f t="shared" ref="AB122" si="243">AB121</f>
        <v>0</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75" outlineLevel="1">
      <c r="B142" s="288" t="s">
        <v>501</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75" outlineLevel="1">
      <c r="B152" s="288" t="s">
        <v>502</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45"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30"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45"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0</v>
      </c>
      <c r="E195" s="329"/>
      <c r="F195" s="329"/>
      <c r="G195" s="329"/>
      <c r="H195" s="329"/>
      <c r="I195" s="329"/>
      <c r="J195" s="329"/>
      <c r="K195" s="329"/>
      <c r="L195" s="329"/>
      <c r="M195" s="329"/>
      <c r="N195" s="329"/>
      <c r="O195" s="329">
        <f>SUM(O38:O193)</f>
        <v>0</v>
      </c>
      <c r="P195" s="329"/>
      <c r="Q195" s="329"/>
      <c r="R195" s="329"/>
      <c r="S195" s="329"/>
      <c r="T195" s="329"/>
      <c r="U195" s="329"/>
      <c r="V195" s="329"/>
      <c r="W195" s="329"/>
      <c r="X195" s="329"/>
      <c r="Y195" s="329">
        <f>IF(Y36="kWh",SUMPRODUCT(D38:D193,Y38:Y193))</f>
        <v>0</v>
      </c>
      <c r="Z195" s="329">
        <f>IF(Z36="kWh",SUMPRODUCT(D38:D193,Z38:Z193))</f>
        <v>0</v>
      </c>
      <c r="AA195" s="329">
        <f>IF(AA36="kw",SUMPRODUCT(N38:N193,O38:O193,AA38:AA193),SUMPRODUCT(D38:D193,AA38:AA193))</f>
        <v>0</v>
      </c>
      <c r="AB195" s="329">
        <f>IF(AB36="kw",SUMPRODUCT(N38:N193,O38:O193,AB38:AB193),SUMPRODUCT(D38:D193,AB38:AB193))</f>
        <v>0</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2.0233333333333332E-2</v>
      </c>
      <c r="Z198" s="341">
        <f>HLOOKUP(Z$35,'3.  Distribution Rates'!$C$122:$P$133,7,FALSE)</f>
        <v>1.6533333333333334E-2</v>
      </c>
      <c r="AA198" s="341">
        <f>HLOOKUP(AA$35,'3.  Distribution Rates'!$C$122:$P$133,7,FALSE)</f>
        <v>4.7110999999999992</v>
      </c>
      <c r="AB198" s="341">
        <f>HLOOKUP(AB$35,'3.  Distribution Rates'!$C$122:$P$133,7,FALSE)</f>
        <v>1.9690333333333332</v>
      </c>
      <c r="AC198" s="341">
        <f>HLOOKUP(AC$35,'3.  Distribution Rates'!$C$122:$P$133,7,FALSE)</f>
        <v>2.2221666666666668</v>
      </c>
      <c r="AD198" s="341">
        <f>HLOOKUP(AD$35,'3.  Distribution Rates'!$C$122:$P$133,7,FALSE)</f>
        <v>2.7708999999999997</v>
      </c>
      <c r="AE198" s="341">
        <f>HLOOKUP(AE$35,'3.  Distribution Rates'!$C$122:$P$133,7,FALSE)</f>
        <v>-8.2666666666666666E-2</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75">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75">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75">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0</v>
      </c>
      <c r="Z208" s="291">
        <f>SUMPRODUCT(E38:E193,Z38:Z193)</f>
        <v>0</v>
      </c>
      <c r="AA208" s="291">
        <f>IF(AA36="kw",SUMPRODUCT(N38:N193,P38:P193,AA38:AA193),SUMPRODUCT(E38:E193,AA38:AA193))</f>
        <v>0</v>
      </c>
      <c r="AB208" s="291">
        <f>IF(AB36="kw",SUMPRODUCT(N38:N193,P38:P193,AB38:AB193),SUMPRODUCT(E38:E193,AB38:AB193))</f>
        <v>0</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0</v>
      </c>
      <c r="Z209" s="291">
        <f>SUMPRODUCT(F38:F193,Z38:Z193)</f>
        <v>0</v>
      </c>
      <c r="AA209" s="291">
        <f>IF(AA36="kw",SUMPRODUCT(N38:N193,Q38:Q193,AA38:AA193),SUMPRODUCT(F38:F193,AA38:AA193))</f>
        <v>0</v>
      </c>
      <c r="AB209" s="291">
        <f>IF(AB36="kw",SUMPRODUCT(N38:N193,Q38:Q193,AB38:AB193),SUMPRODUCT(F38:F193,AB38:AB193))</f>
        <v>0</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0</v>
      </c>
      <c r="Z210" s="291">
        <f>SUMPRODUCT(G38:G193,Z38:Z193)</f>
        <v>0</v>
      </c>
      <c r="AA210" s="291">
        <f>IF(AA36="kw",SUMPRODUCT(N38:N193,R38:R193,AA38:AA193),SUMPRODUCT(G38:G193,AA38:AA193))</f>
        <v>0</v>
      </c>
      <c r="AB210" s="291">
        <f>IF(AB36="kw",SUMPRODUCT(N38:N193,R38:R193,AB38:AB193),SUMPRODUCT(G38:G193,AB38:AB193))</f>
        <v>0</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0</v>
      </c>
      <c r="Z211" s="291">
        <f>SUMPRODUCT(H38:H193,Z38:Z193)</f>
        <v>0</v>
      </c>
      <c r="AA211" s="291">
        <f>IF(AA36="kw",SUMPRODUCT(N38:N193,S38:S193,AA38:AA193),SUMPRODUCT(H38:H193,AA38:AA193))</f>
        <v>0</v>
      </c>
      <c r="AB211" s="291">
        <f>IF(AB36="kw",SUMPRODUCT(N38:N193,S38:S193,AB38:AB193),SUMPRODUCT(H38:H193,AB38:AB193))</f>
        <v>0</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0</v>
      </c>
      <c r="Z212" s="326">
        <f>SUMPRODUCT(I38:I193,Z38:Z193)</f>
        <v>0</v>
      </c>
      <c r="AA212" s="326">
        <f>IF(AA36="kw",SUMPRODUCT(N38:N193,T38:T193,AA38:AA193),SUMPRODUCT(I38:I193,AA38:AA193))</f>
        <v>0</v>
      </c>
      <c r="AB212" s="326">
        <f>IF(AB36="kw",SUMPRODUCT(N38:N193,T38:T193,AB38:AB193),SUMPRODUCT(I38:I193,AB38:AB193))</f>
        <v>0</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584</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8"/>
    </row>
    <row r="215" spans="1:39" ht="15.75">
      <c r="B215" s="438"/>
    </row>
    <row r="216" spans="1:39" ht="15.75">
      <c r="B216" s="280" t="s">
        <v>273</v>
      </c>
      <c r="C216" s="281"/>
      <c r="D216" s="590" t="s">
        <v>526</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819" t="s">
        <v>211</v>
      </c>
      <c r="C217" s="821" t="s">
        <v>33</v>
      </c>
      <c r="D217" s="284" t="s">
        <v>422</v>
      </c>
      <c r="E217" s="823" t="s">
        <v>209</v>
      </c>
      <c r="F217" s="824"/>
      <c r="G217" s="824"/>
      <c r="H217" s="824"/>
      <c r="I217" s="824"/>
      <c r="J217" s="824"/>
      <c r="K217" s="824"/>
      <c r="L217" s="824"/>
      <c r="M217" s="825"/>
      <c r="N217" s="826" t="s">
        <v>213</v>
      </c>
      <c r="O217" s="284" t="s">
        <v>423</v>
      </c>
      <c r="P217" s="823" t="s">
        <v>212</v>
      </c>
      <c r="Q217" s="824"/>
      <c r="R217" s="824"/>
      <c r="S217" s="824"/>
      <c r="T217" s="824"/>
      <c r="U217" s="824"/>
      <c r="V217" s="824"/>
      <c r="W217" s="824"/>
      <c r="X217" s="825"/>
      <c r="Y217" s="816" t="s">
        <v>243</v>
      </c>
      <c r="Z217" s="817"/>
      <c r="AA217" s="817"/>
      <c r="AB217" s="817"/>
      <c r="AC217" s="817"/>
      <c r="AD217" s="817"/>
      <c r="AE217" s="817"/>
      <c r="AF217" s="817"/>
      <c r="AG217" s="817"/>
      <c r="AH217" s="817"/>
      <c r="AI217" s="817"/>
      <c r="AJ217" s="817"/>
      <c r="AK217" s="817"/>
      <c r="AL217" s="817"/>
      <c r="AM217" s="818"/>
    </row>
    <row r="218" spans="1:39" ht="60.75" customHeight="1">
      <c r="B218" s="820"/>
      <c r="C218" s="822"/>
      <c r="D218" s="285">
        <v>2016</v>
      </c>
      <c r="E218" s="285">
        <v>2017</v>
      </c>
      <c r="F218" s="285">
        <v>2018</v>
      </c>
      <c r="G218" s="285">
        <v>2019</v>
      </c>
      <c r="H218" s="285">
        <v>2020</v>
      </c>
      <c r="I218" s="285">
        <v>2021</v>
      </c>
      <c r="J218" s="285">
        <v>2022</v>
      </c>
      <c r="K218" s="285">
        <v>2023</v>
      </c>
      <c r="L218" s="285">
        <v>2024</v>
      </c>
      <c r="M218" s="285">
        <v>2025</v>
      </c>
      <c r="N218" s="82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General Service &lt; 50 kW</v>
      </c>
      <c r="AA218" s="285" t="str">
        <f>'1.  LRAMVA Summary'!F52</f>
        <v>General Service 50 - 4,999 kW</v>
      </c>
      <c r="AB218" s="285" t="str">
        <f>'1.  LRAMVA Summary'!G52</f>
        <v>General Service 3,000 - 4,999 kW</v>
      </c>
      <c r="AC218" s="285" t="str">
        <f>'1.  LRAMVA Summary'!H52</f>
        <v>Large Use - Regular</v>
      </c>
      <c r="AD218" s="285" t="str">
        <f>'1.  LRAMVA Summary'!I52</f>
        <v>Large Use - 3TS</v>
      </c>
      <c r="AE218" s="285" t="str">
        <f>'1.  LRAMVA Summary'!J52</f>
        <v>Large Use - Ford Annex</v>
      </c>
      <c r="AF218" s="285" t="str">
        <f>'1.  LRAMVA Summary'!K52</f>
        <v>Other</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504</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497</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2">
        <v>4</v>
      </c>
      <c r="B230" s="520" t="s">
        <v>674</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75" outlineLevel="1">
      <c r="B236" s="319" t="s">
        <v>498</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45"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75" outlineLevel="1">
      <c r="A266" s="523"/>
      <c r="B266" s="288" t="s">
        <v>490</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outlineLevel="1">
      <c r="A267" s="522">
        <v>15</v>
      </c>
      <c r="B267" s="294" t="s">
        <v>495</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2">
        <v>16</v>
      </c>
      <c r="B270" s="324" t="s">
        <v>491</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75" outlineLevel="1">
      <c r="B273" s="519" t="s">
        <v>496</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8" t="s">
        <v>503</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75" outlineLevel="1">
      <c r="B287" s="288" t="s">
        <v>499</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outlineLevel="1">
      <c r="A288" s="522">
        <v>21</v>
      </c>
      <c r="B288" s="520" t="s">
        <v>113</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outlineLevel="1">
      <c r="B289" s="294" t="s">
        <v>289</v>
      </c>
      <c r="C289" s="291" t="s">
        <v>163</v>
      </c>
      <c r="D289" s="295"/>
      <c r="E289" s="295"/>
      <c r="F289" s="295"/>
      <c r="G289" s="295"/>
      <c r="H289" s="295"/>
      <c r="I289" s="295"/>
      <c r="J289" s="295"/>
      <c r="K289" s="295"/>
      <c r="L289" s="295"/>
      <c r="M289" s="295"/>
      <c r="N289" s="291"/>
      <c r="O289" s="295"/>
      <c r="P289" s="295"/>
      <c r="Q289" s="295"/>
      <c r="R289" s="295"/>
      <c r="S289" s="295"/>
      <c r="T289" s="295"/>
      <c r="U289" s="295"/>
      <c r="V289" s="295"/>
      <c r="W289" s="295"/>
      <c r="X289" s="295"/>
      <c r="Y289" s="411">
        <f>Y288</f>
        <v>0</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outlineLevel="1">
      <c r="B292" s="294" t="s">
        <v>289</v>
      </c>
      <c r="C292" s="291" t="s">
        <v>163</v>
      </c>
      <c r="D292" s="295"/>
      <c r="E292" s="295"/>
      <c r="F292" s="295"/>
      <c r="G292" s="295"/>
      <c r="H292" s="295"/>
      <c r="I292" s="295"/>
      <c r="J292" s="295"/>
      <c r="K292" s="295"/>
      <c r="L292" s="295"/>
      <c r="M292" s="295"/>
      <c r="N292" s="291"/>
      <c r="O292" s="295"/>
      <c r="P292" s="295"/>
      <c r="Q292" s="295"/>
      <c r="R292" s="295"/>
      <c r="S292" s="295"/>
      <c r="T292" s="295"/>
      <c r="U292" s="295"/>
      <c r="V292" s="295"/>
      <c r="W292" s="295"/>
      <c r="X292" s="295"/>
      <c r="Y292" s="411">
        <f>Y291</f>
        <v>0</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30"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75" outlineLevel="1">
      <c r="B300" s="288" t="s">
        <v>500</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outlineLevel="1">
      <c r="A304" s="522">
        <v>26</v>
      </c>
      <c r="B304" s="520" t="s">
        <v>118</v>
      </c>
      <c r="C304" s="291" t="s">
        <v>25</v>
      </c>
      <c r="D304" s="295"/>
      <c r="E304" s="295"/>
      <c r="F304" s="295"/>
      <c r="G304" s="295"/>
      <c r="H304" s="295"/>
      <c r="I304" s="295"/>
      <c r="J304" s="295"/>
      <c r="K304" s="295"/>
      <c r="L304" s="295"/>
      <c r="M304" s="295"/>
      <c r="N304" s="295">
        <v>12</v>
      </c>
      <c r="O304" s="295"/>
      <c r="P304" s="295"/>
      <c r="Q304" s="295"/>
      <c r="R304" s="295"/>
      <c r="S304" s="295"/>
      <c r="T304" s="295"/>
      <c r="U304" s="295"/>
      <c r="V304" s="295"/>
      <c r="W304" s="295"/>
      <c r="X304" s="295"/>
      <c r="Y304" s="426"/>
      <c r="Z304" s="410"/>
      <c r="AA304" s="410"/>
      <c r="AB304" s="410"/>
      <c r="AC304" s="410"/>
      <c r="AD304" s="410"/>
      <c r="AE304" s="410"/>
      <c r="AF304" s="410"/>
      <c r="AG304" s="415"/>
      <c r="AH304" s="415"/>
      <c r="AI304" s="415"/>
      <c r="AJ304" s="415"/>
      <c r="AK304" s="415"/>
      <c r="AL304" s="415"/>
      <c r="AM304" s="296">
        <f>SUM(Y304:AL304)</f>
        <v>0</v>
      </c>
    </row>
    <row r="305" spans="1:39" outlineLevel="1">
      <c r="B305" s="294" t="s">
        <v>289</v>
      </c>
      <c r="C305" s="291" t="s">
        <v>163</v>
      </c>
      <c r="D305" s="295"/>
      <c r="E305" s="295"/>
      <c r="F305" s="295"/>
      <c r="G305" s="295"/>
      <c r="H305" s="295"/>
      <c r="I305" s="295"/>
      <c r="J305" s="295"/>
      <c r="K305" s="295"/>
      <c r="L305" s="295"/>
      <c r="M305" s="295"/>
      <c r="N305" s="295">
        <f>N304</f>
        <v>12</v>
      </c>
      <c r="O305" s="295"/>
      <c r="P305" s="295"/>
      <c r="Q305" s="295"/>
      <c r="R305" s="295"/>
      <c r="S305" s="295"/>
      <c r="T305" s="295"/>
      <c r="U305" s="295"/>
      <c r="V305" s="295"/>
      <c r="W305" s="295"/>
      <c r="X305" s="295"/>
      <c r="Y305" s="411">
        <f>Y304</f>
        <v>0</v>
      </c>
      <c r="Z305" s="411">
        <f t="shared" ref="Z305" si="811">Z304</f>
        <v>0</v>
      </c>
      <c r="AA305" s="411">
        <f t="shared" ref="AA305" si="812">AA304</f>
        <v>0</v>
      </c>
      <c r="AB305" s="411">
        <f t="shared" ref="AB305" si="813">AB304</f>
        <v>0</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26"/>
      <c r="Z307" s="410"/>
      <c r="AA307" s="410"/>
      <c r="AB307" s="410"/>
      <c r="AC307" s="410"/>
      <c r="AD307" s="410"/>
      <c r="AE307" s="410"/>
      <c r="AF307" s="410"/>
      <c r="AG307" s="415"/>
      <c r="AH307" s="415"/>
      <c r="AI307" s="415"/>
      <c r="AJ307" s="415"/>
      <c r="AK307" s="415"/>
      <c r="AL307" s="415"/>
      <c r="AM307" s="296">
        <f>SUM(Y307:AL307)</f>
        <v>0</v>
      </c>
    </row>
    <row r="308" spans="1:39" outlineLevel="1">
      <c r="B308" s="294" t="s">
        <v>289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26"/>
      <c r="Z310" s="410"/>
      <c r="AA310" s="410"/>
      <c r="AB310" s="410"/>
      <c r="AC310" s="410"/>
      <c r="AD310" s="410"/>
      <c r="AE310" s="410"/>
      <c r="AF310" s="410"/>
      <c r="AG310" s="415"/>
      <c r="AH310" s="415"/>
      <c r="AI310" s="415"/>
      <c r="AJ310" s="415"/>
      <c r="AK310" s="415"/>
      <c r="AL310" s="415"/>
      <c r="AM310" s="296">
        <f>SUM(Y310:AL310)</f>
        <v>0</v>
      </c>
    </row>
    <row r="311" spans="1:39"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30"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75" outlineLevel="1">
      <c r="B325" s="288" t="s">
        <v>501</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75" outlineLevel="1">
      <c r="B335" s="288" t="s">
        <v>502</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45"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30"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45"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0</v>
      </c>
      <c r="E378" s="329"/>
      <c r="F378" s="329"/>
      <c r="G378" s="329"/>
      <c r="H378" s="329"/>
      <c r="I378" s="329"/>
      <c r="J378" s="329"/>
      <c r="K378" s="329"/>
      <c r="L378" s="329"/>
      <c r="M378" s="329"/>
      <c r="N378" s="329"/>
      <c r="O378" s="329">
        <f>SUM(O221:O376)</f>
        <v>0</v>
      </c>
      <c r="P378" s="329"/>
      <c r="Q378" s="329"/>
      <c r="R378" s="329"/>
      <c r="S378" s="329"/>
      <c r="T378" s="329"/>
      <c r="U378" s="329"/>
      <c r="V378" s="329"/>
      <c r="W378" s="329"/>
      <c r="X378" s="329"/>
      <c r="Y378" s="329">
        <f>IF(Y219="kWh",SUMPRODUCT(D221:D376,Y221:Y376))</f>
        <v>0</v>
      </c>
      <c r="Z378" s="329">
        <f>IF(Z219="kWh",SUMPRODUCT(D221:D376,Z221:Z376))</f>
        <v>0</v>
      </c>
      <c r="AA378" s="329">
        <f>IF(AA219="kw",SUMPRODUCT(N221:N376,O221:O376,AA221:AA376),SUMPRODUCT(D221:D376,AA221:AA376))</f>
        <v>0</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1.7233333333333333E-2</v>
      </c>
      <c r="Z381" s="341">
        <f>HLOOKUP(Z$35,'3.  Distribution Rates'!$C$122:$P$133,8,FALSE)</f>
        <v>1.6799999999999999E-2</v>
      </c>
      <c r="AA381" s="341">
        <f>HLOOKUP(AA$35,'3.  Distribution Rates'!$C$122:$P$133,8,FALSE)</f>
        <v>4.7832333333333326</v>
      </c>
      <c r="AB381" s="341">
        <f>HLOOKUP(AB$35,'3.  Distribution Rates'!$C$122:$P$133,8,FALSE)</f>
        <v>1.9987999999999999</v>
      </c>
      <c r="AC381" s="341">
        <f>HLOOKUP(AC$35,'3.  Distribution Rates'!$C$122:$P$133,8,FALSE)</f>
        <v>2.2579000000000007</v>
      </c>
      <c r="AD381" s="341">
        <f>HLOOKUP(AD$35,'3.  Distribution Rates'!$C$122:$P$133,8,FALSE)</f>
        <v>2.8113666666666663</v>
      </c>
      <c r="AE381" s="341">
        <f>HLOOKUP(AE$35,'3.  Distribution Rates'!$C$122:$P$133,8,FALSE)</f>
        <v>-8.900000000000001E-2</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75">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75">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75">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0</v>
      </c>
      <c r="Z392" s="291">
        <f>SUMPRODUCT(E221:E376,Z221:Z376)</f>
        <v>0</v>
      </c>
      <c r="AA392" s="291">
        <f t="shared" ref="AA392:AL392" si="1130">IF(AA219="kw",SUMPRODUCT($N$221:$N$376,$P$221:$P$376,AA221:AA376),SUMPRODUCT($E$221:$E$376,AA221:AA376))</f>
        <v>0</v>
      </c>
      <c r="AB392" s="291">
        <f t="shared" si="1130"/>
        <v>0</v>
      </c>
      <c r="AC392" s="291">
        <f t="shared" si="1130"/>
        <v>0</v>
      </c>
      <c r="AD392" s="291">
        <f t="shared" si="1130"/>
        <v>0</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0</v>
      </c>
      <c r="Z393" s="291">
        <f>SUMPRODUCT(F221:F376,Z221:Z376)</f>
        <v>0</v>
      </c>
      <c r="AA393" s="291">
        <f t="shared" ref="AA393:AL393" si="1131">IF(AA219="kw",SUMPRODUCT($N$221:$N$376,$Q$221:$Q$376,AA221:AA376),SUMPRODUCT($F$221:$F$376,AA221:AA376))</f>
        <v>0</v>
      </c>
      <c r="AB393" s="291">
        <f t="shared" si="1131"/>
        <v>0</v>
      </c>
      <c r="AC393" s="291">
        <f t="shared" si="1131"/>
        <v>0</v>
      </c>
      <c r="AD393" s="291">
        <f t="shared" si="1131"/>
        <v>0</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0</v>
      </c>
      <c r="Z394" s="291">
        <f>SUMPRODUCT(G221:G376,Z221:Z376)</f>
        <v>0</v>
      </c>
      <c r="AA394" s="291">
        <f t="shared" ref="AA394:AL394" si="1132">IF(AA219="kw",SUMPRODUCT($N$221:$N$376,$R$221:$R$376,AA221:AA376),SUMPRODUCT($G$221:$G$376,AA221:AA376))</f>
        <v>0</v>
      </c>
      <c r="AB394" s="291">
        <f t="shared" si="1132"/>
        <v>0</v>
      </c>
      <c r="AC394" s="291">
        <f t="shared" si="1132"/>
        <v>0</v>
      </c>
      <c r="AD394" s="291">
        <f t="shared" si="1132"/>
        <v>0</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0</v>
      </c>
      <c r="Z395" s="326">
        <f>SUMPRODUCT(H221:H376,Z221:Z376)</f>
        <v>0</v>
      </c>
      <c r="AA395" s="326">
        <f t="shared" ref="AA395:AL395" si="1133">IF(AA219="kw",SUMPRODUCT($N$221:$N$376,$S$221:$S$376,AA221:AA376),SUMPRODUCT($H$221:$H$376,AA221:AA376))</f>
        <v>0</v>
      </c>
      <c r="AB395" s="326">
        <f t="shared" si="1133"/>
        <v>0</v>
      </c>
      <c r="AC395" s="326">
        <f t="shared" si="1133"/>
        <v>0</v>
      </c>
      <c r="AD395" s="326">
        <f t="shared" si="1133"/>
        <v>0</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584</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90" t="s">
        <v>526</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819" t="s">
        <v>211</v>
      </c>
      <c r="C400" s="821" t="s">
        <v>33</v>
      </c>
      <c r="D400" s="284" t="s">
        <v>422</v>
      </c>
      <c r="E400" s="823" t="s">
        <v>209</v>
      </c>
      <c r="F400" s="824"/>
      <c r="G400" s="824"/>
      <c r="H400" s="824"/>
      <c r="I400" s="824"/>
      <c r="J400" s="824"/>
      <c r="K400" s="824"/>
      <c r="L400" s="824"/>
      <c r="M400" s="825"/>
      <c r="N400" s="826" t="s">
        <v>213</v>
      </c>
      <c r="O400" s="284" t="s">
        <v>423</v>
      </c>
      <c r="P400" s="823" t="s">
        <v>212</v>
      </c>
      <c r="Q400" s="824"/>
      <c r="R400" s="824"/>
      <c r="S400" s="824"/>
      <c r="T400" s="824"/>
      <c r="U400" s="824"/>
      <c r="V400" s="824"/>
      <c r="W400" s="824"/>
      <c r="X400" s="825"/>
      <c r="Y400" s="816" t="s">
        <v>243</v>
      </c>
      <c r="Z400" s="817"/>
      <c r="AA400" s="817"/>
      <c r="AB400" s="817"/>
      <c r="AC400" s="817"/>
      <c r="AD400" s="817"/>
      <c r="AE400" s="817"/>
      <c r="AF400" s="817"/>
      <c r="AG400" s="817"/>
      <c r="AH400" s="817"/>
      <c r="AI400" s="817"/>
      <c r="AJ400" s="817"/>
      <c r="AK400" s="817"/>
      <c r="AL400" s="817"/>
      <c r="AM400" s="818"/>
    </row>
    <row r="401" spans="1:39" ht="61.5" customHeight="1">
      <c r="B401" s="820"/>
      <c r="C401" s="822"/>
      <c r="D401" s="285">
        <v>2017</v>
      </c>
      <c r="E401" s="285">
        <v>2018</v>
      </c>
      <c r="F401" s="285">
        <v>2019</v>
      </c>
      <c r="G401" s="285">
        <v>2020</v>
      </c>
      <c r="H401" s="285">
        <v>2021</v>
      </c>
      <c r="I401" s="285">
        <v>2022</v>
      </c>
      <c r="J401" s="285">
        <v>2023</v>
      </c>
      <c r="K401" s="285">
        <v>2024</v>
      </c>
      <c r="L401" s="285">
        <v>2025</v>
      </c>
      <c r="M401" s="285">
        <v>2026</v>
      </c>
      <c r="N401" s="82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General Service &lt; 50 kW</v>
      </c>
      <c r="AA401" s="285" t="str">
        <f>'1.  LRAMVA Summary'!F52</f>
        <v>General Service 50 - 4,999 kW</v>
      </c>
      <c r="AB401" s="285" t="str">
        <f>'1.  LRAMVA Summary'!G52</f>
        <v>General Service 3,000 - 4,999 kW</v>
      </c>
      <c r="AC401" s="285" t="str">
        <f>'1.  LRAMVA Summary'!H52</f>
        <v>Large Use - Regular</v>
      </c>
      <c r="AD401" s="285" t="str">
        <f>'1.  LRAMVA Summary'!I52</f>
        <v>Large Use - 3TS</v>
      </c>
      <c r="AE401" s="285" t="str">
        <f>'1.  LRAMVA Summary'!J52</f>
        <v>Large Use - Ford Annex</v>
      </c>
      <c r="AF401" s="285" t="str">
        <f>'1.  LRAMVA Summary'!K52</f>
        <v>Other</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504</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2"/>
      <c r="B403" s="504" t="s">
        <v>497</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75"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75"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2">
        <v>4</v>
      </c>
      <c r="B413" s="520" t="s">
        <v>674</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75" outlineLevel="1">
      <c r="A419" s="532"/>
      <c r="B419" s="514" t="s">
        <v>498</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75"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45"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75" outlineLevel="1">
      <c r="A449" s="532"/>
      <c r="B449" s="504" t="s">
        <v>490</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outlineLevel="1">
      <c r="A450" s="532">
        <v>15</v>
      </c>
      <c r="B450" s="431" t="s">
        <v>495</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2">
        <v>16</v>
      </c>
      <c r="B453" s="529" t="s">
        <v>491</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75" outlineLevel="1">
      <c r="A456" s="532"/>
      <c r="B456" s="530" t="s">
        <v>496</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75"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2"/>
      <c r="B469" s="524" t="s">
        <v>503</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75" outlineLevel="1">
      <c r="A470" s="532"/>
      <c r="B470" s="504" t="s">
        <v>499</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outlineLevel="1">
      <c r="A471" s="532">
        <v>21</v>
      </c>
      <c r="B471" s="428" t="s">
        <v>113</v>
      </c>
      <c r="C471" s="291" t="s">
        <v>25</v>
      </c>
      <c r="D471" s="295"/>
      <c r="E471" s="295"/>
      <c r="F471" s="295"/>
      <c r="G471" s="295"/>
      <c r="H471" s="295"/>
      <c r="I471" s="295"/>
      <c r="J471" s="295"/>
      <c r="K471" s="295"/>
      <c r="L471" s="295"/>
      <c r="M471" s="295"/>
      <c r="N471" s="291"/>
      <c r="O471" s="295"/>
      <c r="P471" s="295"/>
      <c r="Q471" s="295"/>
      <c r="R471" s="295"/>
      <c r="S471" s="295"/>
      <c r="T471" s="295"/>
      <c r="U471" s="295"/>
      <c r="V471" s="295"/>
      <c r="W471" s="295"/>
      <c r="X471" s="295"/>
      <c r="Y471" s="410"/>
      <c r="Z471" s="410"/>
      <c r="AA471" s="410"/>
      <c r="AB471" s="410"/>
      <c r="AC471" s="410"/>
      <c r="AD471" s="410"/>
      <c r="AE471" s="410"/>
      <c r="AF471" s="410"/>
      <c r="AG471" s="410"/>
      <c r="AH471" s="410"/>
      <c r="AI471" s="410"/>
      <c r="AJ471" s="410"/>
      <c r="AK471" s="410"/>
      <c r="AL471" s="410"/>
      <c r="AM471" s="296">
        <f>SUM(Y471:AL471)</f>
        <v>0</v>
      </c>
    </row>
    <row r="472" spans="1:39"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0</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0"/>
      <c r="Z474" s="410"/>
      <c r="AA474" s="410"/>
      <c r="AB474" s="410"/>
      <c r="AC474" s="410"/>
      <c r="AD474" s="410"/>
      <c r="AE474" s="410"/>
      <c r="AF474" s="410"/>
      <c r="AG474" s="410"/>
      <c r="AH474" s="410"/>
      <c r="AI474" s="410"/>
      <c r="AJ474" s="410"/>
      <c r="AK474" s="410"/>
      <c r="AL474" s="410"/>
      <c r="AM474" s="296">
        <f>SUM(Y474:AL474)</f>
        <v>0</v>
      </c>
    </row>
    <row r="475" spans="1:39"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0</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30" outlineLevel="1">
      <c r="A480" s="532">
        <v>24</v>
      </c>
      <c r="B480" s="428" t="s">
        <v>116</v>
      </c>
      <c r="C480" s="291" t="s">
        <v>25</v>
      </c>
      <c r="D480" s="295"/>
      <c r="E480" s="295"/>
      <c r="F480" s="295"/>
      <c r="G480" s="295"/>
      <c r="H480" s="295"/>
      <c r="I480" s="295"/>
      <c r="J480" s="295"/>
      <c r="K480" s="295"/>
      <c r="L480" s="295"/>
      <c r="M480" s="295"/>
      <c r="N480" s="291"/>
      <c r="O480" s="295"/>
      <c r="P480" s="295"/>
      <c r="Q480" s="295"/>
      <c r="R480" s="295"/>
      <c r="S480" s="295"/>
      <c r="T480" s="295"/>
      <c r="U480" s="295"/>
      <c r="V480" s="295"/>
      <c r="W480" s="295"/>
      <c r="X480" s="295"/>
      <c r="Y480" s="410"/>
      <c r="Z480" s="410"/>
      <c r="AA480" s="410"/>
      <c r="AB480" s="410"/>
      <c r="AC480" s="410"/>
      <c r="AD480" s="410"/>
      <c r="AE480" s="410"/>
      <c r="AF480" s="410"/>
      <c r="AG480" s="410"/>
      <c r="AH480" s="410"/>
      <c r="AI480" s="410"/>
      <c r="AJ480" s="410"/>
      <c r="AK480" s="410"/>
      <c r="AL480" s="410"/>
      <c r="AM480" s="296">
        <f>SUM(Y480:AL480)</f>
        <v>0</v>
      </c>
    </row>
    <row r="481" spans="1:39"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0</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75" outlineLevel="1">
      <c r="A483" s="532"/>
      <c r="B483" s="504" t="s">
        <v>500</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outlineLevel="1">
      <c r="A487" s="532">
        <v>26</v>
      </c>
      <c r="B487" s="428" t="s">
        <v>118</v>
      </c>
      <c r="C487" s="291" t="s">
        <v>25</v>
      </c>
      <c r="D487" s="295"/>
      <c r="E487" s="295"/>
      <c r="F487" s="295"/>
      <c r="G487" s="295"/>
      <c r="H487" s="295"/>
      <c r="I487" s="295"/>
      <c r="J487" s="295"/>
      <c r="K487" s="295"/>
      <c r="L487" s="295"/>
      <c r="M487" s="295"/>
      <c r="N487" s="295">
        <v>12</v>
      </c>
      <c r="O487" s="295"/>
      <c r="P487" s="295"/>
      <c r="Q487" s="295"/>
      <c r="R487" s="295"/>
      <c r="S487" s="295"/>
      <c r="T487" s="295"/>
      <c r="U487" s="295"/>
      <c r="V487" s="295"/>
      <c r="W487" s="295"/>
      <c r="X487" s="295"/>
      <c r="Y487" s="426"/>
      <c r="Z487" s="410"/>
      <c r="AA487" s="410"/>
      <c r="AB487" s="410"/>
      <c r="AC487" s="410"/>
      <c r="AD487" s="410"/>
      <c r="AE487" s="410"/>
      <c r="AF487" s="415"/>
      <c r="AG487" s="415"/>
      <c r="AH487" s="415"/>
      <c r="AI487" s="415"/>
      <c r="AJ487" s="415"/>
      <c r="AK487" s="415"/>
      <c r="AL487" s="415"/>
      <c r="AM487" s="296">
        <f>SUM(Y487:AL487)</f>
        <v>0</v>
      </c>
    </row>
    <row r="488" spans="1:39" outlineLevel="1">
      <c r="A488" s="759" t="s">
        <v>777</v>
      </c>
      <c r="B488" s="431" t="s">
        <v>308</v>
      </c>
      <c r="C488" s="762" t="s">
        <v>788</v>
      </c>
      <c r="D488" s="295">
        <v>913191.62</v>
      </c>
      <c r="E488" s="295">
        <v>913191.62</v>
      </c>
      <c r="F488" s="295">
        <v>908675.79234102124</v>
      </c>
      <c r="G488" s="295">
        <v>908675.79234102124</v>
      </c>
      <c r="H488" s="295"/>
      <c r="I488" s="295"/>
      <c r="J488" s="295"/>
      <c r="K488" s="295"/>
      <c r="L488" s="295"/>
      <c r="M488" s="295"/>
      <c r="N488" s="295">
        <f>N487</f>
        <v>12</v>
      </c>
      <c r="O488" s="295">
        <v>95.44</v>
      </c>
      <c r="P488" s="295">
        <v>95.44</v>
      </c>
      <c r="Q488" s="295">
        <v>94.968039261055708</v>
      </c>
      <c r="R488" s="295">
        <v>94.968039261055708</v>
      </c>
      <c r="S488" s="295"/>
      <c r="T488" s="295"/>
      <c r="U488" s="295"/>
      <c r="V488" s="295"/>
      <c r="W488" s="295"/>
      <c r="X488" s="295"/>
      <c r="Y488" s="411">
        <v>0</v>
      </c>
      <c r="Z488" s="411">
        <v>7.0999999999999994E-2</v>
      </c>
      <c r="AA488" s="411">
        <v>0.56479999999999997</v>
      </c>
      <c r="AB488" s="411">
        <v>0</v>
      </c>
      <c r="AC488" s="411">
        <v>0</v>
      </c>
      <c r="AD488" s="411">
        <v>0.3725</v>
      </c>
      <c r="AE488" s="411">
        <v>0</v>
      </c>
      <c r="AF488" s="411">
        <v>0</v>
      </c>
      <c r="AG488" s="411">
        <f t="shared" ref="AG488" si="1387">AG487</f>
        <v>0</v>
      </c>
      <c r="AH488" s="411">
        <f t="shared" ref="AH488" si="1388">AH487</f>
        <v>0</v>
      </c>
      <c r="AI488" s="411">
        <f t="shared" ref="AI488" si="1389">AI487</f>
        <v>0</v>
      </c>
      <c r="AJ488" s="411">
        <f t="shared" ref="AJ488" si="1390">AJ487</f>
        <v>0</v>
      </c>
      <c r="AK488" s="411">
        <f t="shared" ref="AK488" si="1391">AK487</f>
        <v>0</v>
      </c>
      <c r="AL488" s="411">
        <f t="shared" ref="AL488" si="1392">AL487</f>
        <v>0</v>
      </c>
      <c r="AM488" s="306"/>
    </row>
    <row r="489" spans="1:39"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c r="E490" s="295"/>
      <c r="F490" s="295"/>
      <c r="G490" s="295"/>
      <c r="H490" s="295"/>
      <c r="I490" s="295"/>
      <c r="J490" s="295"/>
      <c r="K490" s="295"/>
      <c r="L490" s="295"/>
      <c r="M490" s="295"/>
      <c r="N490" s="295">
        <v>12</v>
      </c>
      <c r="O490" s="295"/>
      <c r="P490" s="295"/>
      <c r="Q490" s="295"/>
      <c r="R490" s="295"/>
      <c r="S490" s="295"/>
      <c r="T490" s="295"/>
      <c r="U490" s="295"/>
      <c r="V490" s="295"/>
      <c r="W490" s="295"/>
      <c r="X490" s="295"/>
      <c r="Y490" s="426"/>
      <c r="Z490" s="410"/>
      <c r="AA490" s="410"/>
      <c r="AB490" s="410"/>
      <c r="AC490" s="410"/>
      <c r="AD490" s="410"/>
      <c r="AE490" s="410"/>
      <c r="AF490" s="415"/>
      <c r="AG490" s="415"/>
      <c r="AH490" s="415"/>
      <c r="AI490" s="415"/>
      <c r="AJ490" s="415"/>
      <c r="AK490" s="415"/>
      <c r="AL490" s="415"/>
      <c r="AM490" s="296">
        <f>SUM(Y490:AL490)</f>
        <v>0</v>
      </c>
    </row>
    <row r="491" spans="1:39" outlineLevel="1">
      <c r="A491" s="759" t="s">
        <v>778</v>
      </c>
      <c r="B491" s="431" t="s">
        <v>308</v>
      </c>
      <c r="C491" s="762" t="s">
        <v>788</v>
      </c>
      <c r="D491" s="295">
        <v>16330.82</v>
      </c>
      <c r="E491" s="295">
        <v>14379.30867846091</v>
      </c>
      <c r="F491" s="295">
        <v>10500.528293080957</v>
      </c>
      <c r="G491" s="295">
        <v>10468.675465937127</v>
      </c>
      <c r="H491" s="295"/>
      <c r="I491" s="295"/>
      <c r="J491" s="295"/>
      <c r="K491" s="295"/>
      <c r="L491" s="295"/>
      <c r="M491" s="295"/>
      <c r="N491" s="295">
        <f>N490</f>
        <v>12</v>
      </c>
      <c r="O491" s="295">
        <v>4.6100000000000003</v>
      </c>
      <c r="P491" s="295">
        <v>4.0591111167537699</v>
      </c>
      <c r="Q491" s="295">
        <v>2.9641766568429029</v>
      </c>
      <c r="R491" s="295">
        <v>2.9551849752780424</v>
      </c>
      <c r="S491" s="295"/>
      <c r="T491" s="295"/>
      <c r="U491" s="295"/>
      <c r="V491" s="295"/>
      <c r="W491" s="295"/>
      <c r="X491" s="295"/>
      <c r="Y491" s="411">
        <v>0</v>
      </c>
      <c r="Z491" s="411">
        <v>0</v>
      </c>
      <c r="AA491" s="411">
        <v>1</v>
      </c>
      <c r="AB491" s="411">
        <v>0</v>
      </c>
      <c r="AC491" s="411">
        <v>0</v>
      </c>
      <c r="AD491" s="411">
        <v>0</v>
      </c>
      <c r="AE491" s="411">
        <v>0</v>
      </c>
      <c r="AF491" s="411">
        <v>0</v>
      </c>
      <c r="AG491" s="411">
        <f t="shared" ref="AG491" si="1393">AG490</f>
        <v>0</v>
      </c>
      <c r="AH491" s="411">
        <f t="shared" ref="AH491" si="1394">AH490</f>
        <v>0</v>
      </c>
      <c r="AI491" s="411">
        <f t="shared" ref="AI491" si="1395">AI490</f>
        <v>0</v>
      </c>
      <c r="AJ491" s="411">
        <f t="shared" ref="AJ491" si="1396">AJ490</f>
        <v>0</v>
      </c>
      <c r="AK491" s="411">
        <f t="shared" ref="AK491" si="1397">AK490</f>
        <v>0</v>
      </c>
      <c r="AL491" s="411">
        <f t="shared" ref="AL491" si="1398">AL490</f>
        <v>0</v>
      </c>
      <c r="AM491" s="306"/>
    </row>
    <row r="492" spans="1:39"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399">Z493</f>
        <v>0</v>
      </c>
      <c r="AA494" s="411">
        <f t="shared" ref="AA494" si="1400">AA493</f>
        <v>0</v>
      </c>
      <c r="AB494" s="411">
        <f t="shared" ref="AB494" si="1401">AB493</f>
        <v>0</v>
      </c>
      <c r="AC494" s="411">
        <f t="shared" ref="AC494" si="1402">AC493</f>
        <v>0</v>
      </c>
      <c r="AD494" s="411">
        <f t="shared" ref="AD494" si="1403">AD493</f>
        <v>0</v>
      </c>
      <c r="AE494" s="411">
        <f t="shared" ref="AE494" si="1404">AE493</f>
        <v>0</v>
      </c>
      <c r="AF494" s="411">
        <f t="shared" ref="AF494" si="1405">AF493</f>
        <v>0</v>
      </c>
      <c r="AG494" s="411">
        <f t="shared" ref="AG494" si="1406">AG493</f>
        <v>0</v>
      </c>
      <c r="AH494" s="411">
        <f t="shared" ref="AH494" si="1407">AH493</f>
        <v>0</v>
      </c>
      <c r="AI494" s="411">
        <f t="shared" ref="AI494" si="1408">AI493</f>
        <v>0</v>
      </c>
      <c r="AJ494" s="411">
        <f t="shared" ref="AJ494" si="1409">AJ493</f>
        <v>0</v>
      </c>
      <c r="AK494" s="411">
        <f t="shared" ref="AK494" si="1410">AK493</f>
        <v>0</v>
      </c>
      <c r="AL494" s="411">
        <f t="shared" ref="AL494" si="1411">AL493</f>
        <v>0</v>
      </c>
      <c r="AM494" s="306"/>
    </row>
    <row r="495" spans="1:39"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12">Z496</f>
        <v>0</v>
      </c>
      <c r="AA497" s="411">
        <f t="shared" ref="AA497" si="1413">AA496</f>
        <v>0</v>
      </c>
      <c r="AB497" s="411">
        <f t="shared" ref="AB497" si="1414">AB496</f>
        <v>0</v>
      </c>
      <c r="AC497" s="411">
        <f t="shared" ref="AC497" si="1415">AC496</f>
        <v>0</v>
      </c>
      <c r="AD497" s="411">
        <f t="shared" ref="AD497" si="1416">AD496</f>
        <v>0</v>
      </c>
      <c r="AE497" s="411">
        <f t="shared" ref="AE497" si="1417">AE496</f>
        <v>0</v>
      </c>
      <c r="AF497" s="411">
        <f t="shared" ref="AF497" si="1418">AF496</f>
        <v>0</v>
      </c>
      <c r="AG497" s="411">
        <f t="shared" ref="AG497" si="1419">AG496</f>
        <v>0</v>
      </c>
      <c r="AH497" s="411">
        <f t="shared" ref="AH497" si="1420">AH496</f>
        <v>0</v>
      </c>
      <c r="AI497" s="411">
        <f t="shared" ref="AI497" si="1421">AI496</f>
        <v>0</v>
      </c>
      <c r="AJ497" s="411">
        <f t="shared" ref="AJ497" si="1422">AJ496</f>
        <v>0</v>
      </c>
      <c r="AK497" s="411">
        <f t="shared" ref="AK497" si="1423">AK496</f>
        <v>0</v>
      </c>
      <c r="AL497" s="411">
        <f t="shared" ref="AL497" si="1424">AL496</f>
        <v>0</v>
      </c>
      <c r="AM497" s="306"/>
    </row>
    <row r="498" spans="1:39"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outlineLevel="1">
      <c r="A500" s="759" t="s">
        <v>779</v>
      </c>
      <c r="B500" s="431" t="s">
        <v>308</v>
      </c>
      <c r="C500" s="762" t="s">
        <v>788</v>
      </c>
      <c r="D500" s="295">
        <v>1125921.69</v>
      </c>
      <c r="E500" s="295">
        <v>1125921.69</v>
      </c>
      <c r="F500" s="295">
        <v>1125921.69</v>
      </c>
      <c r="G500" s="295">
        <v>1125921.69</v>
      </c>
      <c r="H500" s="295"/>
      <c r="I500" s="295"/>
      <c r="J500" s="295"/>
      <c r="K500" s="295"/>
      <c r="L500" s="295"/>
      <c r="M500" s="295"/>
      <c r="N500" s="295">
        <f>N499</f>
        <v>12</v>
      </c>
      <c r="O500" s="295">
        <v>237.04</v>
      </c>
      <c r="P500" s="295">
        <v>237.04</v>
      </c>
      <c r="Q500" s="295">
        <v>237.04</v>
      </c>
      <c r="R500" s="295">
        <v>237.04</v>
      </c>
      <c r="S500" s="295"/>
      <c r="T500" s="295"/>
      <c r="U500" s="295"/>
      <c r="V500" s="295"/>
      <c r="W500" s="295"/>
      <c r="X500" s="295"/>
      <c r="Y500" s="411">
        <v>0</v>
      </c>
      <c r="Z500" s="411">
        <v>0</v>
      </c>
      <c r="AA500" s="411">
        <v>1</v>
      </c>
      <c r="AB500" s="411">
        <v>0</v>
      </c>
      <c r="AC500" s="411">
        <v>0</v>
      </c>
      <c r="AD500" s="411">
        <v>0</v>
      </c>
      <c r="AE500" s="411">
        <v>0</v>
      </c>
      <c r="AF500" s="411">
        <v>0</v>
      </c>
      <c r="AG500" s="411">
        <f t="shared" ref="AG500" si="1425">AG499</f>
        <v>0</v>
      </c>
      <c r="AH500" s="411">
        <f t="shared" ref="AH500" si="1426">AH499</f>
        <v>0</v>
      </c>
      <c r="AI500" s="411">
        <f t="shared" ref="AI500" si="1427">AI499</f>
        <v>0</v>
      </c>
      <c r="AJ500" s="411">
        <f t="shared" ref="AJ500" si="1428">AJ499</f>
        <v>0</v>
      </c>
      <c r="AK500" s="411">
        <f t="shared" ref="AK500" si="1429">AK499</f>
        <v>0</v>
      </c>
      <c r="AL500" s="411">
        <f t="shared" ref="AL500" si="1430">AL499</f>
        <v>0</v>
      </c>
      <c r="AM500" s="306"/>
    </row>
    <row r="501" spans="1:39"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31">Z502</f>
        <v>0</v>
      </c>
      <c r="AA503" s="411">
        <f t="shared" ref="AA503" si="1432">AA502</f>
        <v>0</v>
      </c>
      <c r="AB503" s="411">
        <f t="shared" ref="AB503" si="1433">AB502</f>
        <v>0</v>
      </c>
      <c r="AC503" s="411">
        <f t="shared" ref="AC503" si="1434">AC502</f>
        <v>0</v>
      </c>
      <c r="AD503" s="411">
        <f t="shared" ref="AD503" si="1435">AD502</f>
        <v>0</v>
      </c>
      <c r="AE503" s="411">
        <f t="shared" ref="AE503" si="1436">AE502</f>
        <v>0</v>
      </c>
      <c r="AF503" s="411">
        <f t="shared" ref="AF503" si="1437">AF502</f>
        <v>0</v>
      </c>
      <c r="AG503" s="411">
        <f t="shared" ref="AG503" si="1438">AG502</f>
        <v>0</v>
      </c>
      <c r="AH503" s="411">
        <f t="shared" ref="AH503" si="1439">AH502</f>
        <v>0</v>
      </c>
      <c r="AI503" s="411">
        <f t="shared" ref="AI503" si="1440">AI502</f>
        <v>0</v>
      </c>
      <c r="AJ503" s="411">
        <f t="shared" ref="AJ503" si="1441">AJ502</f>
        <v>0</v>
      </c>
      <c r="AK503" s="411">
        <f t="shared" ref="AK503" si="1442">AK502</f>
        <v>0</v>
      </c>
      <c r="AL503" s="411">
        <f t="shared" ref="AL503" si="1443">AL502</f>
        <v>0</v>
      </c>
      <c r="AM503" s="306"/>
    </row>
    <row r="504" spans="1:39"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30"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44">Z505</f>
        <v>0</v>
      </c>
      <c r="AA506" s="411">
        <f t="shared" ref="AA506" si="1445">AA505</f>
        <v>0</v>
      </c>
      <c r="AB506" s="411">
        <f t="shared" ref="AB506" si="1446">AB505</f>
        <v>0</v>
      </c>
      <c r="AC506" s="411">
        <f t="shared" ref="AC506" si="1447">AC505</f>
        <v>0</v>
      </c>
      <c r="AD506" s="411">
        <f t="shared" ref="AD506" si="1448">AD505</f>
        <v>0</v>
      </c>
      <c r="AE506" s="411">
        <f t="shared" ref="AE506" si="1449">AE505</f>
        <v>0</v>
      </c>
      <c r="AF506" s="411">
        <f t="shared" ref="AF506" si="1450">AF505</f>
        <v>0</v>
      </c>
      <c r="AG506" s="411">
        <f t="shared" ref="AG506" si="1451">AG505</f>
        <v>0</v>
      </c>
      <c r="AH506" s="411">
        <f t="shared" ref="AH506" si="1452">AH505</f>
        <v>0</v>
      </c>
      <c r="AI506" s="411">
        <f t="shared" ref="AI506" si="1453">AI505</f>
        <v>0</v>
      </c>
      <c r="AJ506" s="411">
        <f t="shared" ref="AJ506" si="1454">AJ505</f>
        <v>0</v>
      </c>
      <c r="AK506" s="411">
        <f t="shared" ref="AK506" si="1455">AK505</f>
        <v>0</v>
      </c>
      <c r="AL506" s="411">
        <f t="shared" ref="AL506" si="1456">AL505</f>
        <v>0</v>
      </c>
      <c r="AM506" s="306"/>
    </row>
    <row r="507" spans="1:39"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75" outlineLevel="1">
      <c r="A508" s="532"/>
      <c r="B508" s="504" t="s">
        <v>501</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57">Z509</f>
        <v>0</v>
      </c>
      <c r="AA510" s="411">
        <f t="shared" ref="AA510" si="1458">AA509</f>
        <v>0</v>
      </c>
      <c r="AB510" s="411">
        <f t="shared" ref="AB510" si="1459">AB509</f>
        <v>0</v>
      </c>
      <c r="AC510" s="411">
        <f t="shared" ref="AC510" si="1460">AC509</f>
        <v>0</v>
      </c>
      <c r="AD510" s="411">
        <f t="shared" ref="AD510" si="1461">AD509</f>
        <v>0</v>
      </c>
      <c r="AE510" s="411">
        <f t="shared" ref="AE510" si="1462">AE509</f>
        <v>0</v>
      </c>
      <c r="AF510" s="411">
        <f t="shared" ref="AF510" si="1463">AF509</f>
        <v>0</v>
      </c>
      <c r="AG510" s="411">
        <f t="shared" ref="AG510" si="1464">AG509</f>
        <v>0</v>
      </c>
      <c r="AH510" s="411">
        <f t="shared" ref="AH510" si="1465">AH509</f>
        <v>0</v>
      </c>
      <c r="AI510" s="411">
        <f t="shared" ref="AI510" si="1466">AI509</f>
        <v>0</v>
      </c>
      <c r="AJ510" s="411">
        <f t="shared" ref="AJ510" si="1467">AJ509</f>
        <v>0</v>
      </c>
      <c r="AK510" s="411">
        <f t="shared" ref="AK510" si="1468">AK509</f>
        <v>0</v>
      </c>
      <c r="AL510" s="411">
        <f t="shared" ref="AL510" si="1469">AL509</f>
        <v>0</v>
      </c>
      <c r="AM510" s="306"/>
    </row>
    <row r="511" spans="1:39"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70">Z512</f>
        <v>0</v>
      </c>
      <c r="AA513" s="411">
        <f t="shared" ref="AA513" si="1471">AA512</f>
        <v>0</v>
      </c>
      <c r="AB513" s="411">
        <f t="shared" ref="AB513" si="1472">AB512</f>
        <v>0</v>
      </c>
      <c r="AC513" s="411">
        <f t="shared" ref="AC513" si="1473">AC512</f>
        <v>0</v>
      </c>
      <c r="AD513" s="411">
        <f t="shared" ref="AD513" si="1474">AD512</f>
        <v>0</v>
      </c>
      <c r="AE513" s="411">
        <f t="shared" ref="AE513" si="1475">AE512</f>
        <v>0</v>
      </c>
      <c r="AF513" s="411">
        <f t="shared" ref="AF513" si="1476">AF512</f>
        <v>0</v>
      </c>
      <c r="AG513" s="411">
        <f t="shared" ref="AG513" si="1477">AG512</f>
        <v>0</v>
      </c>
      <c r="AH513" s="411">
        <f t="shared" ref="AH513" si="1478">AH512</f>
        <v>0</v>
      </c>
      <c r="AI513" s="411">
        <f t="shared" ref="AI513" si="1479">AI512</f>
        <v>0</v>
      </c>
      <c r="AJ513" s="411">
        <f t="shared" ref="AJ513" si="1480">AJ512</f>
        <v>0</v>
      </c>
      <c r="AK513" s="411">
        <f t="shared" ref="AK513" si="1481">AK512</f>
        <v>0</v>
      </c>
      <c r="AL513" s="411">
        <f t="shared" ref="AL513" si="1482">AL512</f>
        <v>0</v>
      </c>
      <c r="AM513" s="306"/>
    </row>
    <row r="514" spans="1:39"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483">Z515</f>
        <v>0</v>
      </c>
      <c r="AA516" s="411">
        <f t="shared" ref="AA516" si="1484">AA515</f>
        <v>0</v>
      </c>
      <c r="AB516" s="411">
        <f t="shared" ref="AB516" si="1485">AB515</f>
        <v>0</v>
      </c>
      <c r="AC516" s="411">
        <f t="shared" ref="AC516" si="1486">AC515</f>
        <v>0</v>
      </c>
      <c r="AD516" s="411">
        <f t="shared" ref="AD516" si="1487">AD515</f>
        <v>0</v>
      </c>
      <c r="AE516" s="411">
        <f t="shared" ref="AE516" si="1488">AE515</f>
        <v>0</v>
      </c>
      <c r="AF516" s="411">
        <f t="shared" ref="AF516" si="1489">AF515</f>
        <v>0</v>
      </c>
      <c r="AG516" s="411">
        <f t="shared" ref="AG516" si="1490">AG515</f>
        <v>0</v>
      </c>
      <c r="AH516" s="411">
        <f t="shared" ref="AH516" si="1491">AH515</f>
        <v>0</v>
      </c>
      <c r="AI516" s="411">
        <f t="shared" ref="AI516" si="1492">AI515</f>
        <v>0</v>
      </c>
      <c r="AJ516" s="411">
        <f t="shared" ref="AJ516" si="1493">AJ515</f>
        <v>0</v>
      </c>
      <c r="AK516" s="411">
        <f t="shared" ref="AK516" si="1494">AK515</f>
        <v>0</v>
      </c>
      <c r="AL516" s="411">
        <f t="shared" ref="AL516" si="1495">AL515</f>
        <v>0</v>
      </c>
      <c r="AM516" s="306"/>
    </row>
    <row r="517" spans="1:39"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75" outlineLevel="1">
      <c r="A518" s="532"/>
      <c r="B518" s="504" t="s">
        <v>502</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496">Z519</f>
        <v>0</v>
      </c>
      <c r="AA520" s="411">
        <f t="shared" ref="AA520" si="1497">AA519</f>
        <v>0</v>
      </c>
      <c r="AB520" s="411">
        <f t="shared" ref="AB520" si="1498">AB519</f>
        <v>0</v>
      </c>
      <c r="AC520" s="411">
        <f t="shared" ref="AC520" si="1499">AC519</f>
        <v>0</v>
      </c>
      <c r="AD520" s="411">
        <f t="shared" ref="AD520" si="1500">AD519</f>
        <v>0</v>
      </c>
      <c r="AE520" s="411">
        <f t="shared" ref="AE520" si="1501">AE519</f>
        <v>0</v>
      </c>
      <c r="AF520" s="411">
        <f t="shared" ref="AF520" si="1502">AF519</f>
        <v>0</v>
      </c>
      <c r="AG520" s="411">
        <f t="shared" ref="AG520" si="1503">AG519</f>
        <v>0</v>
      </c>
      <c r="AH520" s="411">
        <f t="shared" ref="AH520" si="1504">AH519</f>
        <v>0</v>
      </c>
      <c r="AI520" s="411">
        <f t="shared" ref="AI520" si="1505">AI519</f>
        <v>0</v>
      </c>
      <c r="AJ520" s="411">
        <f t="shared" ref="AJ520" si="1506">AJ519</f>
        <v>0</v>
      </c>
      <c r="AK520" s="411">
        <f t="shared" ref="AK520" si="1507">AK519</f>
        <v>0</v>
      </c>
      <c r="AL520" s="411">
        <f t="shared" ref="AL520" si="1508">AL519</f>
        <v>0</v>
      </c>
      <c r="AM520" s="306"/>
    </row>
    <row r="521" spans="1:39"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09">Z522</f>
        <v>0</v>
      </c>
      <c r="AA523" s="411">
        <f t="shared" ref="AA523" si="1510">AA522</f>
        <v>0</v>
      </c>
      <c r="AB523" s="411">
        <f t="shared" ref="AB523" si="1511">AB522</f>
        <v>0</v>
      </c>
      <c r="AC523" s="411">
        <f t="shared" ref="AC523" si="1512">AC522</f>
        <v>0</v>
      </c>
      <c r="AD523" s="411">
        <f t="shared" ref="AD523" si="1513">AD522</f>
        <v>0</v>
      </c>
      <c r="AE523" s="411">
        <f t="shared" ref="AE523" si="1514">AE522</f>
        <v>0</v>
      </c>
      <c r="AF523" s="411">
        <f t="shared" ref="AF523" si="1515">AF522</f>
        <v>0</v>
      </c>
      <c r="AG523" s="411">
        <f t="shared" ref="AG523" si="1516">AG522</f>
        <v>0</v>
      </c>
      <c r="AH523" s="411">
        <f t="shared" ref="AH523" si="1517">AH522</f>
        <v>0</v>
      </c>
      <c r="AI523" s="411">
        <f t="shared" ref="AI523" si="1518">AI522</f>
        <v>0</v>
      </c>
      <c r="AJ523" s="411">
        <f t="shared" ref="AJ523" si="1519">AJ522</f>
        <v>0</v>
      </c>
      <c r="AK523" s="411">
        <f t="shared" ref="AK523" si="1520">AK522</f>
        <v>0</v>
      </c>
      <c r="AL523" s="411">
        <f t="shared" ref="AL523" si="1521">AL522</f>
        <v>0</v>
      </c>
      <c r="AM523" s="306"/>
    </row>
    <row r="524" spans="1:39"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22">Z525</f>
        <v>0</v>
      </c>
      <c r="AA526" s="411">
        <f t="shared" ref="AA526" si="1523">AA525</f>
        <v>0</v>
      </c>
      <c r="AB526" s="411">
        <f t="shared" ref="AB526" si="1524">AB525</f>
        <v>0</v>
      </c>
      <c r="AC526" s="411">
        <f t="shared" ref="AC526" si="1525">AC525</f>
        <v>0</v>
      </c>
      <c r="AD526" s="411">
        <f t="shared" ref="AD526" si="1526">AD525</f>
        <v>0</v>
      </c>
      <c r="AE526" s="411">
        <f t="shared" ref="AE526" si="1527">AE525</f>
        <v>0</v>
      </c>
      <c r="AF526" s="411">
        <f t="shared" ref="AF526" si="1528">AF525</f>
        <v>0</v>
      </c>
      <c r="AG526" s="411">
        <f t="shared" ref="AG526" si="1529">AG525</f>
        <v>0</v>
      </c>
      <c r="AH526" s="411">
        <f t="shared" ref="AH526" si="1530">AH525</f>
        <v>0</v>
      </c>
      <c r="AI526" s="411">
        <f t="shared" ref="AI526" si="1531">AI525</f>
        <v>0</v>
      </c>
      <c r="AJ526" s="411">
        <f t="shared" ref="AJ526" si="1532">AJ525</f>
        <v>0</v>
      </c>
      <c r="AK526" s="411">
        <f t="shared" ref="AK526" si="1533">AK525</f>
        <v>0</v>
      </c>
      <c r="AL526" s="411">
        <f t="shared" ref="AL526" si="1534">AL525</f>
        <v>0</v>
      </c>
      <c r="AM526" s="306"/>
    </row>
    <row r="527" spans="1:39"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35">Z528</f>
        <v>0</v>
      </c>
      <c r="AA529" s="411">
        <f t="shared" ref="AA529" si="1536">AA528</f>
        <v>0</v>
      </c>
      <c r="AB529" s="411">
        <f t="shared" ref="AB529" si="1537">AB528</f>
        <v>0</v>
      </c>
      <c r="AC529" s="411">
        <f t="shared" ref="AC529" si="1538">AC528</f>
        <v>0</v>
      </c>
      <c r="AD529" s="411">
        <f t="shared" ref="AD529" si="1539">AD528</f>
        <v>0</v>
      </c>
      <c r="AE529" s="411">
        <f t="shared" ref="AE529" si="1540">AE528</f>
        <v>0</v>
      </c>
      <c r="AF529" s="411">
        <f t="shared" ref="AF529" si="1541">AF528</f>
        <v>0</v>
      </c>
      <c r="AG529" s="411">
        <f t="shared" ref="AG529" si="1542">AG528</f>
        <v>0</v>
      </c>
      <c r="AH529" s="411">
        <f t="shared" ref="AH529" si="1543">AH528</f>
        <v>0</v>
      </c>
      <c r="AI529" s="411">
        <f t="shared" ref="AI529" si="1544">AI528</f>
        <v>0</v>
      </c>
      <c r="AJ529" s="411">
        <f t="shared" ref="AJ529" si="1545">AJ528</f>
        <v>0</v>
      </c>
      <c r="AK529" s="411">
        <f t="shared" ref="AK529" si="1546">AK528</f>
        <v>0</v>
      </c>
      <c r="AL529" s="411">
        <f t="shared" ref="AL529" si="1547">AL528</f>
        <v>0</v>
      </c>
      <c r="AM529" s="306"/>
    </row>
    <row r="530" spans="1:39"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48">Z531</f>
        <v>0</v>
      </c>
      <c r="AA532" s="411">
        <f t="shared" ref="AA532" si="1549">AA531</f>
        <v>0</v>
      </c>
      <c r="AB532" s="411">
        <f t="shared" ref="AB532" si="1550">AB531</f>
        <v>0</v>
      </c>
      <c r="AC532" s="411">
        <f t="shared" ref="AC532" si="1551">AC531</f>
        <v>0</v>
      </c>
      <c r="AD532" s="411">
        <f t="shared" ref="AD532" si="1552">AD531</f>
        <v>0</v>
      </c>
      <c r="AE532" s="411">
        <f t="shared" ref="AE532" si="1553">AE531</f>
        <v>0</v>
      </c>
      <c r="AF532" s="411">
        <f t="shared" ref="AF532" si="1554">AF531</f>
        <v>0</v>
      </c>
      <c r="AG532" s="411">
        <f t="shared" ref="AG532" si="1555">AG531</f>
        <v>0</v>
      </c>
      <c r="AH532" s="411">
        <f t="shared" ref="AH532" si="1556">AH531</f>
        <v>0</v>
      </c>
      <c r="AI532" s="411">
        <f t="shared" ref="AI532" si="1557">AI531</f>
        <v>0</v>
      </c>
      <c r="AJ532" s="411">
        <f t="shared" ref="AJ532" si="1558">AJ531</f>
        <v>0</v>
      </c>
      <c r="AK532" s="411">
        <f t="shared" ref="AK532" si="1559">AK531</f>
        <v>0</v>
      </c>
      <c r="AL532" s="411">
        <f t="shared" ref="AL532" si="1560">AL531</f>
        <v>0</v>
      </c>
      <c r="AM532" s="306"/>
    </row>
    <row r="533" spans="1:39"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61">Z534</f>
        <v>0</v>
      </c>
      <c r="AA535" s="411">
        <f t="shared" ref="AA535" si="1562">AA534</f>
        <v>0</v>
      </c>
      <c r="AB535" s="411">
        <f t="shared" ref="AB535" si="1563">AB534</f>
        <v>0</v>
      </c>
      <c r="AC535" s="411">
        <f t="shared" ref="AC535" si="1564">AC534</f>
        <v>0</v>
      </c>
      <c r="AD535" s="411">
        <f t="shared" ref="AD535" si="1565">AD534</f>
        <v>0</v>
      </c>
      <c r="AE535" s="411">
        <f t="shared" ref="AE535" si="1566">AE534</f>
        <v>0</v>
      </c>
      <c r="AF535" s="411">
        <f t="shared" ref="AF535" si="1567">AF534</f>
        <v>0</v>
      </c>
      <c r="AG535" s="411">
        <f t="shared" ref="AG535" si="1568">AG534</f>
        <v>0</v>
      </c>
      <c r="AH535" s="411">
        <f t="shared" ref="AH535" si="1569">AH534</f>
        <v>0</v>
      </c>
      <c r="AI535" s="411">
        <f t="shared" ref="AI535" si="1570">AI534</f>
        <v>0</v>
      </c>
      <c r="AJ535" s="411">
        <f t="shared" ref="AJ535" si="1571">AJ534</f>
        <v>0</v>
      </c>
      <c r="AK535" s="411">
        <f t="shared" ref="AK535" si="1572">AK534</f>
        <v>0</v>
      </c>
      <c r="AL535" s="411">
        <f t="shared" ref="AL535" si="1573">AL534</f>
        <v>0</v>
      </c>
      <c r="AM535" s="306"/>
    </row>
    <row r="536" spans="1:39"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45"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74">Z537</f>
        <v>0</v>
      </c>
      <c r="AA538" s="411">
        <f t="shared" ref="AA538" si="1575">AA537</f>
        <v>0</v>
      </c>
      <c r="AB538" s="411">
        <f t="shared" ref="AB538" si="1576">AB537</f>
        <v>0</v>
      </c>
      <c r="AC538" s="411">
        <f t="shared" ref="AC538" si="1577">AC537</f>
        <v>0</v>
      </c>
      <c r="AD538" s="411">
        <f t="shared" ref="AD538" si="1578">AD537</f>
        <v>0</v>
      </c>
      <c r="AE538" s="411">
        <f t="shared" ref="AE538" si="1579">AE537</f>
        <v>0</v>
      </c>
      <c r="AF538" s="411">
        <f t="shared" ref="AF538" si="1580">AF537</f>
        <v>0</v>
      </c>
      <c r="AG538" s="411">
        <f t="shared" ref="AG538" si="1581">AG537</f>
        <v>0</v>
      </c>
      <c r="AH538" s="411">
        <f t="shared" ref="AH538" si="1582">AH537</f>
        <v>0</v>
      </c>
      <c r="AI538" s="411">
        <f t="shared" ref="AI538" si="1583">AI537</f>
        <v>0</v>
      </c>
      <c r="AJ538" s="411">
        <f t="shared" ref="AJ538" si="1584">AJ537</f>
        <v>0</v>
      </c>
      <c r="AK538" s="411">
        <f t="shared" ref="AK538" si="1585">AK537</f>
        <v>0</v>
      </c>
      <c r="AL538" s="411">
        <f t="shared" ref="AL538" si="1586">AL537</f>
        <v>0</v>
      </c>
      <c r="AM538" s="306"/>
    </row>
    <row r="539" spans="1:39"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30"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587">Z540</f>
        <v>0</v>
      </c>
      <c r="AA541" s="411">
        <f t="shared" ref="AA541" si="1588">AA540</f>
        <v>0</v>
      </c>
      <c r="AB541" s="411">
        <f t="shared" ref="AB541" si="1589">AB540</f>
        <v>0</v>
      </c>
      <c r="AC541" s="411">
        <f t="shared" ref="AC541" si="1590">AC540</f>
        <v>0</v>
      </c>
      <c r="AD541" s="411">
        <f t="shared" ref="AD541" si="1591">AD540</f>
        <v>0</v>
      </c>
      <c r="AE541" s="411">
        <f t="shared" ref="AE541" si="1592">AE540</f>
        <v>0</v>
      </c>
      <c r="AF541" s="411">
        <f t="shared" ref="AF541" si="1593">AF540</f>
        <v>0</v>
      </c>
      <c r="AG541" s="411">
        <f t="shared" ref="AG541" si="1594">AG540</f>
        <v>0</v>
      </c>
      <c r="AH541" s="411">
        <f t="shared" ref="AH541" si="1595">AH540</f>
        <v>0</v>
      </c>
      <c r="AI541" s="411">
        <f t="shared" ref="AI541" si="1596">AI540</f>
        <v>0</v>
      </c>
      <c r="AJ541" s="411">
        <f t="shared" ref="AJ541" si="1597">AJ540</f>
        <v>0</v>
      </c>
      <c r="AK541" s="411">
        <f t="shared" ref="AK541" si="1598">AK540</f>
        <v>0</v>
      </c>
      <c r="AL541" s="411">
        <f t="shared" ref="AL541" si="1599">AL540</f>
        <v>0</v>
      </c>
      <c r="AM541" s="306"/>
    </row>
    <row r="542" spans="1:39"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00">Z543</f>
        <v>0</v>
      </c>
      <c r="AA544" s="411">
        <f t="shared" ref="AA544" si="1601">AA543</f>
        <v>0</v>
      </c>
      <c r="AB544" s="411">
        <f t="shared" ref="AB544" si="1602">AB543</f>
        <v>0</v>
      </c>
      <c r="AC544" s="411">
        <f t="shared" ref="AC544" si="1603">AC543</f>
        <v>0</v>
      </c>
      <c r="AD544" s="411">
        <f t="shared" ref="AD544" si="1604">AD543</f>
        <v>0</v>
      </c>
      <c r="AE544" s="411">
        <f t="shared" ref="AE544" si="1605">AE543</f>
        <v>0</v>
      </c>
      <c r="AF544" s="411">
        <f t="shared" ref="AF544" si="1606">AF543</f>
        <v>0</v>
      </c>
      <c r="AG544" s="411">
        <f t="shared" ref="AG544" si="1607">AG543</f>
        <v>0</v>
      </c>
      <c r="AH544" s="411">
        <f t="shared" ref="AH544" si="1608">AH543</f>
        <v>0</v>
      </c>
      <c r="AI544" s="411">
        <f t="shared" ref="AI544" si="1609">AI543</f>
        <v>0</v>
      </c>
      <c r="AJ544" s="411">
        <f t="shared" ref="AJ544" si="1610">AJ543</f>
        <v>0</v>
      </c>
      <c r="AK544" s="411">
        <f t="shared" ref="AK544" si="1611">AK543</f>
        <v>0</v>
      </c>
      <c r="AL544" s="411">
        <f t="shared" ref="AL544" si="1612">AL543</f>
        <v>0</v>
      </c>
      <c r="AM544" s="306"/>
    </row>
    <row r="545" spans="1:39"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13">Z546</f>
        <v>0</v>
      </c>
      <c r="AA547" s="411">
        <f t="shared" ref="AA547" si="1614">AA546</f>
        <v>0</v>
      </c>
      <c r="AB547" s="411">
        <f t="shared" ref="AB547" si="1615">AB546</f>
        <v>0</v>
      </c>
      <c r="AC547" s="411">
        <f t="shared" ref="AC547" si="1616">AC546</f>
        <v>0</v>
      </c>
      <c r="AD547" s="411">
        <f t="shared" ref="AD547" si="1617">AD546</f>
        <v>0</v>
      </c>
      <c r="AE547" s="411">
        <f t="shared" ref="AE547" si="1618">AE546</f>
        <v>0</v>
      </c>
      <c r="AF547" s="411">
        <f t="shared" ref="AF547" si="1619">AF546</f>
        <v>0</v>
      </c>
      <c r="AG547" s="411">
        <f t="shared" ref="AG547" si="1620">AG546</f>
        <v>0</v>
      </c>
      <c r="AH547" s="411">
        <f t="shared" ref="AH547" si="1621">AH546</f>
        <v>0</v>
      </c>
      <c r="AI547" s="411">
        <f t="shared" ref="AI547" si="1622">AI546</f>
        <v>0</v>
      </c>
      <c r="AJ547" s="411">
        <f t="shared" ref="AJ547" si="1623">AJ546</f>
        <v>0</v>
      </c>
      <c r="AK547" s="411">
        <f t="shared" ref="AK547" si="1624">AK546</f>
        <v>0</v>
      </c>
      <c r="AL547" s="411">
        <f t="shared" ref="AL547" si="1625">AL546</f>
        <v>0</v>
      </c>
      <c r="AM547" s="306"/>
    </row>
    <row r="548" spans="1:39"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26">Z549</f>
        <v>0</v>
      </c>
      <c r="AA550" s="411">
        <f t="shared" ref="AA550" si="1627">AA549</f>
        <v>0</v>
      </c>
      <c r="AB550" s="411">
        <f t="shared" ref="AB550" si="1628">AB549</f>
        <v>0</v>
      </c>
      <c r="AC550" s="411">
        <f t="shared" ref="AC550" si="1629">AC549</f>
        <v>0</v>
      </c>
      <c r="AD550" s="411">
        <f t="shared" ref="AD550" si="1630">AD549</f>
        <v>0</v>
      </c>
      <c r="AE550" s="411">
        <f t="shared" ref="AE550" si="1631">AE549</f>
        <v>0</v>
      </c>
      <c r="AF550" s="411">
        <f t="shared" ref="AF550" si="1632">AF549</f>
        <v>0</v>
      </c>
      <c r="AG550" s="411">
        <f t="shared" ref="AG550" si="1633">AG549</f>
        <v>0</v>
      </c>
      <c r="AH550" s="411">
        <f t="shared" ref="AH550" si="1634">AH549</f>
        <v>0</v>
      </c>
      <c r="AI550" s="411">
        <f t="shared" ref="AI550" si="1635">AI549</f>
        <v>0</v>
      </c>
      <c r="AJ550" s="411">
        <f t="shared" ref="AJ550" si="1636">AJ549</f>
        <v>0</v>
      </c>
      <c r="AK550" s="411">
        <f t="shared" ref="AK550" si="1637">AK549</f>
        <v>0</v>
      </c>
      <c r="AL550" s="411">
        <f t="shared" ref="AL550" si="1638">AL549</f>
        <v>0</v>
      </c>
      <c r="AM550" s="306"/>
    </row>
    <row r="551" spans="1:39"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39">Z552</f>
        <v>0</v>
      </c>
      <c r="AA553" s="411">
        <f t="shared" ref="AA553" si="1640">AA552</f>
        <v>0</v>
      </c>
      <c r="AB553" s="411">
        <f t="shared" ref="AB553" si="1641">AB552</f>
        <v>0</v>
      </c>
      <c r="AC553" s="411">
        <f t="shared" ref="AC553" si="1642">AC552</f>
        <v>0</v>
      </c>
      <c r="AD553" s="411">
        <f t="shared" ref="AD553" si="1643">AD552</f>
        <v>0</v>
      </c>
      <c r="AE553" s="411">
        <f t="shared" ref="AE553" si="1644">AE552</f>
        <v>0</v>
      </c>
      <c r="AF553" s="411">
        <f t="shared" ref="AF553" si="1645">AF552</f>
        <v>0</v>
      </c>
      <c r="AG553" s="411">
        <f t="shared" ref="AG553" si="1646">AG552</f>
        <v>0</v>
      </c>
      <c r="AH553" s="411">
        <f t="shared" ref="AH553" si="1647">AH552</f>
        <v>0</v>
      </c>
      <c r="AI553" s="411">
        <f t="shared" ref="AI553" si="1648">AI552</f>
        <v>0</v>
      </c>
      <c r="AJ553" s="411">
        <f t="shared" ref="AJ553" si="1649">AJ552</f>
        <v>0</v>
      </c>
      <c r="AK553" s="411">
        <f t="shared" ref="AK553" si="1650">AK552</f>
        <v>0</v>
      </c>
      <c r="AL553" s="411">
        <f t="shared" ref="AL553" si="1651">AL552</f>
        <v>0</v>
      </c>
      <c r="AM553" s="306"/>
    </row>
    <row r="554" spans="1:39"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45"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52">Z555</f>
        <v>0</v>
      </c>
      <c r="AA556" s="411">
        <f t="shared" ref="AA556" si="1653">AA555</f>
        <v>0</v>
      </c>
      <c r="AB556" s="411">
        <f t="shared" ref="AB556" si="1654">AB555</f>
        <v>0</v>
      </c>
      <c r="AC556" s="411">
        <f t="shared" ref="AC556" si="1655">AC555</f>
        <v>0</v>
      </c>
      <c r="AD556" s="411">
        <f t="shared" ref="AD556" si="1656">AD555</f>
        <v>0</v>
      </c>
      <c r="AE556" s="411">
        <f t="shared" ref="AE556" si="1657">AE555</f>
        <v>0</v>
      </c>
      <c r="AF556" s="411">
        <f t="shared" ref="AF556" si="1658">AF555</f>
        <v>0</v>
      </c>
      <c r="AG556" s="411">
        <f t="shared" ref="AG556" si="1659">AG555</f>
        <v>0</v>
      </c>
      <c r="AH556" s="411">
        <f t="shared" ref="AH556" si="1660">AH555</f>
        <v>0</v>
      </c>
      <c r="AI556" s="411">
        <f t="shared" ref="AI556" si="1661">AI555</f>
        <v>0</v>
      </c>
      <c r="AJ556" s="411">
        <f t="shared" ref="AJ556" si="1662">AJ555</f>
        <v>0</v>
      </c>
      <c r="AK556" s="411">
        <f t="shared" ref="AK556" si="1663">AK555</f>
        <v>0</v>
      </c>
      <c r="AL556" s="411">
        <f t="shared" ref="AL556" si="1664">AL555</f>
        <v>0</v>
      </c>
      <c r="AM556" s="306"/>
    </row>
    <row r="557" spans="1:39"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65">Z558</f>
        <v>0</v>
      </c>
      <c r="AA559" s="411">
        <f t="shared" ref="AA559" si="1666">AA558</f>
        <v>0</v>
      </c>
      <c r="AB559" s="411">
        <f t="shared" ref="AB559" si="1667">AB558</f>
        <v>0</v>
      </c>
      <c r="AC559" s="411">
        <f t="shared" ref="AC559" si="1668">AC558</f>
        <v>0</v>
      </c>
      <c r="AD559" s="411">
        <f t="shared" ref="AD559" si="1669">AD558</f>
        <v>0</v>
      </c>
      <c r="AE559" s="411">
        <f t="shared" ref="AE559" si="1670">AE558</f>
        <v>0</v>
      </c>
      <c r="AF559" s="411">
        <f t="shared" ref="AF559" si="1671">AF558</f>
        <v>0</v>
      </c>
      <c r="AG559" s="411">
        <f t="shared" ref="AG559" si="1672">AG558</f>
        <v>0</v>
      </c>
      <c r="AH559" s="411">
        <f t="shared" ref="AH559" si="1673">AH558</f>
        <v>0</v>
      </c>
      <c r="AI559" s="411">
        <f t="shared" ref="AI559" si="1674">AI558</f>
        <v>0</v>
      </c>
      <c r="AJ559" s="411">
        <f t="shared" ref="AJ559" si="1675">AJ558</f>
        <v>0</v>
      </c>
      <c r="AK559" s="411">
        <f t="shared" ref="AK559" si="1676">AK558</f>
        <v>0</v>
      </c>
      <c r="AL559" s="411">
        <f t="shared" ref="AL559" si="1677">AL558</f>
        <v>0</v>
      </c>
      <c r="AM559" s="306"/>
    </row>
    <row r="560" spans="1:39"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2055444.13</v>
      </c>
      <c r="E561" s="329"/>
      <c r="F561" s="329"/>
      <c r="G561" s="329"/>
      <c r="H561" s="329"/>
      <c r="I561" s="329"/>
      <c r="J561" s="329"/>
      <c r="K561" s="329"/>
      <c r="L561" s="329"/>
      <c r="M561" s="329"/>
      <c r="N561" s="329"/>
      <c r="O561" s="329">
        <f>SUM(O404:O559)</f>
        <v>337.09</v>
      </c>
      <c r="P561" s="329"/>
      <c r="Q561" s="329"/>
      <c r="R561" s="329"/>
      <c r="S561" s="329"/>
      <c r="T561" s="329"/>
      <c r="U561" s="329"/>
      <c r="V561" s="329"/>
      <c r="W561" s="329"/>
      <c r="X561" s="329"/>
      <c r="Y561" s="329">
        <f>IF(Y402="kWh",SUMPRODUCT(D404:D559,Y404:Y559))</f>
        <v>0</v>
      </c>
      <c r="Z561" s="329">
        <f>IF(Z402="kWh",SUMPRODUCT(D404:D559,Z404:Z559))</f>
        <v>64836.605019999995</v>
      </c>
      <c r="AA561" s="329">
        <f>IF(AA402="kw",SUMPRODUCT(N404:N559,O404:O559,AA404:AA559),SUMPRODUCT(D404:D559,AA404:AA559))</f>
        <v>3546.6541440000001</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426.61680000000001</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1.23E-2</v>
      </c>
      <c r="Z564" s="341">
        <f>HLOOKUP(Z$35,'3.  Distribution Rates'!$C$122:$P$133,9,FALSE)</f>
        <v>1.7033333333333334E-2</v>
      </c>
      <c r="AA564" s="341">
        <f>HLOOKUP(AA$35,'3.  Distribution Rates'!$C$122:$P$133,9,FALSE)</f>
        <v>4.8536000000000001</v>
      </c>
      <c r="AB564" s="341">
        <f>HLOOKUP(AB$35,'3.  Distribution Rates'!$C$122:$P$133,9,FALSE)</f>
        <v>2.0279333333333334</v>
      </c>
      <c r="AC564" s="341">
        <f>HLOOKUP(AC$35,'3.  Distribution Rates'!$C$122:$P$133,9,FALSE)</f>
        <v>2.2922333333333333</v>
      </c>
      <c r="AD564" s="341">
        <f>HLOOKUP(AD$35,'3.  Distribution Rates'!$C$122:$P$133,9,FALSE)</f>
        <v>2.8503666666666665</v>
      </c>
      <c r="AE564" s="341">
        <f>HLOOKUP(AE$35,'3.  Distribution Rates'!$C$122:$P$133,9,FALSE)</f>
        <v>-9.4266666666666665E-2</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78">SUM(Y565:AL565)</f>
        <v>0</v>
      </c>
    </row>
    <row r="566" spans="2:39">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78"/>
        <v>0</v>
      </c>
    </row>
    <row r="567" spans="2:39">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78"/>
        <v>0</v>
      </c>
    </row>
    <row r="568" spans="2:39">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78"/>
        <v>0</v>
      </c>
    </row>
    <row r="569" spans="2:39">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679">Y209*Y564</f>
        <v>0</v>
      </c>
      <c r="Z569" s="378">
        <f t="shared" si="1679"/>
        <v>0</v>
      </c>
      <c r="AA569" s="378">
        <f t="shared" si="1679"/>
        <v>0</v>
      </c>
      <c r="AB569" s="378">
        <f>AB209*AB564</f>
        <v>0</v>
      </c>
      <c r="AC569" s="378">
        <f t="shared" si="1679"/>
        <v>0</v>
      </c>
      <c r="AD569" s="378">
        <f t="shared" si="1679"/>
        <v>0</v>
      </c>
      <c r="AE569" s="378">
        <f t="shared" si="1679"/>
        <v>0</v>
      </c>
      <c r="AF569" s="378">
        <f t="shared" si="1679"/>
        <v>0</v>
      </c>
      <c r="AG569" s="378">
        <f t="shared" si="1679"/>
        <v>0</v>
      </c>
      <c r="AH569" s="378">
        <f t="shared" si="1679"/>
        <v>0</v>
      </c>
      <c r="AI569" s="378">
        <f t="shared" si="1679"/>
        <v>0</v>
      </c>
      <c r="AJ569" s="378">
        <f t="shared" si="1679"/>
        <v>0</v>
      </c>
      <c r="AK569" s="378">
        <f t="shared" si="1679"/>
        <v>0</v>
      </c>
      <c r="AL569" s="378">
        <f t="shared" si="1679"/>
        <v>0</v>
      </c>
      <c r="AM569" s="629">
        <f t="shared" si="1678"/>
        <v>0</v>
      </c>
    </row>
    <row r="570" spans="2:39">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680">AA392*AA564</f>
        <v>0</v>
      </c>
      <c r="AB570" s="378">
        <f>AB392*AB564</f>
        <v>0</v>
      </c>
      <c r="AC570" s="378">
        <f t="shared" si="1680"/>
        <v>0</v>
      </c>
      <c r="AD570" s="378">
        <f t="shared" si="1680"/>
        <v>0</v>
      </c>
      <c r="AE570" s="378">
        <f t="shared" si="1680"/>
        <v>0</v>
      </c>
      <c r="AF570" s="378">
        <f t="shared" si="1680"/>
        <v>0</v>
      </c>
      <c r="AG570" s="378">
        <f t="shared" si="1680"/>
        <v>0</v>
      </c>
      <c r="AH570" s="378">
        <f t="shared" si="1680"/>
        <v>0</v>
      </c>
      <c r="AI570" s="378">
        <f t="shared" si="1680"/>
        <v>0</v>
      </c>
      <c r="AJ570" s="378">
        <f t="shared" si="1680"/>
        <v>0</v>
      </c>
      <c r="AK570" s="378">
        <f t="shared" si="1680"/>
        <v>0</v>
      </c>
      <c r="AL570" s="378">
        <f t="shared" si="1680"/>
        <v>0</v>
      </c>
      <c r="AM570" s="629">
        <f t="shared" si="1678"/>
        <v>0</v>
      </c>
    </row>
    <row r="571" spans="2:39">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763">
        <v>0</v>
      </c>
      <c r="Z571" s="763">
        <v>0</v>
      </c>
      <c r="AA571" s="763">
        <v>0</v>
      </c>
      <c r="AB571" s="763">
        <v>0</v>
      </c>
      <c r="AC571" s="763">
        <v>0</v>
      </c>
      <c r="AD571" s="763">
        <v>0</v>
      </c>
      <c r="AE571" s="763">
        <v>0</v>
      </c>
      <c r="AF571" s="763">
        <v>0</v>
      </c>
      <c r="AG571" s="763">
        <v>0</v>
      </c>
      <c r="AH571" s="763">
        <v>0</v>
      </c>
      <c r="AI571" s="763">
        <v>0</v>
      </c>
      <c r="AJ571" s="763">
        <v>0</v>
      </c>
      <c r="AK571" s="763">
        <v>0</v>
      </c>
      <c r="AL571" s="763">
        <v>0</v>
      </c>
      <c r="AM571" s="764">
        <f t="shared" si="1678"/>
        <v>0</v>
      </c>
    </row>
    <row r="572" spans="2:39" ht="15.75">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681">SUM(AA565:AA571)</f>
        <v>0</v>
      </c>
      <c r="AB572" s="346">
        <f t="shared" si="1681"/>
        <v>0</v>
      </c>
      <c r="AC572" s="346">
        <f t="shared" si="1681"/>
        <v>0</v>
      </c>
      <c r="AD572" s="346">
        <f>SUM(AD565:AD571)</f>
        <v>0</v>
      </c>
      <c r="AE572" s="346">
        <f t="shared" si="1681"/>
        <v>0</v>
      </c>
      <c r="AF572" s="346">
        <f>SUM(AF565:AF571)</f>
        <v>0</v>
      </c>
      <c r="AG572" s="346">
        <f>SUM(AG565:AG571)</f>
        <v>0</v>
      </c>
      <c r="AH572" s="346">
        <f t="shared" ref="AH572:AL572" si="1682">SUM(AH565:AH571)</f>
        <v>0</v>
      </c>
      <c r="AI572" s="346">
        <f t="shared" si="1682"/>
        <v>0</v>
      </c>
      <c r="AJ572" s="346">
        <f>SUM(AJ565:AJ571)</f>
        <v>0</v>
      </c>
      <c r="AK572" s="346">
        <f t="shared" si="1682"/>
        <v>0</v>
      </c>
      <c r="AL572" s="346">
        <f t="shared" si="1682"/>
        <v>0</v>
      </c>
      <c r="AM572" s="407">
        <f>SUM(AM565:AM571)</f>
        <v>0</v>
      </c>
    </row>
    <row r="573" spans="2:39" ht="15.75">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683">Z562*Z564</f>
        <v>0</v>
      </c>
      <c r="AA573" s="347">
        <f t="shared" si="1683"/>
        <v>0</v>
      </c>
      <c r="AB573" s="347">
        <f t="shared" si="1683"/>
        <v>0</v>
      </c>
      <c r="AC573" s="347">
        <f t="shared" si="1683"/>
        <v>0</v>
      </c>
      <c r="AD573" s="347">
        <f>AD562*AD564</f>
        <v>0</v>
      </c>
      <c r="AE573" s="347">
        <f t="shared" si="1683"/>
        <v>0</v>
      </c>
      <c r="AF573" s="347">
        <f>AF562*AF564</f>
        <v>0</v>
      </c>
      <c r="AG573" s="347">
        <f t="shared" ref="AG573:AL573" si="1684">AG562*AG564</f>
        <v>0</v>
      </c>
      <c r="AH573" s="347">
        <f t="shared" si="1684"/>
        <v>0</v>
      </c>
      <c r="AI573" s="347">
        <f t="shared" si="1684"/>
        <v>0</v>
      </c>
      <c r="AJ573" s="347">
        <f>AJ562*AJ564</f>
        <v>0</v>
      </c>
      <c r="AK573" s="347">
        <f>AK562*AK564</f>
        <v>0</v>
      </c>
      <c r="AL573" s="347">
        <f t="shared" si="1684"/>
        <v>0</v>
      </c>
      <c r="AM573" s="407">
        <f>SUM(Y573:AL573)</f>
        <v>0</v>
      </c>
    </row>
    <row r="574" spans="2:39" ht="15.75">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0</v>
      </c>
      <c r="Z576" s="291">
        <f>SUMPRODUCT(E404:E559,Z404:Z559)</f>
        <v>64836.605019999995</v>
      </c>
      <c r="AA576" s="291">
        <f>IF(AA402="kw",SUMPRODUCT($N$404:$N$559,$P$404:$P$559,AA404:AA559),SUMPRODUCT($E$404:$E$559,AA404:AA559))</f>
        <v>3540.043477401045</v>
      </c>
      <c r="AB576" s="291">
        <f>IF(AB402="kw",SUMPRODUCT($N$404:$N$559,$P$404:$P$559,AB404:AB559),SUMPRODUCT($E$404:$E$559,AB404:AB559))</f>
        <v>0</v>
      </c>
      <c r="AC576" s="291">
        <f>IF(AC402="kw",SUMPRODUCT($N$404:$N$559,$P$404:$P$559,AC404:AC559),SUMPRODUCT($E$404:$E$559,AC404:AC559))</f>
        <v>0</v>
      </c>
      <c r="AD576" s="291">
        <f t="shared" ref="AD576:AL576" si="1685">IF(AD402="kw",SUMPRODUCT($N$404:$N$559,$P$404:$P$559,AD404:AD559),SUMPRODUCT($E$404:$E$559,AD404:AD559))</f>
        <v>426.61680000000001</v>
      </c>
      <c r="AE576" s="291">
        <f t="shared" si="1685"/>
        <v>0</v>
      </c>
      <c r="AF576" s="291">
        <f t="shared" si="1685"/>
        <v>0</v>
      </c>
      <c r="AG576" s="291">
        <f t="shared" si="1685"/>
        <v>0</v>
      </c>
      <c r="AH576" s="291">
        <f t="shared" si="1685"/>
        <v>0</v>
      </c>
      <c r="AI576" s="291">
        <f t="shared" si="1685"/>
        <v>0</v>
      </c>
      <c r="AJ576" s="291">
        <f t="shared" si="1685"/>
        <v>0</v>
      </c>
      <c r="AK576" s="291">
        <f t="shared" si="1685"/>
        <v>0</v>
      </c>
      <c r="AL576" s="291">
        <f t="shared" si="1685"/>
        <v>0</v>
      </c>
      <c r="AM576" s="337"/>
    </row>
    <row r="577" spans="1:39">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0</v>
      </c>
      <c r="Z577" s="291">
        <f>SUMPRODUCT(F404:F559,Z404:Z559)</f>
        <v>64515.981256212501</v>
      </c>
      <c r="AA577" s="291">
        <f t="shared" ref="AA577:AL577" si="1686">IF(AA402="kw",SUMPRODUCT($N$404:$N$559,$Q$404:$Q$559,AA404:AA559),SUMPRODUCT($F$404:$F$559,AA404:AA559))</f>
        <v>3523.705502777846</v>
      </c>
      <c r="AB577" s="291">
        <f t="shared" si="1686"/>
        <v>0</v>
      </c>
      <c r="AC577" s="291">
        <f>IF(AC402="kw",SUMPRODUCT($N$404:$N$559,$Q$404:$Q$559,AC404:AC559),SUMPRODUCT($F$404:$F$559,AC404:AC559))</f>
        <v>0</v>
      </c>
      <c r="AD577" s="291">
        <f t="shared" si="1686"/>
        <v>424.50713549691903</v>
      </c>
      <c r="AE577" s="291">
        <f t="shared" si="1686"/>
        <v>0</v>
      </c>
      <c r="AF577" s="291">
        <f t="shared" si="1686"/>
        <v>0</v>
      </c>
      <c r="AG577" s="291">
        <f t="shared" si="1686"/>
        <v>0</v>
      </c>
      <c r="AH577" s="291">
        <f t="shared" si="1686"/>
        <v>0</v>
      </c>
      <c r="AI577" s="291">
        <f t="shared" si="1686"/>
        <v>0</v>
      </c>
      <c r="AJ577" s="291">
        <f t="shared" si="1686"/>
        <v>0</v>
      </c>
      <c r="AK577" s="291">
        <f t="shared" si="1686"/>
        <v>0</v>
      </c>
      <c r="AL577" s="291">
        <f t="shared" si="1686"/>
        <v>0</v>
      </c>
      <c r="AM577" s="337"/>
    </row>
    <row r="578" spans="1:39">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0</v>
      </c>
      <c r="Z578" s="326">
        <f>SUMPRODUCT(G404:G559,Z404:Z559)</f>
        <v>64515.981256212501</v>
      </c>
      <c r="AA578" s="326">
        <f t="shared" ref="AA578:AL578" si="1687">IF(AA402="kw",SUMPRODUCT($N$404:$N$559,$R$404:$R$559,AA404:AA559),SUMPRODUCT($G$404:$G$559,AA404:AA559))</f>
        <v>3523.5976025990676</v>
      </c>
      <c r="AB578" s="326">
        <f t="shared" si="1687"/>
        <v>0</v>
      </c>
      <c r="AC578" s="326">
        <f>IF(AC402="kw",SUMPRODUCT($N$404:$N$559,$R$404:$R$559,AC404:AC559),SUMPRODUCT($G$404:$G$559,AC404:AC559))</f>
        <v>0</v>
      </c>
      <c r="AD578" s="326">
        <f t="shared" si="1687"/>
        <v>424.50713549691903</v>
      </c>
      <c r="AE578" s="326">
        <f t="shared" si="1687"/>
        <v>0</v>
      </c>
      <c r="AF578" s="326">
        <f t="shared" si="1687"/>
        <v>0</v>
      </c>
      <c r="AG578" s="326">
        <f t="shared" si="1687"/>
        <v>0</v>
      </c>
      <c r="AH578" s="326">
        <f t="shared" si="1687"/>
        <v>0</v>
      </c>
      <c r="AI578" s="326">
        <f t="shared" si="1687"/>
        <v>0</v>
      </c>
      <c r="AJ578" s="326">
        <f t="shared" si="1687"/>
        <v>0</v>
      </c>
      <c r="AK578" s="326">
        <f t="shared" si="1687"/>
        <v>0</v>
      </c>
      <c r="AL578" s="326">
        <f t="shared" si="1687"/>
        <v>0</v>
      </c>
      <c r="AM578" s="386"/>
    </row>
    <row r="579" spans="1:39" ht="22.5" customHeight="1">
      <c r="B579" s="368" t="s">
        <v>584</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90" t="s">
        <v>526</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819" t="s">
        <v>211</v>
      </c>
      <c r="C583" s="821" t="s">
        <v>33</v>
      </c>
      <c r="D583" s="284" t="s">
        <v>422</v>
      </c>
      <c r="E583" s="823" t="s">
        <v>209</v>
      </c>
      <c r="F583" s="824"/>
      <c r="G583" s="824"/>
      <c r="H583" s="824"/>
      <c r="I583" s="824"/>
      <c r="J583" s="824"/>
      <c r="K583" s="824"/>
      <c r="L583" s="824"/>
      <c r="M583" s="825"/>
      <c r="N583" s="826" t="s">
        <v>213</v>
      </c>
      <c r="O583" s="284" t="s">
        <v>423</v>
      </c>
      <c r="P583" s="823" t="s">
        <v>212</v>
      </c>
      <c r="Q583" s="824"/>
      <c r="R583" s="824"/>
      <c r="S583" s="824"/>
      <c r="T583" s="824"/>
      <c r="U583" s="824"/>
      <c r="V583" s="824"/>
      <c r="W583" s="824"/>
      <c r="X583" s="825"/>
      <c r="Y583" s="816" t="s">
        <v>243</v>
      </c>
      <c r="Z583" s="817"/>
      <c r="AA583" s="817"/>
      <c r="AB583" s="817"/>
      <c r="AC583" s="817"/>
      <c r="AD583" s="817"/>
      <c r="AE583" s="817"/>
      <c r="AF583" s="817"/>
      <c r="AG583" s="817"/>
      <c r="AH583" s="817"/>
      <c r="AI583" s="817"/>
      <c r="AJ583" s="817"/>
      <c r="AK583" s="817"/>
      <c r="AL583" s="817"/>
      <c r="AM583" s="818"/>
    </row>
    <row r="584" spans="1:39" ht="68.25" customHeight="1">
      <c r="B584" s="820"/>
      <c r="C584" s="822"/>
      <c r="D584" s="285">
        <v>2018</v>
      </c>
      <c r="E584" s="285">
        <v>2019</v>
      </c>
      <c r="F584" s="285">
        <v>2020</v>
      </c>
      <c r="G584" s="285">
        <v>2021</v>
      </c>
      <c r="H584" s="285">
        <v>2022</v>
      </c>
      <c r="I584" s="285">
        <v>2023</v>
      </c>
      <c r="J584" s="285">
        <v>2024</v>
      </c>
      <c r="K584" s="285">
        <v>2025</v>
      </c>
      <c r="L584" s="285">
        <v>2026</v>
      </c>
      <c r="M584" s="285">
        <v>2027</v>
      </c>
      <c r="N584" s="82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General Service &lt; 50 kW</v>
      </c>
      <c r="AA584" s="285" t="str">
        <f>'1.  LRAMVA Summary'!F52</f>
        <v>General Service 50 - 4,999 kW</v>
      </c>
      <c r="AB584" s="285" t="str">
        <f>'1.  LRAMVA Summary'!G52</f>
        <v>General Service 3,000 - 4,999 kW</v>
      </c>
      <c r="AC584" s="285" t="str">
        <f>'1.  LRAMVA Summary'!H52</f>
        <v>Large Use - Regular</v>
      </c>
      <c r="AD584" s="285" t="str">
        <f>'1.  LRAMVA Summary'!I52</f>
        <v>Large Use - 3TS</v>
      </c>
      <c r="AE584" s="285" t="str">
        <f>'1.  LRAMVA Summary'!J52</f>
        <v>Large Use - Ford Annex</v>
      </c>
      <c r="AF584" s="285" t="str">
        <f>'1.  LRAMVA Summary'!K52</f>
        <v>Other</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504</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2"/>
      <c r="B586" s="504" t="s">
        <v>497</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688">Z587</f>
        <v>0</v>
      </c>
      <c r="AA588" s="411">
        <f t="shared" ref="AA588" si="1689">AA587</f>
        <v>0</v>
      </c>
      <c r="AB588" s="411">
        <f t="shared" ref="AB588" si="1690">AB587</f>
        <v>0</v>
      </c>
      <c r="AC588" s="411">
        <f t="shared" ref="AC588" si="1691">AC587</f>
        <v>0</v>
      </c>
      <c r="AD588" s="411">
        <f t="shared" ref="AD588" si="1692">AD587</f>
        <v>0</v>
      </c>
      <c r="AE588" s="411">
        <f t="shared" ref="AE588" si="1693">AE587</f>
        <v>0</v>
      </c>
      <c r="AF588" s="411">
        <f t="shared" ref="AF588" si="1694">AF587</f>
        <v>0</v>
      </c>
      <c r="AG588" s="411">
        <f t="shared" ref="AG588" si="1695">AG587</f>
        <v>0</v>
      </c>
      <c r="AH588" s="411">
        <f t="shared" ref="AH588" si="1696">AH587</f>
        <v>0</v>
      </c>
      <c r="AI588" s="411">
        <f t="shared" ref="AI588" si="1697">AI587</f>
        <v>0</v>
      </c>
      <c r="AJ588" s="411">
        <f t="shared" ref="AJ588" si="1698">AJ587</f>
        <v>0</v>
      </c>
      <c r="AK588" s="411">
        <f t="shared" ref="AK588" si="1699">AK587</f>
        <v>0</v>
      </c>
      <c r="AL588" s="411">
        <f t="shared" ref="AL588" si="1700">AL587</f>
        <v>0</v>
      </c>
      <c r="AM588" s="297"/>
    </row>
    <row r="589" spans="1:39" ht="15.75"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01">Z590</f>
        <v>0</v>
      </c>
      <c r="AA591" s="411">
        <f t="shared" ref="AA591" si="1702">AA590</f>
        <v>0</v>
      </c>
      <c r="AB591" s="411">
        <f t="shared" ref="AB591" si="1703">AB590</f>
        <v>0</v>
      </c>
      <c r="AC591" s="411">
        <f t="shared" ref="AC591" si="1704">AC590</f>
        <v>0</v>
      </c>
      <c r="AD591" s="411">
        <f t="shared" ref="AD591" si="1705">AD590</f>
        <v>0</v>
      </c>
      <c r="AE591" s="411">
        <f t="shared" ref="AE591" si="1706">AE590</f>
        <v>0</v>
      </c>
      <c r="AF591" s="411">
        <f t="shared" ref="AF591" si="1707">AF590</f>
        <v>0</v>
      </c>
      <c r="AG591" s="411">
        <f t="shared" ref="AG591" si="1708">AG590</f>
        <v>0</v>
      </c>
      <c r="AH591" s="411">
        <f t="shared" ref="AH591" si="1709">AH590</f>
        <v>0</v>
      </c>
      <c r="AI591" s="411">
        <f t="shared" ref="AI591" si="1710">AI590</f>
        <v>0</v>
      </c>
      <c r="AJ591" s="411">
        <f t="shared" ref="AJ591" si="1711">AJ590</f>
        <v>0</v>
      </c>
      <c r="AK591" s="411">
        <f t="shared" ref="AK591" si="1712">AK590</f>
        <v>0</v>
      </c>
      <c r="AL591" s="411">
        <f t="shared" ref="AL591" si="1713">AL590</f>
        <v>0</v>
      </c>
      <c r="AM591" s="297"/>
    </row>
    <row r="592" spans="1:39" ht="15.75"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14">Z593</f>
        <v>0</v>
      </c>
      <c r="AA594" s="411">
        <f t="shared" ref="AA594" si="1715">AA593</f>
        <v>0</v>
      </c>
      <c r="AB594" s="411">
        <f t="shared" ref="AB594" si="1716">AB593</f>
        <v>0</v>
      </c>
      <c r="AC594" s="411">
        <f t="shared" ref="AC594" si="1717">AC593</f>
        <v>0</v>
      </c>
      <c r="AD594" s="411">
        <f t="shared" ref="AD594" si="1718">AD593</f>
        <v>0</v>
      </c>
      <c r="AE594" s="411">
        <f t="shared" ref="AE594" si="1719">AE593</f>
        <v>0</v>
      </c>
      <c r="AF594" s="411">
        <f t="shared" ref="AF594" si="1720">AF593</f>
        <v>0</v>
      </c>
      <c r="AG594" s="411">
        <f t="shared" ref="AG594" si="1721">AG593</f>
        <v>0</v>
      </c>
      <c r="AH594" s="411">
        <f t="shared" ref="AH594" si="1722">AH593</f>
        <v>0</v>
      </c>
      <c r="AI594" s="411">
        <f t="shared" ref="AI594" si="1723">AI593</f>
        <v>0</v>
      </c>
      <c r="AJ594" s="411">
        <f t="shared" ref="AJ594" si="1724">AJ593</f>
        <v>0</v>
      </c>
      <c r="AK594" s="411">
        <f t="shared" ref="AK594" si="1725">AK593</f>
        <v>0</v>
      </c>
      <c r="AL594" s="411">
        <f t="shared" ref="AL594" si="1726">AL593</f>
        <v>0</v>
      </c>
      <c r="AM594" s="297"/>
    </row>
    <row r="595" spans="1:39"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2">
        <v>4</v>
      </c>
      <c r="B596" s="520" t="s">
        <v>674</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27">Z596</f>
        <v>0</v>
      </c>
      <c r="AA597" s="411">
        <f t="shared" ref="AA597" si="1728">AA596</f>
        <v>0</v>
      </c>
      <c r="AB597" s="411">
        <f t="shared" ref="AB597" si="1729">AB596</f>
        <v>0</v>
      </c>
      <c r="AC597" s="411">
        <f t="shared" ref="AC597" si="1730">AC596</f>
        <v>0</v>
      </c>
      <c r="AD597" s="411">
        <f t="shared" ref="AD597" si="1731">AD596</f>
        <v>0</v>
      </c>
      <c r="AE597" s="411">
        <f t="shared" ref="AE597" si="1732">AE596</f>
        <v>0</v>
      </c>
      <c r="AF597" s="411">
        <f t="shared" ref="AF597" si="1733">AF596</f>
        <v>0</v>
      </c>
      <c r="AG597" s="411">
        <f t="shared" ref="AG597" si="1734">AG596</f>
        <v>0</v>
      </c>
      <c r="AH597" s="411">
        <f t="shared" ref="AH597" si="1735">AH596</f>
        <v>0</v>
      </c>
      <c r="AI597" s="411">
        <f t="shared" ref="AI597" si="1736">AI596</f>
        <v>0</v>
      </c>
      <c r="AJ597" s="411">
        <f t="shared" ref="AJ597" si="1737">AJ596</f>
        <v>0</v>
      </c>
      <c r="AK597" s="411">
        <f t="shared" ref="AK597" si="1738">AK596</f>
        <v>0</v>
      </c>
      <c r="AL597" s="411">
        <f t="shared" ref="AL597" si="1739">AL596</f>
        <v>0</v>
      </c>
      <c r="AM597" s="297"/>
    </row>
    <row r="598" spans="1:39"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40">Z599</f>
        <v>0</v>
      </c>
      <c r="AA600" s="411">
        <f t="shared" ref="AA600" si="1741">AA599</f>
        <v>0</v>
      </c>
      <c r="AB600" s="411">
        <f t="shared" ref="AB600" si="1742">AB599</f>
        <v>0</v>
      </c>
      <c r="AC600" s="411">
        <f t="shared" ref="AC600" si="1743">AC599</f>
        <v>0</v>
      </c>
      <c r="AD600" s="411">
        <f t="shared" ref="AD600" si="1744">AD599</f>
        <v>0</v>
      </c>
      <c r="AE600" s="411">
        <f t="shared" ref="AE600" si="1745">AE599</f>
        <v>0</v>
      </c>
      <c r="AF600" s="411">
        <f t="shared" ref="AF600" si="1746">AF599</f>
        <v>0</v>
      </c>
      <c r="AG600" s="411">
        <f t="shared" ref="AG600" si="1747">AG599</f>
        <v>0</v>
      </c>
      <c r="AH600" s="411">
        <f t="shared" ref="AH600" si="1748">AH599</f>
        <v>0</v>
      </c>
      <c r="AI600" s="411">
        <f t="shared" ref="AI600" si="1749">AI599</f>
        <v>0</v>
      </c>
      <c r="AJ600" s="411">
        <f t="shared" ref="AJ600" si="1750">AJ599</f>
        <v>0</v>
      </c>
      <c r="AK600" s="411">
        <f t="shared" ref="AK600" si="1751">AK599</f>
        <v>0</v>
      </c>
      <c r="AL600" s="411">
        <f t="shared" ref="AL600" si="1752">AL599</f>
        <v>0</v>
      </c>
      <c r="AM600" s="297"/>
    </row>
    <row r="601" spans="1:39"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75" outlineLevel="1">
      <c r="A602" s="532"/>
      <c r="B602" s="319" t="s">
        <v>498</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53">Z603</f>
        <v>0</v>
      </c>
      <c r="AA604" s="411">
        <f t="shared" ref="AA604" si="1754">AA603</f>
        <v>0</v>
      </c>
      <c r="AB604" s="411">
        <f t="shared" ref="AB604" si="1755">AB603</f>
        <v>0</v>
      </c>
      <c r="AC604" s="411">
        <f t="shared" ref="AC604" si="1756">AC603</f>
        <v>0</v>
      </c>
      <c r="AD604" s="411">
        <f t="shared" ref="AD604" si="1757">AD603</f>
        <v>0</v>
      </c>
      <c r="AE604" s="411">
        <f t="shared" ref="AE604" si="1758">AE603</f>
        <v>0</v>
      </c>
      <c r="AF604" s="411">
        <f t="shared" ref="AF604" si="1759">AF603</f>
        <v>0</v>
      </c>
      <c r="AG604" s="411">
        <f t="shared" ref="AG604" si="1760">AG603</f>
        <v>0</v>
      </c>
      <c r="AH604" s="411">
        <f t="shared" ref="AH604" si="1761">AH603</f>
        <v>0</v>
      </c>
      <c r="AI604" s="411">
        <f t="shared" ref="AI604" si="1762">AI603</f>
        <v>0</v>
      </c>
      <c r="AJ604" s="411">
        <f t="shared" ref="AJ604" si="1763">AJ603</f>
        <v>0</v>
      </c>
      <c r="AK604" s="411">
        <f t="shared" ref="AK604" si="1764">AK603</f>
        <v>0</v>
      </c>
      <c r="AL604" s="411">
        <f t="shared" ref="AL604" si="1765">AL603</f>
        <v>0</v>
      </c>
      <c r="AM604" s="311"/>
    </row>
    <row r="605" spans="1:39"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66">Z606</f>
        <v>0</v>
      </c>
      <c r="AA607" s="411">
        <f t="shared" ref="AA607" si="1767">AA606</f>
        <v>0</v>
      </c>
      <c r="AB607" s="411">
        <f t="shared" ref="AB607" si="1768">AB606</f>
        <v>0</v>
      </c>
      <c r="AC607" s="411">
        <f t="shared" ref="AC607" si="1769">AC606</f>
        <v>0</v>
      </c>
      <c r="AD607" s="411">
        <f t="shared" ref="AD607" si="1770">AD606</f>
        <v>0</v>
      </c>
      <c r="AE607" s="411">
        <f t="shared" ref="AE607" si="1771">AE606</f>
        <v>0</v>
      </c>
      <c r="AF607" s="411">
        <f t="shared" ref="AF607" si="1772">AF606</f>
        <v>0</v>
      </c>
      <c r="AG607" s="411">
        <f t="shared" ref="AG607" si="1773">AG606</f>
        <v>0</v>
      </c>
      <c r="AH607" s="411">
        <f t="shared" ref="AH607" si="1774">AH606</f>
        <v>0</v>
      </c>
      <c r="AI607" s="411">
        <f t="shared" ref="AI607" si="1775">AI606</f>
        <v>0</v>
      </c>
      <c r="AJ607" s="411">
        <f t="shared" ref="AJ607" si="1776">AJ606</f>
        <v>0</v>
      </c>
      <c r="AK607" s="411">
        <f t="shared" ref="AK607" si="1777">AK606</f>
        <v>0</v>
      </c>
      <c r="AL607" s="411">
        <f t="shared" ref="AL607" si="1778">AL606</f>
        <v>0</v>
      </c>
      <c r="AM607" s="311"/>
    </row>
    <row r="608" spans="1:39"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779">Z609</f>
        <v>0</v>
      </c>
      <c r="AA610" s="411">
        <f t="shared" ref="AA610" si="1780">AA609</f>
        <v>0</v>
      </c>
      <c r="AB610" s="411">
        <f t="shared" ref="AB610" si="1781">AB609</f>
        <v>0</v>
      </c>
      <c r="AC610" s="411">
        <f t="shared" ref="AC610" si="1782">AC609</f>
        <v>0</v>
      </c>
      <c r="AD610" s="411">
        <f t="shared" ref="AD610" si="1783">AD609</f>
        <v>0</v>
      </c>
      <c r="AE610" s="411">
        <f t="shared" ref="AE610" si="1784">AE609</f>
        <v>0</v>
      </c>
      <c r="AF610" s="411">
        <f t="shared" ref="AF610" si="1785">AF609</f>
        <v>0</v>
      </c>
      <c r="AG610" s="411">
        <f t="shared" ref="AG610" si="1786">AG609</f>
        <v>0</v>
      </c>
      <c r="AH610" s="411">
        <f t="shared" ref="AH610" si="1787">AH609</f>
        <v>0</v>
      </c>
      <c r="AI610" s="411">
        <f t="shared" ref="AI610" si="1788">AI609</f>
        <v>0</v>
      </c>
      <c r="AJ610" s="411">
        <f t="shared" ref="AJ610" si="1789">AJ609</f>
        <v>0</v>
      </c>
      <c r="AK610" s="411">
        <f t="shared" ref="AK610" si="1790">AK609</f>
        <v>0</v>
      </c>
      <c r="AL610" s="411">
        <f t="shared" ref="AL610" si="1791">AL609</f>
        <v>0</v>
      </c>
      <c r="AM610" s="311"/>
    </row>
    <row r="611" spans="1:39"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792">Z612</f>
        <v>0</v>
      </c>
      <c r="AA613" s="411">
        <f t="shared" ref="AA613" si="1793">AA612</f>
        <v>0</v>
      </c>
      <c r="AB613" s="411">
        <f t="shared" ref="AB613" si="1794">AB612</f>
        <v>0</v>
      </c>
      <c r="AC613" s="411">
        <f t="shared" ref="AC613" si="1795">AC612</f>
        <v>0</v>
      </c>
      <c r="AD613" s="411">
        <f t="shared" ref="AD613" si="1796">AD612</f>
        <v>0</v>
      </c>
      <c r="AE613" s="411">
        <f t="shared" ref="AE613" si="1797">AE612</f>
        <v>0</v>
      </c>
      <c r="AF613" s="411">
        <f t="shared" ref="AF613" si="1798">AF612</f>
        <v>0</v>
      </c>
      <c r="AG613" s="411">
        <f t="shared" ref="AG613" si="1799">AG612</f>
        <v>0</v>
      </c>
      <c r="AH613" s="411">
        <f t="shared" ref="AH613" si="1800">AH612</f>
        <v>0</v>
      </c>
      <c r="AI613" s="411">
        <f t="shared" ref="AI613" si="1801">AI612</f>
        <v>0</v>
      </c>
      <c r="AJ613" s="411">
        <f t="shared" ref="AJ613" si="1802">AJ612</f>
        <v>0</v>
      </c>
      <c r="AK613" s="411">
        <f t="shared" ref="AK613" si="1803">AK612</f>
        <v>0</v>
      </c>
      <c r="AL613" s="411">
        <f t="shared" ref="AL613" si="1804">AL612</f>
        <v>0</v>
      </c>
      <c r="AM613" s="311"/>
    </row>
    <row r="614" spans="1:39"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05">Z615</f>
        <v>0</v>
      </c>
      <c r="AA616" s="411">
        <f t="shared" ref="AA616" si="1806">AA615</f>
        <v>0</v>
      </c>
      <c r="AB616" s="411">
        <f t="shared" ref="AB616" si="1807">AB615</f>
        <v>0</v>
      </c>
      <c r="AC616" s="411">
        <f t="shared" ref="AC616" si="1808">AC615</f>
        <v>0</v>
      </c>
      <c r="AD616" s="411">
        <f t="shared" ref="AD616" si="1809">AD615</f>
        <v>0</v>
      </c>
      <c r="AE616" s="411">
        <f t="shared" ref="AE616" si="1810">AE615</f>
        <v>0</v>
      </c>
      <c r="AF616" s="411">
        <f t="shared" ref="AF616" si="1811">AF615</f>
        <v>0</v>
      </c>
      <c r="AG616" s="411">
        <f t="shared" ref="AG616" si="1812">AG615</f>
        <v>0</v>
      </c>
      <c r="AH616" s="411">
        <f t="shared" ref="AH616" si="1813">AH615</f>
        <v>0</v>
      </c>
      <c r="AI616" s="411">
        <f t="shared" ref="AI616" si="1814">AI615</f>
        <v>0</v>
      </c>
      <c r="AJ616" s="411">
        <f t="shared" ref="AJ616" si="1815">AJ615</f>
        <v>0</v>
      </c>
      <c r="AK616" s="411">
        <f t="shared" ref="AK616" si="1816">AK615</f>
        <v>0</v>
      </c>
      <c r="AL616" s="411">
        <f t="shared" ref="AL616" si="1817">AL615</f>
        <v>0</v>
      </c>
      <c r="AM616" s="311"/>
    </row>
    <row r="617" spans="1:39"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75"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18">Z619</f>
        <v>0</v>
      </c>
      <c r="AA620" s="411">
        <f t="shared" ref="AA620" si="1819">AA619</f>
        <v>0</v>
      </c>
      <c r="AB620" s="411">
        <f t="shared" ref="AB620" si="1820">AB619</f>
        <v>0</v>
      </c>
      <c r="AC620" s="411">
        <f t="shared" ref="AC620" si="1821">AC619</f>
        <v>0</v>
      </c>
      <c r="AD620" s="411">
        <f t="shared" ref="AD620" si="1822">AD619</f>
        <v>0</v>
      </c>
      <c r="AE620" s="411">
        <f t="shared" ref="AE620" si="1823">AE619</f>
        <v>0</v>
      </c>
      <c r="AF620" s="411">
        <f t="shared" ref="AF620" si="1824">AF619</f>
        <v>0</v>
      </c>
      <c r="AG620" s="411">
        <f t="shared" ref="AG620" si="1825">AG619</f>
        <v>0</v>
      </c>
      <c r="AH620" s="411">
        <f t="shared" ref="AH620" si="1826">AH619</f>
        <v>0</v>
      </c>
      <c r="AI620" s="411">
        <f t="shared" ref="AI620" si="1827">AI619</f>
        <v>0</v>
      </c>
      <c r="AJ620" s="411">
        <f t="shared" ref="AJ620" si="1828">AJ619</f>
        <v>0</v>
      </c>
      <c r="AK620" s="411">
        <f t="shared" ref="AK620" si="1829">AK619</f>
        <v>0</v>
      </c>
      <c r="AL620" s="411">
        <f t="shared" ref="AL620" si="1830">AL619</f>
        <v>0</v>
      </c>
      <c r="AM620" s="297"/>
    </row>
    <row r="621" spans="1:39"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45"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31">Z622</f>
        <v>0</v>
      </c>
      <c r="AA623" s="411">
        <f t="shared" ref="AA623" si="1832">AA622</f>
        <v>0</v>
      </c>
      <c r="AB623" s="411">
        <f t="shared" ref="AB623" si="1833">AB622</f>
        <v>0</v>
      </c>
      <c r="AC623" s="411">
        <f t="shared" ref="AC623" si="1834">AC622</f>
        <v>0</v>
      </c>
      <c r="AD623" s="411">
        <f t="shared" ref="AD623" si="1835">AD622</f>
        <v>0</v>
      </c>
      <c r="AE623" s="411">
        <f t="shared" ref="AE623" si="1836">AE622</f>
        <v>0</v>
      </c>
      <c r="AF623" s="411">
        <f t="shared" ref="AF623" si="1837">AF622</f>
        <v>0</v>
      </c>
      <c r="AG623" s="411">
        <f t="shared" ref="AG623" si="1838">AG622</f>
        <v>0</v>
      </c>
      <c r="AH623" s="411">
        <f t="shared" ref="AH623" si="1839">AH622</f>
        <v>0</v>
      </c>
      <c r="AI623" s="411">
        <f t="shared" ref="AI623" si="1840">AI622</f>
        <v>0</v>
      </c>
      <c r="AJ623" s="411">
        <f t="shared" ref="AJ623" si="1841">AJ622</f>
        <v>0</v>
      </c>
      <c r="AK623" s="411">
        <f t="shared" ref="AK623" si="1842">AK622</f>
        <v>0</v>
      </c>
      <c r="AL623" s="411">
        <f t="shared" ref="AL623" si="1843">AL622</f>
        <v>0</v>
      </c>
      <c r="AM623" s="297"/>
    </row>
    <row r="624" spans="1:39"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44">Z625</f>
        <v>0</v>
      </c>
      <c r="AA626" s="411">
        <f t="shared" ref="AA626" si="1845">AA625</f>
        <v>0</v>
      </c>
      <c r="AB626" s="411">
        <f t="shared" ref="AB626" si="1846">AB625</f>
        <v>0</v>
      </c>
      <c r="AC626" s="411">
        <f t="shared" ref="AC626" si="1847">AC625</f>
        <v>0</v>
      </c>
      <c r="AD626" s="411">
        <f t="shared" ref="AD626" si="1848">AD625</f>
        <v>0</v>
      </c>
      <c r="AE626" s="411">
        <f t="shared" ref="AE626" si="1849">AE625</f>
        <v>0</v>
      </c>
      <c r="AF626" s="411">
        <f t="shared" ref="AF626" si="1850">AF625</f>
        <v>0</v>
      </c>
      <c r="AG626" s="411">
        <f t="shared" ref="AG626" si="1851">AG625</f>
        <v>0</v>
      </c>
      <c r="AH626" s="411">
        <f t="shared" ref="AH626" si="1852">AH625</f>
        <v>0</v>
      </c>
      <c r="AI626" s="411">
        <f t="shared" ref="AI626" si="1853">AI625</f>
        <v>0</v>
      </c>
      <c r="AJ626" s="411">
        <f t="shared" ref="AJ626" si="1854">AJ625</f>
        <v>0</v>
      </c>
      <c r="AK626" s="411">
        <f t="shared" ref="AK626" si="1855">AK625</f>
        <v>0</v>
      </c>
      <c r="AL626" s="411">
        <f t="shared" ref="AL626" si="1856">AL625</f>
        <v>0</v>
      </c>
      <c r="AM626" s="306"/>
    </row>
    <row r="627" spans="1:40"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57">Z629</f>
        <v>0</v>
      </c>
      <c r="AA630" s="411">
        <f t="shared" ref="AA630" si="1858">AA629</f>
        <v>0</v>
      </c>
      <c r="AB630" s="411">
        <f t="shared" ref="AB630" si="1859">AB629</f>
        <v>0</v>
      </c>
      <c r="AC630" s="411">
        <f t="shared" ref="AC630" si="1860">AC629</f>
        <v>0</v>
      </c>
      <c r="AD630" s="411">
        <f t="shared" ref="AD630" si="1861">AD629</f>
        <v>0</v>
      </c>
      <c r="AE630" s="411">
        <f t="shared" ref="AE630" si="1862">AE629</f>
        <v>0</v>
      </c>
      <c r="AF630" s="411">
        <f t="shared" ref="AF630" si="1863">AF629</f>
        <v>0</v>
      </c>
      <c r="AG630" s="411">
        <f t="shared" ref="AG630" si="1864">AG629</f>
        <v>0</v>
      </c>
      <c r="AH630" s="411">
        <f t="shared" ref="AH630" si="1865">AH629</f>
        <v>0</v>
      </c>
      <c r="AI630" s="411">
        <f t="shared" ref="AI630" si="1866">AI629</f>
        <v>0</v>
      </c>
      <c r="AJ630" s="411">
        <f t="shared" ref="AJ630" si="1867">AJ629</f>
        <v>0</v>
      </c>
      <c r="AK630" s="411">
        <f t="shared" ref="AK630" si="1868">AK629</f>
        <v>0</v>
      </c>
      <c r="AL630" s="411">
        <f t="shared" ref="AL630" si="1869">AL629</f>
        <v>0</v>
      </c>
      <c r="AM630" s="516"/>
      <c r="AN630" s="630"/>
    </row>
    <row r="631" spans="1:40"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75" outlineLevel="1">
      <c r="A632" s="532"/>
      <c r="B632" s="288" t="s">
        <v>490</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outlineLevel="1">
      <c r="A633" s="532">
        <v>15</v>
      </c>
      <c r="B633" s="294" t="s">
        <v>495</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70">Z633</f>
        <v>0</v>
      </c>
      <c r="AA634" s="411">
        <f t="shared" si="1870"/>
        <v>0</v>
      </c>
      <c r="AB634" s="411">
        <f t="shared" si="1870"/>
        <v>0</v>
      </c>
      <c r="AC634" s="411">
        <f t="shared" si="1870"/>
        <v>0</v>
      </c>
      <c r="AD634" s="411">
        <f t="shared" si="1870"/>
        <v>0</v>
      </c>
      <c r="AE634" s="411">
        <f t="shared" si="1870"/>
        <v>0</v>
      </c>
      <c r="AF634" s="411">
        <f t="shared" si="1870"/>
        <v>0</v>
      </c>
      <c r="AG634" s="411">
        <f t="shared" si="1870"/>
        <v>0</v>
      </c>
      <c r="AH634" s="411">
        <f t="shared" si="1870"/>
        <v>0</v>
      </c>
      <c r="AI634" s="411">
        <f t="shared" si="1870"/>
        <v>0</v>
      </c>
      <c r="AJ634" s="411">
        <f t="shared" si="1870"/>
        <v>0</v>
      </c>
      <c r="AK634" s="411">
        <f t="shared" si="1870"/>
        <v>0</v>
      </c>
      <c r="AL634" s="411">
        <f t="shared" si="1870"/>
        <v>0</v>
      </c>
      <c r="AM634" s="297"/>
    </row>
    <row r="635" spans="1:40"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2">
        <v>16</v>
      </c>
      <c r="B636" s="324" t="s">
        <v>491</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71">Z636</f>
        <v>0</v>
      </c>
      <c r="AA637" s="411">
        <f t="shared" si="1871"/>
        <v>0</v>
      </c>
      <c r="AB637" s="411">
        <f t="shared" si="1871"/>
        <v>0</v>
      </c>
      <c r="AC637" s="411">
        <f t="shared" si="1871"/>
        <v>0</v>
      </c>
      <c r="AD637" s="411">
        <f t="shared" si="1871"/>
        <v>0</v>
      </c>
      <c r="AE637" s="411">
        <f t="shared" si="1871"/>
        <v>0</v>
      </c>
      <c r="AF637" s="411">
        <f t="shared" si="1871"/>
        <v>0</v>
      </c>
      <c r="AG637" s="411">
        <f t="shared" si="1871"/>
        <v>0</v>
      </c>
      <c r="AH637" s="411">
        <f t="shared" si="1871"/>
        <v>0</v>
      </c>
      <c r="AI637" s="411">
        <f t="shared" si="1871"/>
        <v>0</v>
      </c>
      <c r="AJ637" s="411">
        <f t="shared" si="1871"/>
        <v>0</v>
      </c>
      <c r="AK637" s="411">
        <f t="shared" si="1871"/>
        <v>0</v>
      </c>
      <c r="AL637" s="411">
        <f t="shared" si="1871"/>
        <v>0</v>
      </c>
      <c r="AM637" s="297"/>
    </row>
    <row r="638" spans="1:40" s="283" customFormat="1"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75" outlineLevel="1">
      <c r="A639" s="532"/>
      <c r="B639" s="519" t="s">
        <v>496</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72">Z640</f>
        <v>0</v>
      </c>
      <c r="AA641" s="411">
        <f t="shared" si="1872"/>
        <v>0</v>
      </c>
      <c r="AB641" s="411">
        <f t="shared" si="1872"/>
        <v>0</v>
      </c>
      <c r="AC641" s="411">
        <f t="shared" si="1872"/>
        <v>0</v>
      </c>
      <c r="AD641" s="411">
        <f t="shared" si="1872"/>
        <v>0</v>
      </c>
      <c r="AE641" s="411">
        <f t="shared" si="1872"/>
        <v>0</v>
      </c>
      <c r="AF641" s="411">
        <f t="shared" si="1872"/>
        <v>0</v>
      </c>
      <c r="AG641" s="411">
        <f t="shared" si="1872"/>
        <v>0</v>
      </c>
      <c r="AH641" s="411">
        <f t="shared" si="1872"/>
        <v>0</v>
      </c>
      <c r="AI641" s="411">
        <f t="shared" si="1872"/>
        <v>0</v>
      </c>
      <c r="AJ641" s="411">
        <f t="shared" si="1872"/>
        <v>0</v>
      </c>
      <c r="AK641" s="411">
        <f t="shared" si="1872"/>
        <v>0</v>
      </c>
      <c r="AL641" s="411">
        <f t="shared" si="1872"/>
        <v>0</v>
      </c>
      <c r="AM641" s="306"/>
    </row>
    <row r="642" spans="1:39"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73">Z643</f>
        <v>0</v>
      </c>
      <c r="AA644" s="411">
        <f t="shared" si="1873"/>
        <v>0</v>
      </c>
      <c r="AB644" s="411">
        <f t="shared" si="1873"/>
        <v>0</v>
      </c>
      <c r="AC644" s="411">
        <f t="shared" si="1873"/>
        <v>0</v>
      </c>
      <c r="AD644" s="411">
        <f t="shared" si="1873"/>
        <v>0</v>
      </c>
      <c r="AE644" s="411">
        <f t="shared" si="1873"/>
        <v>0</v>
      </c>
      <c r="AF644" s="411">
        <f t="shared" si="1873"/>
        <v>0</v>
      </c>
      <c r="AG644" s="411">
        <f t="shared" si="1873"/>
        <v>0</v>
      </c>
      <c r="AH644" s="411">
        <f t="shared" si="1873"/>
        <v>0</v>
      </c>
      <c r="AI644" s="411">
        <f t="shared" si="1873"/>
        <v>0</v>
      </c>
      <c r="AJ644" s="411">
        <f t="shared" si="1873"/>
        <v>0</v>
      </c>
      <c r="AK644" s="411">
        <f t="shared" si="1873"/>
        <v>0</v>
      </c>
      <c r="AL644" s="411">
        <f t="shared" si="1873"/>
        <v>0</v>
      </c>
      <c r="AM644" s="306"/>
    </row>
    <row r="645" spans="1:39"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74">Z646</f>
        <v>0</v>
      </c>
      <c r="AA647" s="411">
        <f t="shared" si="1874"/>
        <v>0</v>
      </c>
      <c r="AB647" s="411">
        <f t="shared" si="1874"/>
        <v>0</v>
      </c>
      <c r="AC647" s="411">
        <f t="shared" si="1874"/>
        <v>0</v>
      </c>
      <c r="AD647" s="411">
        <f t="shared" si="1874"/>
        <v>0</v>
      </c>
      <c r="AE647" s="411">
        <f t="shared" si="1874"/>
        <v>0</v>
      </c>
      <c r="AF647" s="411">
        <f t="shared" si="1874"/>
        <v>0</v>
      </c>
      <c r="AG647" s="411">
        <f t="shared" si="1874"/>
        <v>0</v>
      </c>
      <c r="AH647" s="411">
        <f t="shared" si="1874"/>
        <v>0</v>
      </c>
      <c r="AI647" s="411">
        <f t="shared" si="1874"/>
        <v>0</v>
      </c>
      <c r="AJ647" s="411">
        <f t="shared" si="1874"/>
        <v>0</v>
      </c>
      <c r="AK647" s="411">
        <f t="shared" si="1874"/>
        <v>0</v>
      </c>
      <c r="AL647" s="411">
        <f t="shared" si="1874"/>
        <v>0</v>
      </c>
      <c r="AM647" s="297"/>
    </row>
    <row r="648" spans="1:39"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75">Z649</f>
        <v>0</v>
      </c>
      <c r="AA650" s="411">
        <f t="shared" si="1875"/>
        <v>0</v>
      </c>
      <c r="AB650" s="411">
        <f t="shared" si="1875"/>
        <v>0</v>
      </c>
      <c r="AC650" s="411">
        <f t="shared" si="1875"/>
        <v>0</v>
      </c>
      <c r="AD650" s="411">
        <f t="shared" si="1875"/>
        <v>0</v>
      </c>
      <c r="AE650" s="411">
        <f t="shared" si="1875"/>
        <v>0</v>
      </c>
      <c r="AF650" s="411">
        <f t="shared" si="1875"/>
        <v>0</v>
      </c>
      <c r="AG650" s="411">
        <f t="shared" si="1875"/>
        <v>0</v>
      </c>
      <c r="AH650" s="411">
        <f t="shared" si="1875"/>
        <v>0</v>
      </c>
      <c r="AI650" s="411">
        <f t="shared" si="1875"/>
        <v>0</v>
      </c>
      <c r="AJ650" s="411">
        <f t="shared" si="1875"/>
        <v>0</v>
      </c>
      <c r="AK650" s="411">
        <f t="shared" si="1875"/>
        <v>0</v>
      </c>
      <c r="AL650" s="411">
        <f t="shared" si="1875"/>
        <v>0</v>
      </c>
      <c r="AM650" s="306"/>
    </row>
    <row r="651" spans="1:39" ht="15.75"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2"/>
      <c r="B652" s="518" t="s">
        <v>503</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75" outlineLevel="1">
      <c r="A653" s="532"/>
      <c r="B653" s="504" t="s">
        <v>499</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876">Z654</f>
        <v>0</v>
      </c>
      <c r="AA655" s="411">
        <f t="shared" ref="AA655" si="1877">AA654</f>
        <v>0</v>
      </c>
      <c r="AB655" s="411">
        <f t="shared" ref="AB655" si="1878">AB654</f>
        <v>0</v>
      </c>
      <c r="AC655" s="411">
        <f t="shared" ref="AC655" si="1879">AC654</f>
        <v>0</v>
      </c>
      <c r="AD655" s="411">
        <f t="shared" ref="AD655" si="1880">AD654</f>
        <v>0</v>
      </c>
      <c r="AE655" s="411">
        <f t="shared" ref="AE655" si="1881">AE654</f>
        <v>0</v>
      </c>
      <c r="AF655" s="411">
        <f t="shared" ref="AF655" si="1882">AF654</f>
        <v>0</v>
      </c>
      <c r="AG655" s="411">
        <f t="shared" ref="AG655" si="1883">AG654</f>
        <v>0</v>
      </c>
      <c r="AH655" s="411">
        <f t="shared" ref="AH655" si="1884">AH654</f>
        <v>0</v>
      </c>
      <c r="AI655" s="411">
        <f t="shared" ref="AI655" si="1885">AI654</f>
        <v>0</v>
      </c>
      <c r="AJ655" s="411">
        <f t="shared" ref="AJ655" si="1886">AJ654</f>
        <v>0</v>
      </c>
      <c r="AK655" s="411">
        <f t="shared" ref="AK655" si="1887">AK654</f>
        <v>0</v>
      </c>
      <c r="AL655" s="411">
        <f t="shared" ref="AL655" si="1888">AL654</f>
        <v>0</v>
      </c>
      <c r="AM655" s="306"/>
    </row>
    <row r="656" spans="1:39"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889">Z657</f>
        <v>0</v>
      </c>
      <c r="AA658" s="411">
        <f t="shared" ref="AA658" si="1890">AA657</f>
        <v>0</v>
      </c>
      <c r="AB658" s="411">
        <f t="shared" ref="AB658" si="1891">AB657</f>
        <v>0</v>
      </c>
      <c r="AC658" s="411">
        <f t="shared" ref="AC658" si="1892">AC657</f>
        <v>0</v>
      </c>
      <c r="AD658" s="411">
        <f t="shared" ref="AD658" si="1893">AD657</f>
        <v>0</v>
      </c>
      <c r="AE658" s="411">
        <f t="shared" ref="AE658" si="1894">AE657</f>
        <v>0</v>
      </c>
      <c r="AF658" s="411">
        <f t="shared" ref="AF658" si="1895">AF657</f>
        <v>0</v>
      </c>
      <c r="AG658" s="411">
        <f t="shared" ref="AG658" si="1896">AG657</f>
        <v>0</v>
      </c>
      <c r="AH658" s="411">
        <f t="shared" ref="AH658" si="1897">AH657</f>
        <v>0</v>
      </c>
      <c r="AI658" s="411">
        <f t="shared" ref="AI658" si="1898">AI657</f>
        <v>0</v>
      </c>
      <c r="AJ658" s="411">
        <f t="shared" ref="AJ658" si="1899">AJ657</f>
        <v>0</v>
      </c>
      <c r="AK658" s="411">
        <f t="shared" ref="AK658" si="1900">AK657</f>
        <v>0</v>
      </c>
      <c r="AL658" s="411">
        <f t="shared" ref="AL658" si="1901">AL657</f>
        <v>0</v>
      </c>
      <c r="AM658" s="306"/>
    </row>
    <row r="659" spans="1:39"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02">Z660</f>
        <v>0</v>
      </c>
      <c r="AA661" s="411">
        <f t="shared" ref="AA661" si="1903">AA660</f>
        <v>0</v>
      </c>
      <c r="AB661" s="411">
        <f t="shared" ref="AB661" si="1904">AB660</f>
        <v>0</v>
      </c>
      <c r="AC661" s="411">
        <f t="shared" ref="AC661" si="1905">AC660</f>
        <v>0</v>
      </c>
      <c r="AD661" s="411">
        <f t="shared" ref="AD661" si="1906">AD660</f>
        <v>0</v>
      </c>
      <c r="AE661" s="411">
        <f t="shared" ref="AE661" si="1907">AE660</f>
        <v>0</v>
      </c>
      <c r="AF661" s="411">
        <f t="shared" ref="AF661" si="1908">AF660</f>
        <v>0</v>
      </c>
      <c r="AG661" s="411">
        <f t="shared" ref="AG661" si="1909">AG660</f>
        <v>0</v>
      </c>
      <c r="AH661" s="411">
        <f t="shared" ref="AH661" si="1910">AH660</f>
        <v>0</v>
      </c>
      <c r="AI661" s="411">
        <f t="shared" ref="AI661" si="1911">AI660</f>
        <v>0</v>
      </c>
      <c r="AJ661" s="411">
        <f t="shared" ref="AJ661" si="1912">AJ660</f>
        <v>0</v>
      </c>
      <c r="AK661" s="411">
        <f t="shared" ref="AK661" si="1913">AK660</f>
        <v>0</v>
      </c>
      <c r="AL661" s="411">
        <f t="shared" ref="AL661" si="1914">AL660</f>
        <v>0</v>
      </c>
      <c r="AM661" s="306"/>
    </row>
    <row r="662" spans="1:39"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30"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15">Z663</f>
        <v>0</v>
      </c>
      <c r="AA664" s="411">
        <f t="shared" ref="AA664" si="1916">AA663</f>
        <v>0</v>
      </c>
      <c r="AB664" s="411">
        <f t="shared" ref="AB664" si="1917">AB663</f>
        <v>0</v>
      </c>
      <c r="AC664" s="411">
        <f t="shared" ref="AC664" si="1918">AC663</f>
        <v>0</v>
      </c>
      <c r="AD664" s="411">
        <f t="shared" ref="AD664" si="1919">AD663</f>
        <v>0</v>
      </c>
      <c r="AE664" s="411">
        <f t="shared" ref="AE664" si="1920">AE663</f>
        <v>0</v>
      </c>
      <c r="AF664" s="411">
        <f t="shared" ref="AF664" si="1921">AF663</f>
        <v>0</v>
      </c>
      <c r="AG664" s="411">
        <f t="shared" ref="AG664" si="1922">AG663</f>
        <v>0</v>
      </c>
      <c r="AH664" s="411">
        <f t="shared" ref="AH664" si="1923">AH663</f>
        <v>0</v>
      </c>
      <c r="AI664" s="411">
        <f t="shared" ref="AI664" si="1924">AI663</f>
        <v>0</v>
      </c>
      <c r="AJ664" s="411">
        <f t="shared" ref="AJ664" si="1925">AJ663</f>
        <v>0</v>
      </c>
      <c r="AK664" s="411">
        <f t="shared" ref="AK664" si="1926">AK663</f>
        <v>0</v>
      </c>
      <c r="AL664" s="411">
        <f t="shared" ref="AL664" si="1927">AL663</f>
        <v>0</v>
      </c>
      <c r="AM664" s="306"/>
    </row>
    <row r="665" spans="1:39"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75" outlineLevel="1">
      <c r="A666" s="532"/>
      <c r="B666" s="288" t="s">
        <v>500</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28">Z667</f>
        <v>0</v>
      </c>
      <c r="AA668" s="411">
        <f t="shared" ref="AA668" si="1929">AA667</f>
        <v>0</v>
      </c>
      <c r="AB668" s="411">
        <f t="shared" ref="AB668" si="1930">AB667</f>
        <v>0</v>
      </c>
      <c r="AC668" s="411">
        <f t="shared" ref="AC668" si="1931">AC667</f>
        <v>0</v>
      </c>
      <c r="AD668" s="411">
        <f t="shared" ref="AD668" si="1932">AD667</f>
        <v>0</v>
      </c>
      <c r="AE668" s="411">
        <f t="shared" ref="AE668" si="1933">AE667</f>
        <v>0</v>
      </c>
      <c r="AF668" s="411">
        <f t="shared" ref="AF668" si="1934">AF667</f>
        <v>0</v>
      </c>
      <c r="AG668" s="411">
        <f t="shared" ref="AG668" si="1935">AG667</f>
        <v>0</v>
      </c>
      <c r="AH668" s="411">
        <f t="shared" ref="AH668" si="1936">AH667</f>
        <v>0</v>
      </c>
      <c r="AI668" s="411">
        <f t="shared" ref="AI668" si="1937">AI667</f>
        <v>0</v>
      </c>
      <c r="AJ668" s="411">
        <f t="shared" ref="AJ668" si="1938">AJ667</f>
        <v>0</v>
      </c>
      <c r="AK668" s="411">
        <f t="shared" ref="AK668" si="1939">AK667</f>
        <v>0</v>
      </c>
      <c r="AL668" s="411">
        <f t="shared" ref="AL668" si="1940">AL667</f>
        <v>0</v>
      </c>
      <c r="AM668" s="306"/>
    </row>
    <row r="669" spans="1:39"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outlineLevel="1">
      <c r="A671" s="759" t="s">
        <v>775</v>
      </c>
      <c r="B671" s="294" t="s">
        <v>310</v>
      </c>
      <c r="C671" s="762" t="s">
        <v>788</v>
      </c>
      <c r="D671" s="295">
        <v>3281423.03</v>
      </c>
      <c r="E671" s="295">
        <v>3281423.03</v>
      </c>
      <c r="F671" s="295">
        <v>3265196.0513953515</v>
      </c>
      <c r="G671" s="295"/>
      <c r="H671" s="295"/>
      <c r="I671" s="295"/>
      <c r="J671" s="295"/>
      <c r="K671" s="295"/>
      <c r="L671" s="295"/>
      <c r="M671" s="295"/>
      <c r="N671" s="295">
        <f>N670</f>
        <v>12</v>
      </c>
      <c r="O671" s="295">
        <v>508.25</v>
      </c>
      <c r="P671" s="295">
        <v>508.25</v>
      </c>
      <c r="Q671" s="295">
        <v>505.73665082178923</v>
      </c>
      <c r="R671" s="295"/>
      <c r="S671" s="295"/>
      <c r="T671" s="295"/>
      <c r="U671" s="295"/>
      <c r="V671" s="295"/>
      <c r="W671" s="295"/>
      <c r="X671" s="295"/>
      <c r="Y671" s="411">
        <v>0</v>
      </c>
      <c r="Z671" s="411">
        <v>0</v>
      </c>
      <c r="AA671" s="411">
        <v>0.22459999999999999</v>
      </c>
      <c r="AB671" s="411">
        <v>0.3952</v>
      </c>
      <c r="AC671" s="411">
        <v>0.30769999999999997</v>
      </c>
      <c r="AD671" s="411">
        <v>3.4700000000000002E-2</v>
      </c>
      <c r="AE671" s="411">
        <v>0</v>
      </c>
      <c r="AF671" s="411">
        <v>0</v>
      </c>
      <c r="AG671" s="411">
        <f t="shared" ref="AG671" si="1941">AG670</f>
        <v>0</v>
      </c>
      <c r="AH671" s="411">
        <f t="shared" ref="AH671" si="1942">AH670</f>
        <v>0</v>
      </c>
      <c r="AI671" s="411">
        <f t="shared" ref="AI671" si="1943">AI670</f>
        <v>0</v>
      </c>
      <c r="AJ671" s="411">
        <f t="shared" ref="AJ671" si="1944">AJ670</f>
        <v>0</v>
      </c>
      <c r="AK671" s="411">
        <f t="shared" ref="AK671" si="1945">AK670</f>
        <v>0</v>
      </c>
      <c r="AL671" s="411">
        <f t="shared" ref="AL671" si="1946">AL670</f>
        <v>0</v>
      </c>
      <c r="AM671" s="306"/>
    </row>
    <row r="672" spans="1:39"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outlineLevel="1">
      <c r="A674" s="759" t="s">
        <v>776</v>
      </c>
      <c r="B674" s="294" t="s">
        <v>310</v>
      </c>
      <c r="C674" s="762" t="s">
        <v>788</v>
      </c>
      <c r="D674" s="295">
        <v>48167.64</v>
      </c>
      <c r="E674" s="295">
        <v>42411.670930974738</v>
      </c>
      <c r="F674" s="295">
        <v>30971.235163386653</v>
      </c>
      <c r="G674" s="295"/>
      <c r="H674" s="295"/>
      <c r="I674" s="295"/>
      <c r="J674" s="295"/>
      <c r="K674" s="295"/>
      <c r="L674" s="295"/>
      <c r="M674" s="295"/>
      <c r="N674" s="295">
        <f>N673</f>
        <v>12</v>
      </c>
      <c r="O674" s="295">
        <v>11.59</v>
      </c>
      <c r="P674" s="295">
        <v>10.205010378129325</v>
      </c>
      <c r="Q674" s="295">
        <v>7.4522358899803125</v>
      </c>
      <c r="R674" s="295"/>
      <c r="S674" s="295"/>
      <c r="T674" s="295"/>
      <c r="U674" s="295"/>
      <c r="V674" s="295"/>
      <c r="W674" s="295"/>
      <c r="X674" s="295"/>
      <c r="Y674" s="411">
        <v>0</v>
      </c>
      <c r="Z674" s="411">
        <v>0</v>
      </c>
      <c r="AA674" s="411">
        <v>1</v>
      </c>
      <c r="AB674" s="411">
        <v>0</v>
      </c>
      <c r="AC674" s="411">
        <v>0</v>
      </c>
      <c r="AD674" s="411">
        <v>0</v>
      </c>
      <c r="AE674" s="411">
        <v>0</v>
      </c>
      <c r="AF674" s="411">
        <v>0</v>
      </c>
      <c r="AG674" s="411">
        <f t="shared" ref="AG674" si="1947">AG673</f>
        <v>0</v>
      </c>
      <c r="AH674" s="411">
        <f t="shared" ref="AH674" si="1948">AH673</f>
        <v>0</v>
      </c>
      <c r="AI674" s="411">
        <f t="shared" ref="AI674" si="1949">AI673</f>
        <v>0</v>
      </c>
      <c r="AJ674" s="411">
        <f t="shared" ref="AJ674" si="1950">AJ673</f>
        <v>0</v>
      </c>
      <c r="AK674" s="411">
        <f t="shared" ref="AK674" si="1951">AK673</f>
        <v>0</v>
      </c>
      <c r="AL674" s="411">
        <f t="shared" ref="AL674" si="1952">AL673</f>
        <v>0</v>
      </c>
      <c r="AM674" s="306"/>
    </row>
    <row r="675" spans="1:39"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53">Z676</f>
        <v>0</v>
      </c>
      <c r="AA677" s="411">
        <f t="shared" ref="AA677" si="1954">AA676</f>
        <v>0</v>
      </c>
      <c r="AB677" s="411">
        <f t="shared" ref="AB677" si="1955">AB676</f>
        <v>0</v>
      </c>
      <c r="AC677" s="411">
        <f t="shared" ref="AC677" si="1956">AC676</f>
        <v>0</v>
      </c>
      <c r="AD677" s="411">
        <f t="shared" ref="AD677" si="1957">AD676</f>
        <v>0</v>
      </c>
      <c r="AE677" s="411">
        <f t="shared" ref="AE677" si="1958">AE676</f>
        <v>0</v>
      </c>
      <c r="AF677" s="411">
        <f t="shared" ref="AF677" si="1959">AF676</f>
        <v>0</v>
      </c>
      <c r="AG677" s="411">
        <f t="shared" ref="AG677" si="1960">AG676</f>
        <v>0</v>
      </c>
      <c r="AH677" s="411">
        <f t="shared" ref="AH677" si="1961">AH676</f>
        <v>0</v>
      </c>
      <c r="AI677" s="411">
        <f t="shared" ref="AI677" si="1962">AI676</f>
        <v>0</v>
      </c>
      <c r="AJ677" s="411">
        <f t="shared" ref="AJ677" si="1963">AJ676</f>
        <v>0</v>
      </c>
      <c r="AK677" s="411">
        <f t="shared" ref="AK677" si="1964">AK676</f>
        <v>0</v>
      </c>
      <c r="AL677" s="411">
        <f t="shared" ref="AL677" si="1965">AL676</f>
        <v>0</v>
      </c>
      <c r="AM677" s="306"/>
    </row>
    <row r="678" spans="1:39"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1966">Z679</f>
        <v>0</v>
      </c>
      <c r="AA680" s="411">
        <f t="shared" ref="AA680" si="1967">AA679</f>
        <v>0</v>
      </c>
      <c r="AB680" s="411">
        <f t="shared" ref="AB680" si="1968">AB679</f>
        <v>0</v>
      </c>
      <c r="AC680" s="411">
        <f t="shared" ref="AC680" si="1969">AC679</f>
        <v>0</v>
      </c>
      <c r="AD680" s="411">
        <f t="shared" ref="AD680" si="1970">AD679</f>
        <v>0</v>
      </c>
      <c r="AE680" s="411">
        <f t="shared" ref="AE680" si="1971">AE679</f>
        <v>0</v>
      </c>
      <c r="AF680" s="411">
        <f t="shared" ref="AF680" si="1972">AF679</f>
        <v>0</v>
      </c>
      <c r="AG680" s="411">
        <f t="shared" ref="AG680" si="1973">AG679</f>
        <v>0</v>
      </c>
      <c r="AH680" s="411">
        <f t="shared" ref="AH680" si="1974">AH679</f>
        <v>0</v>
      </c>
      <c r="AI680" s="411">
        <f t="shared" ref="AI680" si="1975">AI679</f>
        <v>0</v>
      </c>
      <c r="AJ680" s="411">
        <f t="shared" ref="AJ680" si="1976">AJ679</f>
        <v>0</v>
      </c>
      <c r="AK680" s="411">
        <f t="shared" ref="AK680" si="1977">AK679</f>
        <v>0</v>
      </c>
      <c r="AL680" s="411">
        <f t="shared" ref="AL680" si="1978">AL679</f>
        <v>0</v>
      </c>
      <c r="AM680" s="306"/>
    </row>
    <row r="681" spans="1:39"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1979">Z682</f>
        <v>0</v>
      </c>
      <c r="AA683" s="411">
        <f t="shared" ref="AA683" si="1980">AA682</f>
        <v>0</v>
      </c>
      <c r="AB683" s="411">
        <f t="shared" ref="AB683" si="1981">AB682</f>
        <v>0</v>
      </c>
      <c r="AC683" s="411">
        <f t="shared" ref="AC683" si="1982">AC682</f>
        <v>0</v>
      </c>
      <c r="AD683" s="411">
        <f t="shared" ref="AD683" si="1983">AD682</f>
        <v>0</v>
      </c>
      <c r="AE683" s="411">
        <f t="shared" ref="AE683" si="1984">AE682</f>
        <v>0</v>
      </c>
      <c r="AF683" s="411">
        <f t="shared" ref="AF683" si="1985">AF682</f>
        <v>0</v>
      </c>
      <c r="AG683" s="411">
        <f t="shared" ref="AG683" si="1986">AG682</f>
        <v>0</v>
      </c>
      <c r="AH683" s="411">
        <f t="shared" ref="AH683" si="1987">AH682</f>
        <v>0</v>
      </c>
      <c r="AI683" s="411">
        <f t="shared" ref="AI683" si="1988">AI682</f>
        <v>0</v>
      </c>
      <c r="AJ683" s="411">
        <f t="shared" ref="AJ683" si="1989">AJ682</f>
        <v>0</v>
      </c>
      <c r="AK683" s="411">
        <f t="shared" ref="AK683" si="1990">AK682</f>
        <v>0</v>
      </c>
      <c r="AL683" s="411">
        <f t="shared" ref="AL683" si="1991">AL682</f>
        <v>0</v>
      </c>
      <c r="AM683" s="306"/>
    </row>
    <row r="684" spans="1:39"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1992">Z685</f>
        <v>0</v>
      </c>
      <c r="AA686" s="411">
        <f t="shared" ref="AA686" si="1993">AA685</f>
        <v>0</v>
      </c>
      <c r="AB686" s="411">
        <f t="shared" ref="AB686" si="1994">AB685</f>
        <v>0</v>
      </c>
      <c r="AC686" s="411">
        <f t="shared" ref="AC686" si="1995">AC685</f>
        <v>0</v>
      </c>
      <c r="AD686" s="411">
        <f t="shared" ref="AD686" si="1996">AD685</f>
        <v>0</v>
      </c>
      <c r="AE686" s="411">
        <f t="shared" ref="AE686" si="1997">AE685</f>
        <v>0</v>
      </c>
      <c r="AF686" s="411">
        <f t="shared" ref="AF686" si="1998">AF685</f>
        <v>0</v>
      </c>
      <c r="AG686" s="411">
        <f t="shared" ref="AG686" si="1999">AG685</f>
        <v>0</v>
      </c>
      <c r="AH686" s="411">
        <f t="shared" ref="AH686" si="2000">AH685</f>
        <v>0</v>
      </c>
      <c r="AI686" s="411">
        <f t="shared" ref="AI686" si="2001">AI685</f>
        <v>0</v>
      </c>
      <c r="AJ686" s="411">
        <f t="shared" ref="AJ686" si="2002">AJ685</f>
        <v>0</v>
      </c>
      <c r="AK686" s="411">
        <f t="shared" ref="AK686" si="2003">AK685</f>
        <v>0</v>
      </c>
      <c r="AL686" s="411">
        <f t="shared" ref="AL686" si="2004">AL685</f>
        <v>0</v>
      </c>
      <c r="AM686" s="306"/>
    </row>
    <row r="687" spans="1:39"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30"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05">Z688</f>
        <v>0</v>
      </c>
      <c r="AA689" s="411">
        <f t="shared" ref="AA689" si="2006">AA688</f>
        <v>0</v>
      </c>
      <c r="AB689" s="411">
        <f t="shared" ref="AB689" si="2007">AB688</f>
        <v>0</v>
      </c>
      <c r="AC689" s="411">
        <f t="shared" ref="AC689" si="2008">AC688</f>
        <v>0</v>
      </c>
      <c r="AD689" s="411">
        <f t="shared" ref="AD689" si="2009">AD688</f>
        <v>0</v>
      </c>
      <c r="AE689" s="411">
        <f t="shared" ref="AE689" si="2010">AE688</f>
        <v>0</v>
      </c>
      <c r="AF689" s="411">
        <f t="shared" ref="AF689" si="2011">AF688</f>
        <v>0</v>
      </c>
      <c r="AG689" s="411">
        <f t="shared" ref="AG689" si="2012">AG688</f>
        <v>0</v>
      </c>
      <c r="AH689" s="411">
        <f t="shared" ref="AH689" si="2013">AH688</f>
        <v>0</v>
      </c>
      <c r="AI689" s="411">
        <f t="shared" ref="AI689" si="2014">AI688</f>
        <v>0</v>
      </c>
      <c r="AJ689" s="411">
        <f t="shared" ref="AJ689" si="2015">AJ688</f>
        <v>0</v>
      </c>
      <c r="AK689" s="411">
        <f t="shared" ref="AK689" si="2016">AK688</f>
        <v>0</v>
      </c>
      <c r="AL689" s="411">
        <f t="shared" ref="AL689" si="2017">AL688</f>
        <v>0</v>
      </c>
      <c r="AM689" s="306"/>
    </row>
    <row r="690" spans="1:39"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75" outlineLevel="1">
      <c r="A691" s="532"/>
      <c r="B691" s="288" t="s">
        <v>501</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18">Z692</f>
        <v>0</v>
      </c>
      <c r="AA693" s="411">
        <f t="shared" ref="AA693" si="2019">AA692</f>
        <v>0</v>
      </c>
      <c r="AB693" s="411">
        <f t="shared" ref="AB693" si="2020">AB692</f>
        <v>0</v>
      </c>
      <c r="AC693" s="411">
        <f t="shared" ref="AC693" si="2021">AC692</f>
        <v>0</v>
      </c>
      <c r="AD693" s="411">
        <f t="shared" ref="AD693" si="2022">AD692</f>
        <v>0</v>
      </c>
      <c r="AE693" s="411">
        <f t="shared" ref="AE693" si="2023">AE692</f>
        <v>0</v>
      </c>
      <c r="AF693" s="411">
        <f t="shared" ref="AF693" si="2024">AF692</f>
        <v>0</v>
      </c>
      <c r="AG693" s="411">
        <f t="shared" ref="AG693" si="2025">AG692</f>
        <v>0</v>
      </c>
      <c r="AH693" s="411">
        <f t="shared" ref="AH693" si="2026">AH692</f>
        <v>0</v>
      </c>
      <c r="AI693" s="411">
        <f t="shared" ref="AI693" si="2027">AI692</f>
        <v>0</v>
      </c>
      <c r="AJ693" s="411">
        <f t="shared" ref="AJ693" si="2028">AJ692</f>
        <v>0</v>
      </c>
      <c r="AK693" s="411">
        <f t="shared" ref="AK693" si="2029">AK692</f>
        <v>0</v>
      </c>
      <c r="AL693" s="411">
        <f t="shared" ref="AL693" si="2030">AL692</f>
        <v>0</v>
      </c>
      <c r="AM693" s="306"/>
    </row>
    <row r="694" spans="1:39"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31">Z695</f>
        <v>0</v>
      </c>
      <c r="AA696" s="411">
        <f t="shared" ref="AA696" si="2032">AA695</f>
        <v>0</v>
      </c>
      <c r="AB696" s="411">
        <f t="shared" ref="AB696" si="2033">AB695</f>
        <v>0</v>
      </c>
      <c r="AC696" s="411">
        <f t="shared" ref="AC696" si="2034">AC695</f>
        <v>0</v>
      </c>
      <c r="AD696" s="411">
        <f t="shared" ref="AD696" si="2035">AD695</f>
        <v>0</v>
      </c>
      <c r="AE696" s="411">
        <f t="shared" ref="AE696" si="2036">AE695</f>
        <v>0</v>
      </c>
      <c r="AF696" s="411">
        <f t="shared" ref="AF696" si="2037">AF695</f>
        <v>0</v>
      </c>
      <c r="AG696" s="411">
        <f t="shared" ref="AG696" si="2038">AG695</f>
        <v>0</v>
      </c>
      <c r="AH696" s="411">
        <f t="shared" ref="AH696" si="2039">AH695</f>
        <v>0</v>
      </c>
      <c r="AI696" s="411">
        <f t="shared" ref="AI696" si="2040">AI695</f>
        <v>0</v>
      </c>
      <c r="AJ696" s="411">
        <f t="shared" ref="AJ696" si="2041">AJ695</f>
        <v>0</v>
      </c>
      <c r="AK696" s="411">
        <f t="shared" ref="AK696" si="2042">AK695</f>
        <v>0</v>
      </c>
      <c r="AL696" s="411">
        <f t="shared" ref="AL696" si="2043">AL695</f>
        <v>0</v>
      </c>
      <c r="AM696" s="306"/>
    </row>
    <row r="697" spans="1:39"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44">Z698</f>
        <v>0</v>
      </c>
      <c r="AA699" s="411">
        <f t="shared" ref="AA699" si="2045">AA698</f>
        <v>0</v>
      </c>
      <c r="AB699" s="411">
        <f t="shared" ref="AB699" si="2046">AB698</f>
        <v>0</v>
      </c>
      <c r="AC699" s="411">
        <f t="shared" ref="AC699" si="2047">AC698</f>
        <v>0</v>
      </c>
      <c r="AD699" s="411">
        <f t="shared" ref="AD699" si="2048">AD698</f>
        <v>0</v>
      </c>
      <c r="AE699" s="411">
        <f t="shared" ref="AE699" si="2049">AE698</f>
        <v>0</v>
      </c>
      <c r="AF699" s="411">
        <f t="shared" ref="AF699" si="2050">AF698</f>
        <v>0</v>
      </c>
      <c r="AG699" s="411">
        <f t="shared" ref="AG699" si="2051">AG698</f>
        <v>0</v>
      </c>
      <c r="AH699" s="411">
        <f t="shared" ref="AH699" si="2052">AH698</f>
        <v>0</v>
      </c>
      <c r="AI699" s="411">
        <f t="shared" ref="AI699" si="2053">AI698</f>
        <v>0</v>
      </c>
      <c r="AJ699" s="411">
        <f t="shared" ref="AJ699" si="2054">AJ698</f>
        <v>0</v>
      </c>
      <c r="AK699" s="411">
        <f t="shared" ref="AK699" si="2055">AK698</f>
        <v>0</v>
      </c>
      <c r="AL699" s="411">
        <f t="shared" ref="AL699" si="2056">AL698</f>
        <v>0</v>
      </c>
      <c r="AM699" s="306"/>
    </row>
    <row r="700" spans="1:39"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75" outlineLevel="1">
      <c r="A701" s="532"/>
      <c r="B701" s="288" t="s">
        <v>502</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57">Z702</f>
        <v>0</v>
      </c>
      <c r="AA703" s="411">
        <f t="shared" ref="AA703" si="2058">AA702</f>
        <v>0</v>
      </c>
      <c r="AB703" s="411">
        <f t="shared" ref="AB703" si="2059">AB702</f>
        <v>0</v>
      </c>
      <c r="AC703" s="411">
        <f t="shared" ref="AC703" si="2060">AC702</f>
        <v>0</v>
      </c>
      <c r="AD703" s="411">
        <f t="shared" ref="AD703" si="2061">AD702</f>
        <v>0</v>
      </c>
      <c r="AE703" s="411">
        <f t="shared" ref="AE703" si="2062">AE702</f>
        <v>0</v>
      </c>
      <c r="AF703" s="411">
        <f t="shared" ref="AF703" si="2063">AF702</f>
        <v>0</v>
      </c>
      <c r="AG703" s="411">
        <f t="shared" ref="AG703" si="2064">AG702</f>
        <v>0</v>
      </c>
      <c r="AH703" s="411">
        <f t="shared" ref="AH703" si="2065">AH702</f>
        <v>0</v>
      </c>
      <c r="AI703" s="411">
        <f t="shared" ref="AI703" si="2066">AI702</f>
        <v>0</v>
      </c>
      <c r="AJ703" s="411">
        <f t="shared" ref="AJ703" si="2067">AJ702</f>
        <v>0</v>
      </c>
      <c r="AK703" s="411">
        <f t="shared" ref="AK703" si="2068">AK702</f>
        <v>0</v>
      </c>
      <c r="AL703" s="411">
        <f t="shared" ref="AL703" si="2069">AL702</f>
        <v>0</v>
      </c>
      <c r="AM703" s="306"/>
    </row>
    <row r="704" spans="1:39"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070">Z705</f>
        <v>0</v>
      </c>
      <c r="AA706" s="411">
        <f t="shared" ref="AA706" si="2071">AA705</f>
        <v>0</v>
      </c>
      <c r="AB706" s="411">
        <f t="shared" ref="AB706" si="2072">AB705</f>
        <v>0</v>
      </c>
      <c r="AC706" s="411">
        <f t="shared" ref="AC706" si="2073">AC705</f>
        <v>0</v>
      </c>
      <c r="AD706" s="411">
        <f t="shared" ref="AD706" si="2074">AD705</f>
        <v>0</v>
      </c>
      <c r="AE706" s="411">
        <f t="shared" ref="AE706" si="2075">AE705</f>
        <v>0</v>
      </c>
      <c r="AF706" s="411">
        <f t="shared" ref="AF706" si="2076">AF705</f>
        <v>0</v>
      </c>
      <c r="AG706" s="411">
        <f t="shared" ref="AG706" si="2077">AG705</f>
        <v>0</v>
      </c>
      <c r="AH706" s="411">
        <f t="shared" ref="AH706" si="2078">AH705</f>
        <v>0</v>
      </c>
      <c r="AI706" s="411">
        <f t="shared" ref="AI706" si="2079">AI705</f>
        <v>0</v>
      </c>
      <c r="AJ706" s="411">
        <f t="shared" ref="AJ706" si="2080">AJ705</f>
        <v>0</v>
      </c>
      <c r="AK706" s="411">
        <f t="shared" ref="AK706" si="2081">AK705</f>
        <v>0</v>
      </c>
      <c r="AL706" s="411">
        <f t="shared" ref="AL706" si="2082">AL705</f>
        <v>0</v>
      </c>
      <c r="AM706" s="306"/>
    </row>
    <row r="707" spans="1:39"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083">Z708</f>
        <v>0</v>
      </c>
      <c r="AA709" s="411">
        <f t="shared" ref="AA709" si="2084">AA708</f>
        <v>0</v>
      </c>
      <c r="AB709" s="411">
        <f t="shared" ref="AB709" si="2085">AB708</f>
        <v>0</v>
      </c>
      <c r="AC709" s="411">
        <f t="shared" ref="AC709" si="2086">AC708</f>
        <v>0</v>
      </c>
      <c r="AD709" s="411">
        <f t="shared" ref="AD709" si="2087">AD708</f>
        <v>0</v>
      </c>
      <c r="AE709" s="411">
        <f t="shared" ref="AE709" si="2088">AE708</f>
        <v>0</v>
      </c>
      <c r="AF709" s="411">
        <f t="shared" ref="AF709" si="2089">AF708</f>
        <v>0</v>
      </c>
      <c r="AG709" s="411">
        <f t="shared" ref="AG709" si="2090">AG708</f>
        <v>0</v>
      </c>
      <c r="AH709" s="411">
        <f t="shared" ref="AH709" si="2091">AH708</f>
        <v>0</v>
      </c>
      <c r="AI709" s="411">
        <f t="shared" ref="AI709" si="2092">AI708</f>
        <v>0</v>
      </c>
      <c r="AJ709" s="411">
        <f t="shared" ref="AJ709" si="2093">AJ708</f>
        <v>0</v>
      </c>
      <c r="AK709" s="411">
        <f t="shared" ref="AK709" si="2094">AK708</f>
        <v>0</v>
      </c>
      <c r="AL709" s="411">
        <f t="shared" ref="AL709" si="2095">AL708</f>
        <v>0</v>
      </c>
      <c r="AM709" s="306"/>
    </row>
    <row r="710" spans="1:39"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096">Z711</f>
        <v>0</v>
      </c>
      <c r="AA712" s="411">
        <f t="shared" ref="AA712" si="2097">AA711</f>
        <v>0</v>
      </c>
      <c r="AB712" s="411">
        <f t="shared" ref="AB712" si="2098">AB711</f>
        <v>0</v>
      </c>
      <c r="AC712" s="411">
        <f t="shared" ref="AC712" si="2099">AC711</f>
        <v>0</v>
      </c>
      <c r="AD712" s="411">
        <f t="shared" ref="AD712" si="2100">AD711</f>
        <v>0</v>
      </c>
      <c r="AE712" s="411">
        <f t="shared" ref="AE712" si="2101">AE711</f>
        <v>0</v>
      </c>
      <c r="AF712" s="411">
        <f t="shared" ref="AF712" si="2102">AF711</f>
        <v>0</v>
      </c>
      <c r="AG712" s="411">
        <f t="shared" ref="AG712" si="2103">AG711</f>
        <v>0</v>
      </c>
      <c r="AH712" s="411">
        <f t="shared" ref="AH712" si="2104">AH711</f>
        <v>0</v>
      </c>
      <c r="AI712" s="411">
        <f t="shared" ref="AI712" si="2105">AI711</f>
        <v>0</v>
      </c>
      <c r="AJ712" s="411">
        <f t="shared" ref="AJ712" si="2106">AJ711</f>
        <v>0</v>
      </c>
      <c r="AK712" s="411">
        <f t="shared" ref="AK712" si="2107">AK711</f>
        <v>0</v>
      </c>
      <c r="AL712" s="411">
        <f t="shared" ref="AL712" si="2108">AL711</f>
        <v>0</v>
      </c>
      <c r="AM712" s="306"/>
    </row>
    <row r="713" spans="1:39"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09">Z714</f>
        <v>0</v>
      </c>
      <c r="AA715" s="411">
        <f t="shared" ref="AA715" si="2110">AA714</f>
        <v>0</v>
      </c>
      <c r="AB715" s="411">
        <f t="shared" ref="AB715" si="2111">AB714</f>
        <v>0</v>
      </c>
      <c r="AC715" s="411">
        <f t="shared" ref="AC715" si="2112">AC714</f>
        <v>0</v>
      </c>
      <c r="AD715" s="411">
        <f t="shared" ref="AD715" si="2113">AD714</f>
        <v>0</v>
      </c>
      <c r="AE715" s="411">
        <f t="shared" ref="AE715" si="2114">AE714</f>
        <v>0</v>
      </c>
      <c r="AF715" s="411">
        <f t="shared" ref="AF715" si="2115">AF714</f>
        <v>0</v>
      </c>
      <c r="AG715" s="411">
        <f t="shared" ref="AG715" si="2116">AG714</f>
        <v>0</v>
      </c>
      <c r="AH715" s="411">
        <f t="shared" ref="AH715" si="2117">AH714</f>
        <v>0</v>
      </c>
      <c r="AI715" s="411">
        <f t="shared" ref="AI715" si="2118">AI714</f>
        <v>0</v>
      </c>
      <c r="AJ715" s="411">
        <f t="shared" ref="AJ715" si="2119">AJ714</f>
        <v>0</v>
      </c>
      <c r="AK715" s="411">
        <f t="shared" ref="AK715" si="2120">AK714</f>
        <v>0</v>
      </c>
      <c r="AL715" s="411">
        <f t="shared" ref="AL715" si="2121">AL714</f>
        <v>0</v>
      </c>
      <c r="AM715" s="306"/>
    </row>
    <row r="716" spans="1:39"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22">Z717</f>
        <v>0</v>
      </c>
      <c r="AA718" s="411">
        <f t="shared" ref="AA718" si="2123">AA717</f>
        <v>0</v>
      </c>
      <c r="AB718" s="411">
        <f t="shared" ref="AB718" si="2124">AB717</f>
        <v>0</v>
      </c>
      <c r="AC718" s="411">
        <f t="shared" ref="AC718" si="2125">AC717</f>
        <v>0</v>
      </c>
      <c r="AD718" s="411">
        <f t="shared" ref="AD718" si="2126">AD717</f>
        <v>0</v>
      </c>
      <c r="AE718" s="411">
        <f t="shared" ref="AE718" si="2127">AE717</f>
        <v>0</v>
      </c>
      <c r="AF718" s="411">
        <f t="shared" ref="AF718" si="2128">AF717</f>
        <v>0</v>
      </c>
      <c r="AG718" s="411">
        <f t="shared" ref="AG718" si="2129">AG717</f>
        <v>0</v>
      </c>
      <c r="AH718" s="411">
        <f t="shared" ref="AH718" si="2130">AH717</f>
        <v>0</v>
      </c>
      <c r="AI718" s="411">
        <f t="shared" ref="AI718" si="2131">AI717</f>
        <v>0</v>
      </c>
      <c r="AJ718" s="411">
        <f t="shared" ref="AJ718" si="2132">AJ717</f>
        <v>0</v>
      </c>
      <c r="AK718" s="411">
        <f t="shared" ref="AK718" si="2133">AK717</f>
        <v>0</v>
      </c>
      <c r="AL718" s="411">
        <f t="shared" ref="AL718" si="2134">AL717</f>
        <v>0</v>
      </c>
      <c r="AM718" s="306"/>
    </row>
    <row r="719" spans="1:39"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45"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35">Z720</f>
        <v>0</v>
      </c>
      <c r="AA721" s="411">
        <f t="shared" ref="AA721" si="2136">AA720</f>
        <v>0</v>
      </c>
      <c r="AB721" s="411">
        <f t="shared" ref="AB721" si="2137">AB720</f>
        <v>0</v>
      </c>
      <c r="AC721" s="411">
        <f t="shared" ref="AC721" si="2138">AC720</f>
        <v>0</v>
      </c>
      <c r="AD721" s="411">
        <f t="shared" ref="AD721" si="2139">AD720</f>
        <v>0</v>
      </c>
      <c r="AE721" s="411">
        <f t="shared" ref="AE721" si="2140">AE720</f>
        <v>0</v>
      </c>
      <c r="AF721" s="411">
        <f t="shared" ref="AF721" si="2141">AF720</f>
        <v>0</v>
      </c>
      <c r="AG721" s="411">
        <f t="shared" ref="AG721" si="2142">AG720</f>
        <v>0</v>
      </c>
      <c r="AH721" s="411">
        <f t="shared" ref="AH721" si="2143">AH720</f>
        <v>0</v>
      </c>
      <c r="AI721" s="411">
        <f t="shared" ref="AI721" si="2144">AI720</f>
        <v>0</v>
      </c>
      <c r="AJ721" s="411">
        <f t="shared" ref="AJ721" si="2145">AJ720</f>
        <v>0</v>
      </c>
      <c r="AK721" s="411">
        <f t="shared" ref="AK721" si="2146">AK720</f>
        <v>0</v>
      </c>
      <c r="AL721" s="411">
        <f t="shared" ref="AL721" si="2147">AL720</f>
        <v>0</v>
      </c>
      <c r="AM721" s="306"/>
    </row>
    <row r="722" spans="1:39"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30"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48">Z723</f>
        <v>0</v>
      </c>
      <c r="AA724" s="411">
        <f t="shared" ref="AA724" si="2149">AA723</f>
        <v>0</v>
      </c>
      <c r="AB724" s="411">
        <f t="shared" ref="AB724" si="2150">AB723</f>
        <v>0</v>
      </c>
      <c r="AC724" s="411">
        <f t="shared" ref="AC724" si="2151">AC723</f>
        <v>0</v>
      </c>
      <c r="AD724" s="411">
        <f t="shared" ref="AD724" si="2152">AD723</f>
        <v>0</v>
      </c>
      <c r="AE724" s="411">
        <f t="shared" ref="AE724" si="2153">AE723</f>
        <v>0</v>
      </c>
      <c r="AF724" s="411">
        <f t="shared" ref="AF724" si="2154">AF723</f>
        <v>0</v>
      </c>
      <c r="AG724" s="411">
        <f t="shared" ref="AG724" si="2155">AG723</f>
        <v>0</v>
      </c>
      <c r="AH724" s="411">
        <f t="shared" ref="AH724" si="2156">AH723</f>
        <v>0</v>
      </c>
      <c r="AI724" s="411">
        <f t="shared" ref="AI724" si="2157">AI723</f>
        <v>0</v>
      </c>
      <c r="AJ724" s="411">
        <f t="shared" ref="AJ724" si="2158">AJ723</f>
        <v>0</v>
      </c>
      <c r="AK724" s="411">
        <f t="shared" ref="AK724" si="2159">AK723</f>
        <v>0</v>
      </c>
      <c r="AL724" s="411">
        <f t="shared" ref="AL724" si="2160">AL723</f>
        <v>0</v>
      </c>
      <c r="AM724" s="306"/>
    </row>
    <row r="725" spans="1:39"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61">Z726</f>
        <v>0</v>
      </c>
      <c r="AA727" s="411">
        <f t="shared" ref="AA727" si="2162">AA726</f>
        <v>0</v>
      </c>
      <c r="AB727" s="411">
        <f t="shared" ref="AB727" si="2163">AB726</f>
        <v>0</v>
      </c>
      <c r="AC727" s="411">
        <f t="shared" ref="AC727" si="2164">AC726</f>
        <v>0</v>
      </c>
      <c r="AD727" s="411">
        <f t="shared" ref="AD727" si="2165">AD726</f>
        <v>0</v>
      </c>
      <c r="AE727" s="411">
        <f t="shared" ref="AE727" si="2166">AE726</f>
        <v>0</v>
      </c>
      <c r="AF727" s="411">
        <f t="shared" ref="AF727" si="2167">AF726</f>
        <v>0</v>
      </c>
      <c r="AG727" s="411">
        <f t="shared" ref="AG727" si="2168">AG726</f>
        <v>0</v>
      </c>
      <c r="AH727" s="411">
        <f t="shared" ref="AH727" si="2169">AH726</f>
        <v>0</v>
      </c>
      <c r="AI727" s="411">
        <f t="shared" ref="AI727" si="2170">AI726</f>
        <v>0</v>
      </c>
      <c r="AJ727" s="411">
        <f t="shared" ref="AJ727" si="2171">AJ726</f>
        <v>0</v>
      </c>
      <c r="AK727" s="411">
        <f t="shared" ref="AK727" si="2172">AK726</f>
        <v>0</v>
      </c>
      <c r="AL727" s="411">
        <f t="shared" ref="AL727" si="2173">AL726</f>
        <v>0</v>
      </c>
      <c r="AM727" s="306"/>
    </row>
    <row r="728" spans="1:39"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174">Z729</f>
        <v>0</v>
      </c>
      <c r="AA730" s="411">
        <f t="shared" ref="AA730" si="2175">AA729</f>
        <v>0</v>
      </c>
      <c r="AB730" s="411">
        <f t="shared" ref="AB730" si="2176">AB729</f>
        <v>0</v>
      </c>
      <c r="AC730" s="411">
        <f t="shared" ref="AC730" si="2177">AC729</f>
        <v>0</v>
      </c>
      <c r="AD730" s="411">
        <f t="shared" ref="AD730" si="2178">AD729</f>
        <v>0</v>
      </c>
      <c r="AE730" s="411">
        <f t="shared" ref="AE730" si="2179">AE729</f>
        <v>0</v>
      </c>
      <c r="AF730" s="411">
        <f t="shared" ref="AF730" si="2180">AF729</f>
        <v>0</v>
      </c>
      <c r="AG730" s="411">
        <f t="shared" ref="AG730" si="2181">AG729</f>
        <v>0</v>
      </c>
      <c r="AH730" s="411">
        <f t="shared" ref="AH730" si="2182">AH729</f>
        <v>0</v>
      </c>
      <c r="AI730" s="411">
        <f t="shared" ref="AI730" si="2183">AI729</f>
        <v>0</v>
      </c>
      <c r="AJ730" s="411">
        <f t="shared" ref="AJ730" si="2184">AJ729</f>
        <v>0</v>
      </c>
      <c r="AK730" s="411">
        <f t="shared" ref="AK730" si="2185">AK729</f>
        <v>0</v>
      </c>
      <c r="AL730" s="411">
        <f t="shared" ref="AL730" si="2186">AL729</f>
        <v>0</v>
      </c>
      <c r="AM730" s="306"/>
    </row>
    <row r="731" spans="1:39"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187">Z732</f>
        <v>0</v>
      </c>
      <c r="AA733" s="411">
        <f t="shared" ref="AA733" si="2188">AA732</f>
        <v>0</v>
      </c>
      <c r="AB733" s="411">
        <f t="shared" ref="AB733" si="2189">AB732</f>
        <v>0</v>
      </c>
      <c r="AC733" s="411">
        <f t="shared" ref="AC733" si="2190">AC732</f>
        <v>0</v>
      </c>
      <c r="AD733" s="411">
        <f t="shared" ref="AD733" si="2191">AD732</f>
        <v>0</v>
      </c>
      <c r="AE733" s="411">
        <f t="shared" ref="AE733" si="2192">AE732</f>
        <v>0</v>
      </c>
      <c r="AF733" s="411">
        <f t="shared" ref="AF733" si="2193">AF732</f>
        <v>0</v>
      </c>
      <c r="AG733" s="411">
        <f t="shared" ref="AG733" si="2194">AG732</f>
        <v>0</v>
      </c>
      <c r="AH733" s="411">
        <f t="shared" ref="AH733" si="2195">AH732</f>
        <v>0</v>
      </c>
      <c r="AI733" s="411">
        <f t="shared" ref="AI733" si="2196">AI732</f>
        <v>0</v>
      </c>
      <c r="AJ733" s="411">
        <f t="shared" ref="AJ733" si="2197">AJ732</f>
        <v>0</v>
      </c>
      <c r="AK733" s="411">
        <f t="shared" ref="AK733" si="2198">AK732</f>
        <v>0</v>
      </c>
      <c r="AL733" s="411">
        <f t="shared" ref="AL733" si="2199">AL732</f>
        <v>0</v>
      </c>
      <c r="AM733" s="306"/>
    </row>
    <row r="734" spans="1:39"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00">Z735</f>
        <v>0</v>
      </c>
      <c r="AA736" s="411">
        <f t="shared" ref="AA736" si="2201">AA735</f>
        <v>0</v>
      </c>
      <c r="AB736" s="411">
        <f t="shared" ref="AB736" si="2202">AB735</f>
        <v>0</v>
      </c>
      <c r="AC736" s="411">
        <f t="shared" ref="AC736" si="2203">AC735</f>
        <v>0</v>
      </c>
      <c r="AD736" s="411">
        <f t="shared" ref="AD736" si="2204">AD735</f>
        <v>0</v>
      </c>
      <c r="AE736" s="411">
        <f t="shared" ref="AE736" si="2205">AE735</f>
        <v>0</v>
      </c>
      <c r="AF736" s="411">
        <f t="shared" ref="AF736" si="2206">AF735</f>
        <v>0</v>
      </c>
      <c r="AG736" s="411">
        <f t="shared" ref="AG736" si="2207">AG735</f>
        <v>0</v>
      </c>
      <c r="AH736" s="411">
        <f t="shared" ref="AH736" si="2208">AH735</f>
        <v>0</v>
      </c>
      <c r="AI736" s="411">
        <f t="shared" ref="AI736" si="2209">AI735</f>
        <v>0</v>
      </c>
      <c r="AJ736" s="411">
        <f t="shared" ref="AJ736" si="2210">AJ735</f>
        <v>0</v>
      </c>
      <c r="AK736" s="411">
        <f t="shared" ref="AK736" si="2211">AK735</f>
        <v>0</v>
      </c>
      <c r="AL736" s="411">
        <f t="shared" ref="AL736" si="2212">AL735</f>
        <v>0</v>
      </c>
      <c r="AM736" s="306"/>
    </row>
    <row r="737" spans="1:40"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45"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13">Z738</f>
        <v>0</v>
      </c>
      <c r="AA739" s="411">
        <f t="shared" ref="AA739" si="2214">AA738</f>
        <v>0</v>
      </c>
      <c r="AB739" s="411">
        <f t="shared" ref="AB739" si="2215">AB738</f>
        <v>0</v>
      </c>
      <c r="AC739" s="411">
        <f t="shared" ref="AC739" si="2216">AC738</f>
        <v>0</v>
      </c>
      <c r="AD739" s="411">
        <f t="shared" ref="AD739" si="2217">AD738</f>
        <v>0</v>
      </c>
      <c r="AE739" s="411">
        <f t="shared" ref="AE739" si="2218">AE738</f>
        <v>0</v>
      </c>
      <c r="AF739" s="411">
        <f t="shared" ref="AF739" si="2219">AF738</f>
        <v>0</v>
      </c>
      <c r="AG739" s="411">
        <f t="shared" ref="AG739" si="2220">AG738</f>
        <v>0</v>
      </c>
      <c r="AH739" s="411">
        <f t="shared" ref="AH739" si="2221">AH738</f>
        <v>0</v>
      </c>
      <c r="AI739" s="411">
        <f t="shared" ref="AI739" si="2222">AI738</f>
        <v>0</v>
      </c>
      <c r="AJ739" s="411">
        <f t="shared" ref="AJ739" si="2223">AJ738</f>
        <v>0</v>
      </c>
      <c r="AK739" s="411">
        <f t="shared" ref="AK739" si="2224">AK738</f>
        <v>0</v>
      </c>
      <c r="AL739" s="411">
        <f t="shared" ref="AL739" si="2225">AL738</f>
        <v>0</v>
      </c>
      <c r="AM739" s="306"/>
    </row>
    <row r="740" spans="1:40"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26">Z741</f>
        <v>0</v>
      </c>
      <c r="AA742" s="411">
        <f t="shared" ref="AA742" si="2227">AA741</f>
        <v>0</v>
      </c>
      <c r="AB742" s="411">
        <f t="shared" ref="AB742" si="2228">AB741</f>
        <v>0</v>
      </c>
      <c r="AC742" s="411">
        <f t="shared" ref="AC742" si="2229">AC741</f>
        <v>0</v>
      </c>
      <c r="AD742" s="411">
        <f t="shared" ref="AD742" si="2230">AD741</f>
        <v>0</v>
      </c>
      <c r="AE742" s="411">
        <f t="shared" ref="AE742" si="2231">AE741</f>
        <v>0</v>
      </c>
      <c r="AF742" s="411">
        <f t="shared" ref="AF742" si="2232">AF741</f>
        <v>0</v>
      </c>
      <c r="AG742" s="411">
        <f t="shared" ref="AG742" si="2233">AG741</f>
        <v>0</v>
      </c>
      <c r="AH742" s="411">
        <f t="shared" ref="AH742" si="2234">AH741</f>
        <v>0</v>
      </c>
      <c r="AI742" s="411">
        <f t="shared" ref="AI742" si="2235">AI741</f>
        <v>0</v>
      </c>
      <c r="AJ742" s="411">
        <f t="shared" ref="AJ742" si="2236">AJ741</f>
        <v>0</v>
      </c>
      <c r="AK742" s="411">
        <f t="shared" ref="AK742" si="2237">AK741</f>
        <v>0</v>
      </c>
      <c r="AL742" s="411">
        <f t="shared" ref="AL742" si="2238">AL741</f>
        <v>0</v>
      </c>
      <c r="AM742" s="306"/>
    </row>
    <row r="743" spans="1:40"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3329590.67</v>
      </c>
      <c r="E744" s="329"/>
      <c r="F744" s="329"/>
      <c r="G744" s="329"/>
      <c r="H744" s="329"/>
      <c r="I744" s="329"/>
      <c r="J744" s="329"/>
      <c r="K744" s="329"/>
      <c r="L744" s="329"/>
      <c r="M744" s="329"/>
      <c r="N744" s="329"/>
      <c r="O744" s="329">
        <f>SUM(O587:O742)</f>
        <v>519.84</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1508.9153999999999</v>
      </c>
      <c r="AB744" s="329">
        <f>IF(AB585="kw",SUMPRODUCT(N587:N742,O587:O742,AB587:AB742),SUMPRODUCT(D587:D742,AB587:AB742))</f>
        <v>2410.3247999999999</v>
      </c>
      <c r="AC744" s="329">
        <f>IF(AC585="kw",SUMPRODUCT(N587:N742,O587:O742,AC587:AC742),SUMPRODUCT(D587:D742,AC587:AC742))</f>
        <v>1876.6622999999997</v>
      </c>
      <c r="AD744" s="329">
        <f>IF(AD585="kw",SUMPRODUCT(N587:N742,O587:O742,AD587:AD742),SUMPRODUCT(D587:D742,AD587:AD742))</f>
        <v>211.6353</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7.0666666666666664E-3</v>
      </c>
      <c r="Z747" s="341">
        <f>HLOOKUP(Z$35,'3.  Distribution Rates'!$C$122:$P$133,10,FALSE)</f>
        <v>1.7166666666666667E-2</v>
      </c>
      <c r="AA747" s="341">
        <f>HLOOKUP(AA$35,'3.  Distribution Rates'!$C$122:$P$133,10,FALSE)</f>
        <v>4.8942333333333332</v>
      </c>
      <c r="AB747" s="341">
        <f>HLOOKUP(AB$35,'3.  Distribution Rates'!$C$122:$P$133,10,FALSE)</f>
        <v>2.0450000000000004</v>
      </c>
      <c r="AC747" s="341">
        <f>HLOOKUP(AC$35,'3.  Distribution Rates'!$C$122:$P$133,10,FALSE)</f>
        <v>2.3118666666666665</v>
      </c>
      <c r="AD747" s="341">
        <f>HLOOKUP(AD$35,'3.  Distribution Rates'!$C$122:$P$133,10,FALSE)</f>
        <v>2.8748333333333336</v>
      </c>
      <c r="AE747" s="341">
        <f>HLOOKUP(AE$35,'3.  Distribution Rates'!$C$122:$P$133,10,FALSE)</f>
        <v>-0.10256666666666665</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39">SUM(Y748:AL748)</f>
        <v>0</v>
      </c>
      <c r="AN748" s="443"/>
    </row>
    <row r="749" spans="1:40">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39"/>
        <v>0</v>
      </c>
      <c r="AN749" s="443"/>
    </row>
    <row r="750" spans="1:40">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39"/>
        <v>0</v>
      </c>
      <c r="AN750" s="443"/>
    </row>
    <row r="751" spans="1:40">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39"/>
        <v>0</v>
      </c>
      <c r="AN751" s="443"/>
    </row>
    <row r="752" spans="1:40">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40">Y210*Y747</f>
        <v>0</v>
      </c>
      <c r="Z752" s="378">
        <f t="shared" si="2240"/>
        <v>0</v>
      </c>
      <c r="AA752" s="378">
        <f t="shared" si="2240"/>
        <v>0</v>
      </c>
      <c r="AB752" s="378">
        <f t="shared" si="2240"/>
        <v>0</v>
      </c>
      <c r="AC752" s="378">
        <f t="shared" si="2240"/>
        <v>0</v>
      </c>
      <c r="AD752" s="378">
        <f t="shared" si="2240"/>
        <v>0</v>
      </c>
      <c r="AE752" s="378">
        <f t="shared" si="2240"/>
        <v>0</v>
      </c>
      <c r="AF752" s="378">
        <f t="shared" si="2240"/>
        <v>0</v>
      </c>
      <c r="AG752" s="378">
        <f t="shared" si="2240"/>
        <v>0</v>
      </c>
      <c r="AH752" s="378">
        <f t="shared" si="2240"/>
        <v>0</v>
      </c>
      <c r="AI752" s="378">
        <f t="shared" si="2240"/>
        <v>0</v>
      </c>
      <c r="AJ752" s="378">
        <f t="shared" si="2240"/>
        <v>0</v>
      </c>
      <c r="AK752" s="378">
        <f t="shared" si="2240"/>
        <v>0</v>
      </c>
      <c r="AL752" s="378">
        <f t="shared" si="2240"/>
        <v>0</v>
      </c>
      <c r="AM752" s="629">
        <f t="shared" si="2239"/>
        <v>0</v>
      </c>
      <c r="AN752" s="443"/>
    </row>
    <row r="753" spans="1:40">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41">Y393*Y747</f>
        <v>0</v>
      </c>
      <c r="Z753" s="378">
        <f t="shared" si="2241"/>
        <v>0</v>
      </c>
      <c r="AA753" s="378">
        <f t="shared" si="2241"/>
        <v>0</v>
      </c>
      <c r="AB753" s="378">
        <f t="shared" si="2241"/>
        <v>0</v>
      </c>
      <c r="AC753" s="378">
        <f t="shared" si="2241"/>
        <v>0</v>
      </c>
      <c r="AD753" s="378">
        <f t="shared" si="2241"/>
        <v>0</v>
      </c>
      <c r="AE753" s="378">
        <f t="shared" si="2241"/>
        <v>0</v>
      </c>
      <c r="AF753" s="378">
        <f t="shared" si="2241"/>
        <v>0</v>
      </c>
      <c r="AG753" s="378">
        <f t="shared" si="2241"/>
        <v>0</v>
      </c>
      <c r="AH753" s="378">
        <f t="shared" si="2241"/>
        <v>0</v>
      </c>
      <c r="AI753" s="378">
        <f t="shared" si="2241"/>
        <v>0</v>
      </c>
      <c r="AJ753" s="378">
        <f t="shared" si="2241"/>
        <v>0</v>
      </c>
      <c r="AK753" s="378">
        <f t="shared" si="2241"/>
        <v>0</v>
      </c>
      <c r="AL753" s="378">
        <f t="shared" si="2241"/>
        <v>0</v>
      </c>
      <c r="AM753" s="629">
        <f t="shared" si="2239"/>
        <v>0</v>
      </c>
      <c r="AN753" s="443"/>
    </row>
    <row r="754" spans="1:40">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763">
        <v>0</v>
      </c>
      <c r="Z754" s="763">
        <v>0</v>
      </c>
      <c r="AA754" s="763">
        <v>0</v>
      </c>
      <c r="AB754" s="763">
        <v>0</v>
      </c>
      <c r="AC754" s="763">
        <v>0</v>
      </c>
      <c r="AD754" s="763">
        <v>0</v>
      </c>
      <c r="AE754" s="763">
        <v>0</v>
      </c>
      <c r="AF754" s="763">
        <v>0</v>
      </c>
      <c r="AG754" s="763">
        <v>0</v>
      </c>
      <c r="AH754" s="763">
        <v>0</v>
      </c>
      <c r="AI754" s="763">
        <v>0</v>
      </c>
      <c r="AJ754" s="763">
        <v>0</v>
      </c>
      <c r="AK754" s="763">
        <v>0</v>
      </c>
      <c r="AL754" s="763">
        <v>0</v>
      </c>
      <c r="AM754" s="764">
        <f t="shared" si="2239"/>
        <v>0</v>
      </c>
      <c r="AN754" s="443"/>
    </row>
    <row r="755" spans="1:40">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763">
        <v>0</v>
      </c>
      <c r="Z755" s="763">
        <v>0</v>
      </c>
      <c r="AA755" s="763">
        <v>0</v>
      </c>
      <c r="AB755" s="763">
        <v>0</v>
      </c>
      <c r="AC755" s="763">
        <v>0</v>
      </c>
      <c r="AD755" s="763">
        <v>0</v>
      </c>
      <c r="AE755" s="763">
        <v>0</v>
      </c>
      <c r="AF755" s="763">
        <v>0</v>
      </c>
      <c r="AG755" s="763">
        <v>0</v>
      </c>
      <c r="AH755" s="763">
        <v>0</v>
      </c>
      <c r="AI755" s="763">
        <v>0</v>
      </c>
      <c r="AJ755" s="763">
        <v>0</v>
      </c>
      <c r="AK755" s="763">
        <v>0</v>
      </c>
      <c r="AL755" s="763">
        <v>0</v>
      </c>
      <c r="AM755" s="764">
        <f t="shared" si="2239"/>
        <v>0</v>
      </c>
      <c r="AN755" s="443"/>
    </row>
    <row r="756" spans="1:40" ht="15.75">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42">SUM(AA748:AA755)</f>
        <v>0</v>
      </c>
      <c r="AB756" s="346">
        <f t="shared" si="2242"/>
        <v>0</v>
      </c>
      <c r="AC756" s="346">
        <f t="shared" si="2242"/>
        <v>0</v>
      </c>
      <c r="AD756" s="346">
        <f t="shared" si="2242"/>
        <v>0</v>
      </c>
      <c r="AE756" s="346">
        <f t="shared" si="2242"/>
        <v>0</v>
      </c>
      <c r="AF756" s="346">
        <f t="shared" ref="AF756:AL756" si="2243">SUM(AF748:AF755)</f>
        <v>0</v>
      </c>
      <c r="AG756" s="346">
        <f t="shared" si="2243"/>
        <v>0</v>
      </c>
      <c r="AH756" s="346">
        <f t="shared" si="2243"/>
        <v>0</v>
      </c>
      <c r="AI756" s="346">
        <f t="shared" si="2243"/>
        <v>0</v>
      </c>
      <c r="AJ756" s="346">
        <f t="shared" si="2243"/>
        <v>0</v>
      </c>
      <c r="AK756" s="346">
        <f t="shared" si="2243"/>
        <v>0</v>
      </c>
      <c r="AL756" s="346">
        <f t="shared" si="2243"/>
        <v>0</v>
      </c>
      <c r="AM756" s="407">
        <f>SUM(AM748:AM755)</f>
        <v>0</v>
      </c>
      <c r="AN756" s="443"/>
    </row>
    <row r="757" spans="1:40" ht="15.75">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44">Z745*Z747</f>
        <v>0</v>
      </c>
      <c r="AA757" s="347">
        <f t="shared" si="2244"/>
        <v>0</v>
      </c>
      <c r="AB757" s="347">
        <f t="shared" si="2244"/>
        <v>0</v>
      </c>
      <c r="AC757" s="347">
        <f t="shared" si="2244"/>
        <v>0</v>
      </c>
      <c r="AD757" s="347">
        <f t="shared" si="2244"/>
        <v>0</v>
      </c>
      <c r="AE757" s="347">
        <f t="shared" si="2244"/>
        <v>0</v>
      </c>
      <c r="AF757" s="347">
        <f t="shared" ref="AF757:AL757" si="2245">AF745*AF747</f>
        <v>0</v>
      </c>
      <c r="AG757" s="347">
        <f t="shared" si="2245"/>
        <v>0</v>
      </c>
      <c r="AH757" s="347">
        <f t="shared" si="2245"/>
        <v>0</v>
      </c>
      <c r="AI757" s="347">
        <f t="shared" si="2245"/>
        <v>0</v>
      </c>
      <c r="AJ757" s="347">
        <f t="shared" si="2245"/>
        <v>0</v>
      </c>
      <c r="AK757" s="347">
        <f t="shared" si="2245"/>
        <v>0</v>
      </c>
      <c r="AL757" s="347">
        <f t="shared" si="2245"/>
        <v>0</v>
      </c>
      <c r="AM757" s="407">
        <f>SUM(Y757:AL757)</f>
        <v>0</v>
      </c>
      <c r="AN757" s="443"/>
    </row>
    <row r="758" spans="1:40" ht="15.75">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46">IF(AA585="kw",SUMPRODUCT($N$587:$N$742,$P$587:$P$742,AA587:AA742),SUMPRODUCT($E$587:$E$742,AA587:AA742))</f>
        <v>1492.295524537552</v>
      </c>
      <c r="AB760" s="291">
        <f t="shared" si="2246"/>
        <v>2410.3247999999999</v>
      </c>
      <c r="AC760" s="291">
        <f t="shared" si="2246"/>
        <v>1876.6622999999997</v>
      </c>
      <c r="AD760" s="291">
        <f t="shared" si="2246"/>
        <v>211.6353</v>
      </c>
      <c r="AE760" s="291">
        <f t="shared" si="2246"/>
        <v>0</v>
      </c>
      <c r="AF760" s="291">
        <f t="shared" si="2246"/>
        <v>0</v>
      </c>
      <c r="AG760" s="291">
        <f t="shared" si="2246"/>
        <v>0</v>
      </c>
      <c r="AH760" s="291">
        <f t="shared" si="2246"/>
        <v>0</v>
      </c>
      <c r="AI760" s="291">
        <f t="shared" si="2246"/>
        <v>0</v>
      </c>
      <c r="AJ760" s="291">
        <f t="shared" si="2246"/>
        <v>0</v>
      </c>
      <c r="AK760" s="291">
        <f t="shared" si="2246"/>
        <v>0</v>
      </c>
      <c r="AL760" s="291">
        <f t="shared" si="2246"/>
        <v>0</v>
      </c>
      <c r="AM760" s="337"/>
    </row>
    <row r="761" spans="1:40">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47">IF(AA585="kw",SUMPRODUCT($N$587:$N$742,$Q$587:$Q$742,AA587:AA742),SUMPRODUCT($F$587:$F$742,AA587:AA742))</f>
        <v>1452.48825197465</v>
      </c>
      <c r="AB761" s="326">
        <f t="shared" si="2247"/>
        <v>2398.4054928572532</v>
      </c>
      <c r="AC761" s="326">
        <f t="shared" si="2247"/>
        <v>1867.3820094943744</v>
      </c>
      <c r="AD761" s="326">
        <f t="shared" si="2247"/>
        <v>210.58874140219305</v>
      </c>
      <c r="AE761" s="326">
        <f t="shared" si="2247"/>
        <v>0</v>
      </c>
      <c r="AF761" s="326">
        <f t="shared" si="2247"/>
        <v>0</v>
      </c>
      <c r="AG761" s="326">
        <f t="shared" si="2247"/>
        <v>0</v>
      </c>
      <c r="AH761" s="326">
        <f t="shared" si="2247"/>
        <v>0</v>
      </c>
      <c r="AI761" s="326">
        <f t="shared" si="2247"/>
        <v>0</v>
      </c>
      <c r="AJ761" s="326">
        <f t="shared" si="2247"/>
        <v>0</v>
      </c>
      <c r="AK761" s="326">
        <f t="shared" si="2247"/>
        <v>0</v>
      </c>
      <c r="AL761" s="326">
        <f t="shared" si="2247"/>
        <v>0</v>
      </c>
      <c r="AM761" s="386"/>
    </row>
    <row r="762" spans="1:40" ht="20.25" customHeight="1">
      <c r="B762" s="368" t="s">
        <v>584</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90" t="s">
        <v>526</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819" t="s">
        <v>211</v>
      </c>
      <c r="C766" s="821" t="s">
        <v>33</v>
      </c>
      <c r="D766" s="284" t="s">
        <v>422</v>
      </c>
      <c r="E766" s="823" t="s">
        <v>209</v>
      </c>
      <c r="F766" s="824"/>
      <c r="G766" s="824"/>
      <c r="H766" s="824"/>
      <c r="I766" s="824"/>
      <c r="J766" s="824"/>
      <c r="K766" s="824"/>
      <c r="L766" s="824"/>
      <c r="M766" s="825"/>
      <c r="N766" s="826" t="s">
        <v>213</v>
      </c>
      <c r="O766" s="284" t="s">
        <v>423</v>
      </c>
      <c r="P766" s="823" t="s">
        <v>212</v>
      </c>
      <c r="Q766" s="824"/>
      <c r="R766" s="824"/>
      <c r="S766" s="824"/>
      <c r="T766" s="824"/>
      <c r="U766" s="824"/>
      <c r="V766" s="824"/>
      <c r="W766" s="824"/>
      <c r="X766" s="825"/>
      <c r="Y766" s="816" t="s">
        <v>243</v>
      </c>
      <c r="Z766" s="817"/>
      <c r="AA766" s="817"/>
      <c r="AB766" s="817"/>
      <c r="AC766" s="817"/>
      <c r="AD766" s="817"/>
      <c r="AE766" s="817"/>
      <c r="AF766" s="817"/>
      <c r="AG766" s="817"/>
      <c r="AH766" s="817"/>
      <c r="AI766" s="817"/>
      <c r="AJ766" s="817"/>
      <c r="AK766" s="817"/>
      <c r="AL766" s="817"/>
      <c r="AM766" s="818"/>
    </row>
    <row r="767" spans="1:40" ht="65.25" customHeight="1">
      <c r="B767" s="820"/>
      <c r="C767" s="822"/>
      <c r="D767" s="285">
        <v>2019</v>
      </c>
      <c r="E767" s="285">
        <v>2020</v>
      </c>
      <c r="F767" s="285">
        <v>2021</v>
      </c>
      <c r="G767" s="285">
        <v>2022</v>
      </c>
      <c r="H767" s="285">
        <v>2023</v>
      </c>
      <c r="I767" s="285">
        <v>2024</v>
      </c>
      <c r="J767" s="285">
        <v>2025</v>
      </c>
      <c r="K767" s="285">
        <v>2026</v>
      </c>
      <c r="L767" s="285">
        <v>2027</v>
      </c>
      <c r="M767" s="285">
        <v>2028</v>
      </c>
      <c r="N767" s="82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General Service &lt; 50 kW</v>
      </c>
      <c r="AA767" s="285" t="str">
        <f>'1.  LRAMVA Summary'!F52</f>
        <v>General Service 50 - 4,999 kW</v>
      </c>
      <c r="AB767" s="285" t="str">
        <f>'1.  LRAMVA Summary'!G52</f>
        <v>General Service 3,000 - 4,999 kW</v>
      </c>
      <c r="AC767" s="285" t="str">
        <f>'1.  LRAMVA Summary'!H52</f>
        <v>Large Use - Regular</v>
      </c>
      <c r="AD767" s="285" t="str">
        <f>'1.  LRAMVA Summary'!I52</f>
        <v>Large Use - 3TS</v>
      </c>
      <c r="AE767" s="285" t="str">
        <f>'1.  LRAMVA Summary'!J52</f>
        <v>Large Use - Ford Annex</v>
      </c>
      <c r="AF767" s="285" t="str">
        <f>'1.  LRAMVA Summary'!K52</f>
        <v>Other</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504</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2"/>
      <c r="B769" s="504" t="s">
        <v>497</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48">Z770</f>
        <v>0</v>
      </c>
      <c r="AA771" s="411">
        <f t="shared" ref="AA771" si="2249">AA770</f>
        <v>0</v>
      </c>
      <c r="AB771" s="411">
        <f t="shared" ref="AB771" si="2250">AB770</f>
        <v>0</v>
      </c>
      <c r="AC771" s="411">
        <f t="shared" ref="AC771" si="2251">AC770</f>
        <v>0</v>
      </c>
      <c r="AD771" s="411">
        <f t="shared" ref="AD771" si="2252">AD770</f>
        <v>0</v>
      </c>
      <c r="AE771" s="411">
        <f t="shared" ref="AE771" si="2253">AE770</f>
        <v>0</v>
      </c>
      <c r="AF771" s="411">
        <f t="shared" ref="AF771" si="2254">AF770</f>
        <v>0</v>
      </c>
      <c r="AG771" s="411">
        <f t="shared" ref="AG771" si="2255">AG770</f>
        <v>0</v>
      </c>
      <c r="AH771" s="411">
        <f t="shared" ref="AH771" si="2256">AH770</f>
        <v>0</v>
      </c>
      <c r="AI771" s="411">
        <f t="shared" ref="AI771" si="2257">AI770</f>
        <v>0</v>
      </c>
      <c r="AJ771" s="411">
        <f t="shared" ref="AJ771" si="2258">AJ770</f>
        <v>0</v>
      </c>
      <c r="AK771" s="411">
        <f t="shared" ref="AK771" si="2259">AK770</f>
        <v>0</v>
      </c>
      <c r="AL771" s="411">
        <f t="shared" ref="AL771" si="2260">AL770</f>
        <v>0</v>
      </c>
      <c r="AM771" s="297"/>
    </row>
    <row r="772" spans="1:39" ht="15.75"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61">Z773</f>
        <v>0</v>
      </c>
      <c r="AA774" s="411">
        <f t="shared" ref="AA774" si="2262">AA773</f>
        <v>0</v>
      </c>
      <c r="AB774" s="411">
        <f t="shared" ref="AB774" si="2263">AB773</f>
        <v>0</v>
      </c>
      <c r="AC774" s="411">
        <f t="shared" ref="AC774" si="2264">AC773</f>
        <v>0</v>
      </c>
      <c r="AD774" s="411">
        <f t="shared" ref="AD774" si="2265">AD773</f>
        <v>0</v>
      </c>
      <c r="AE774" s="411">
        <f t="shared" ref="AE774" si="2266">AE773</f>
        <v>0</v>
      </c>
      <c r="AF774" s="411">
        <f t="shared" ref="AF774" si="2267">AF773</f>
        <v>0</v>
      </c>
      <c r="AG774" s="411">
        <f t="shared" ref="AG774" si="2268">AG773</f>
        <v>0</v>
      </c>
      <c r="AH774" s="411">
        <f t="shared" ref="AH774" si="2269">AH773</f>
        <v>0</v>
      </c>
      <c r="AI774" s="411">
        <f t="shared" ref="AI774" si="2270">AI773</f>
        <v>0</v>
      </c>
      <c r="AJ774" s="411">
        <f t="shared" ref="AJ774" si="2271">AJ773</f>
        <v>0</v>
      </c>
      <c r="AK774" s="411">
        <f t="shared" ref="AK774" si="2272">AK773</f>
        <v>0</v>
      </c>
      <c r="AL774" s="411">
        <f t="shared" ref="AL774" si="2273">AL773</f>
        <v>0</v>
      </c>
      <c r="AM774" s="297"/>
    </row>
    <row r="775" spans="1:39" ht="15.75"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274">Z776</f>
        <v>0</v>
      </c>
      <c r="AA777" s="411">
        <f t="shared" ref="AA777" si="2275">AA776</f>
        <v>0</v>
      </c>
      <c r="AB777" s="411">
        <f t="shared" ref="AB777" si="2276">AB776</f>
        <v>0</v>
      </c>
      <c r="AC777" s="411">
        <f t="shared" ref="AC777" si="2277">AC776</f>
        <v>0</v>
      </c>
      <c r="AD777" s="411">
        <f t="shared" ref="AD777" si="2278">AD776</f>
        <v>0</v>
      </c>
      <c r="AE777" s="411">
        <f t="shared" ref="AE777" si="2279">AE776</f>
        <v>0</v>
      </c>
      <c r="AF777" s="411">
        <f t="shared" ref="AF777" si="2280">AF776</f>
        <v>0</v>
      </c>
      <c r="AG777" s="411">
        <f t="shared" ref="AG777" si="2281">AG776</f>
        <v>0</v>
      </c>
      <c r="AH777" s="411">
        <f t="shared" ref="AH777" si="2282">AH776</f>
        <v>0</v>
      </c>
      <c r="AI777" s="411">
        <f t="shared" ref="AI777" si="2283">AI776</f>
        <v>0</v>
      </c>
      <c r="AJ777" s="411">
        <f t="shared" ref="AJ777" si="2284">AJ776</f>
        <v>0</v>
      </c>
      <c r="AK777" s="411">
        <f t="shared" ref="AK777" si="2285">AK776</f>
        <v>0</v>
      </c>
      <c r="AL777" s="411">
        <f t="shared" ref="AL777" si="2286">AL776</f>
        <v>0</v>
      </c>
      <c r="AM777" s="297"/>
    </row>
    <row r="778" spans="1:39"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2">
        <v>4</v>
      </c>
      <c r="B779" s="520" t="s">
        <v>674</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287">Z779</f>
        <v>0</v>
      </c>
      <c r="AA780" s="411">
        <f t="shared" ref="AA780" si="2288">AA779</f>
        <v>0</v>
      </c>
      <c r="AB780" s="411">
        <f t="shared" ref="AB780" si="2289">AB779</f>
        <v>0</v>
      </c>
      <c r="AC780" s="411">
        <f t="shared" ref="AC780" si="2290">AC779</f>
        <v>0</v>
      </c>
      <c r="AD780" s="411">
        <f t="shared" ref="AD780" si="2291">AD779</f>
        <v>0</v>
      </c>
      <c r="AE780" s="411">
        <f t="shared" ref="AE780" si="2292">AE779</f>
        <v>0</v>
      </c>
      <c r="AF780" s="411">
        <f t="shared" ref="AF780" si="2293">AF779</f>
        <v>0</v>
      </c>
      <c r="AG780" s="411">
        <f t="shared" ref="AG780" si="2294">AG779</f>
        <v>0</v>
      </c>
      <c r="AH780" s="411">
        <f t="shared" ref="AH780" si="2295">AH779</f>
        <v>0</v>
      </c>
      <c r="AI780" s="411">
        <f t="shared" ref="AI780" si="2296">AI779</f>
        <v>0</v>
      </c>
      <c r="AJ780" s="411">
        <f t="shared" ref="AJ780" si="2297">AJ779</f>
        <v>0</v>
      </c>
      <c r="AK780" s="411">
        <f t="shared" ref="AK780" si="2298">AK779</f>
        <v>0</v>
      </c>
      <c r="AL780" s="411">
        <f t="shared" ref="AL780" si="2299">AL779</f>
        <v>0</v>
      </c>
      <c r="AM780" s="297"/>
    </row>
    <row r="781" spans="1:39"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00">Z782</f>
        <v>0</v>
      </c>
      <c r="AA783" s="411">
        <f t="shared" ref="AA783" si="2301">AA782</f>
        <v>0</v>
      </c>
      <c r="AB783" s="411">
        <f t="shared" ref="AB783" si="2302">AB782</f>
        <v>0</v>
      </c>
      <c r="AC783" s="411">
        <f t="shared" ref="AC783" si="2303">AC782</f>
        <v>0</v>
      </c>
      <c r="AD783" s="411">
        <f t="shared" ref="AD783" si="2304">AD782</f>
        <v>0</v>
      </c>
      <c r="AE783" s="411">
        <f t="shared" ref="AE783" si="2305">AE782</f>
        <v>0</v>
      </c>
      <c r="AF783" s="411">
        <f t="shared" ref="AF783" si="2306">AF782</f>
        <v>0</v>
      </c>
      <c r="AG783" s="411">
        <f t="shared" ref="AG783" si="2307">AG782</f>
        <v>0</v>
      </c>
      <c r="AH783" s="411">
        <f t="shared" ref="AH783" si="2308">AH782</f>
        <v>0</v>
      </c>
      <c r="AI783" s="411">
        <f t="shared" ref="AI783" si="2309">AI782</f>
        <v>0</v>
      </c>
      <c r="AJ783" s="411">
        <f t="shared" ref="AJ783" si="2310">AJ782</f>
        <v>0</v>
      </c>
      <c r="AK783" s="411">
        <f t="shared" ref="AK783" si="2311">AK782</f>
        <v>0</v>
      </c>
      <c r="AL783" s="411">
        <f t="shared" ref="AL783" si="2312">AL782</f>
        <v>0</v>
      </c>
      <c r="AM783" s="297"/>
    </row>
    <row r="784" spans="1:39"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75" outlineLevel="1">
      <c r="A785" s="532"/>
      <c r="B785" s="319" t="s">
        <v>498</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13">Z786</f>
        <v>0</v>
      </c>
      <c r="AA787" s="411">
        <f t="shared" ref="AA787" si="2314">AA786</f>
        <v>0</v>
      </c>
      <c r="AB787" s="411">
        <f t="shared" ref="AB787" si="2315">AB786</f>
        <v>0</v>
      </c>
      <c r="AC787" s="411">
        <f t="shared" ref="AC787" si="2316">AC786</f>
        <v>0</v>
      </c>
      <c r="AD787" s="411">
        <f t="shared" ref="AD787" si="2317">AD786</f>
        <v>0</v>
      </c>
      <c r="AE787" s="411">
        <f t="shared" ref="AE787" si="2318">AE786</f>
        <v>0</v>
      </c>
      <c r="AF787" s="411">
        <f t="shared" ref="AF787" si="2319">AF786</f>
        <v>0</v>
      </c>
      <c r="AG787" s="411">
        <f t="shared" ref="AG787" si="2320">AG786</f>
        <v>0</v>
      </c>
      <c r="AH787" s="411">
        <f t="shared" ref="AH787" si="2321">AH786</f>
        <v>0</v>
      </c>
      <c r="AI787" s="411">
        <f t="shared" ref="AI787" si="2322">AI786</f>
        <v>0</v>
      </c>
      <c r="AJ787" s="411">
        <f t="shared" ref="AJ787" si="2323">AJ786</f>
        <v>0</v>
      </c>
      <c r="AK787" s="411">
        <f t="shared" ref="AK787" si="2324">AK786</f>
        <v>0</v>
      </c>
      <c r="AL787" s="411">
        <f t="shared" ref="AL787" si="2325">AL786</f>
        <v>0</v>
      </c>
      <c r="AM787" s="311"/>
    </row>
    <row r="788" spans="1:39"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26">Z789</f>
        <v>0</v>
      </c>
      <c r="AA790" s="411">
        <f t="shared" ref="AA790" si="2327">AA789</f>
        <v>0</v>
      </c>
      <c r="AB790" s="411">
        <f t="shared" ref="AB790" si="2328">AB789</f>
        <v>0</v>
      </c>
      <c r="AC790" s="411">
        <f t="shared" ref="AC790" si="2329">AC789</f>
        <v>0</v>
      </c>
      <c r="AD790" s="411">
        <f t="shared" ref="AD790" si="2330">AD789</f>
        <v>0</v>
      </c>
      <c r="AE790" s="411">
        <f t="shared" ref="AE790" si="2331">AE789</f>
        <v>0</v>
      </c>
      <c r="AF790" s="411">
        <f t="shared" ref="AF790" si="2332">AF789</f>
        <v>0</v>
      </c>
      <c r="AG790" s="411">
        <f t="shared" ref="AG790" si="2333">AG789</f>
        <v>0</v>
      </c>
      <c r="AH790" s="411">
        <f t="shared" ref="AH790" si="2334">AH789</f>
        <v>0</v>
      </c>
      <c r="AI790" s="411">
        <f t="shared" ref="AI790" si="2335">AI789</f>
        <v>0</v>
      </c>
      <c r="AJ790" s="411">
        <f t="shared" ref="AJ790" si="2336">AJ789</f>
        <v>0</v>
      </c>
      <c r="AK790" s="411">
        <f t="shared" ref="AK790" si="2337">AK789</f>
        <v>0</v>
      </c>
      <c r="AL790" s="411">
        <f t="shared" ref="AL790" si="2338">AL789</f>
        <v>0</v>
      </c>
      <c r="AM790" s="311"/>
    </row>
    <row r="791" spans="1:39"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39">Z792</f>
        <v>0</v>
      </c>
      <c r="AA793" s="411">
        <f t="shared" ref="AA793" si="2340">AA792</f>
        <v>0</v>
      </c>
      <c r="AB793" s="411">
        <f t="shared" ref="AB793" si="2341">AB792</f>
        <v>0</v>
      </c>
      <c r="AC793" s="411">
        <f t="shared" ref="AC793" si="2342">AC792</f>
        <v>0</v>
      </c>
      <c r="AD793" s="411">
        <f t="shared" ref="AD793" si="2343">AD792</f>
        <v>0</v>
      </c>
      <c r="AE793" s="411">
        <f t="shared" ref="AE793" si="2344">AE792</f>
        <v>0</v>
      </c>
      <c r="AF793" s="411">
        <f t="shared" ref="AF793" si="2345">AF792</f>
        <v>0</v>
      </c>
      <c r="AG793" s="411">
        <f t="shared" ref="AG793" si="2346">AG792</f>
        <v>0</v>
      </c>
      <c r="AH793" s="411">
        <f t="shared" ref="AH793" si="2347">AH792</f>
        <v>0</v>
      </c>
      <c r="AI793" s="411">
        <f t="shared" ref="AI793" si="2348">AI792</f>
        <v>0</v>
      </c>
      <c r="AJ793" s="411">
        <f t="shared" ref="AJ793" si="2349">AJ792</f>
        <v>0</v>
      </c>
      <c r="AK793" s="411">
        <f t="shared" ref="AK793" si="2350">AK792</f>
        <v>0</v>
      </c>
      <c r="AL793" s="411">
        <f t="shared" ref="AL793" si="2351">AL792</f>
        <v>0</v>
      </c>
      <c r="AM793" s="311"/>
    </row>
    <row r="794" spans="1:39"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52">Z795</f>
        <v>0</v>
      </c>
      <c r="AA796" s="411">
        <f t="shared" ref="AA796" si="2353">AA795</f>
        <v>0</v>
      </c>
      <c r="AB796" s="411">
        <f t="shared" ref="AB796" si="2354">AB795</f>
        <v>0</v>
      </c>
      <c r="AC796" s="411">
        <f t="shared" ref="AC796" si="2355">AC795</f>
        <v>0</v>
      </c>
      <c r="AD796" s="411">
        <f t="shared" ref="AD796" si="2356">AD795</f>
        <v>0</v>
      </c>
      <c r="AE796" s="411">
        <f t="shared" ref="AE796" si="2357">AE795</f>
        <v>0</v>
      </c>
      <c r="AF796" s="411">
        <f t="shared" ref="AF796" si="2358">AF795</f>
        <v>0</v>
      </c>
      <c r="AG796" s="411">
        <f t="shared" ref="AG796" si="2359">AG795</f>
        <v>0</v>
      </c>
      <c r="AH796" s="411">
        <f t="shared" ref="AH796" si="2360">AH795</f>
        <v>0</v>
      </c>
      <c r="AI796" s="411">
        <f t="shared" ref="AI796" si="2361">AI795</f>
        <v>0</v>
      </c>
      <c r="AJ796" s="411">
        <f t="shared" ref="AJ796" si="2362">AJ795</f>
        <v>0</v>
      </c>
      <c r="AK796" s="411">
        <f t="shared" ref="AK796" si="2363">AK795</f>
        <v>0</v>
      </c>
      <c r="AL796" s="411">
        <f t="shared" ref="AL796" si="2364">AL795</f>
        <v>0</v>
      </c>
      <c r="AM796" s="311"/>
    </row>
    <row r="797" spans="1:39"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365">Z798</f>
        <v>0</v>
      </c>
      <c r="AA799" s="411">
        <f t="shared" ref="AA799" si="2366">AA798</f>
        <v>0</v>
      </c>
      <c r="AB799" s="411">
        <f t="shared" ref="AB799" si="2367">AB798</f>
        <v>0</v>
      </c>
      <c r="AC799" s="411">
        <f t="shared" ref="AC799" si="2368">AC798</f>
        <v>0</v>
      </c>
      <c r="AD799" s="411">
        <f t="shared" ref="AD799" si="2369">AD798</f>
        <v>0</v>
      </c>
      <c r="AE799" s="411">
        <f t="shared" ref="AE799" si="2370">AE798</f>
        <v>0</v>
      </c>
      <c r="AF799" s="411">
        <f t="shared" ref="AF799" si="2371">AF798</f>
        <v>0</v>
      </c>
      <c r="AG799" s="411">
        <f t="shared" ref="AG799" si="2372">AG798</f>
        <v>0</v>
      </c>
      <c r="AH799" s="411">
        <f t="shared" ref="AH799" si="2373">AH798</f>
        <v>0</v>
      </c>
      <c r="AI799" s="411">
        <f t="shared" ref="AI799" si="2374">AI798</f>
        <v>0</v>
      </c>
      <c r="AJ799" s="411">
        <f t="shared" ref="AJ799" si="2375">AJ798</f>
        <v>0</v>
      </c>
      <c r="AK799" s="411">
        <f t="shared" ref="AK799" si="2376">AK798</f>
        <v>0</v>
      </c>
      <c r="AL799" s="411">
        <f t="shared" ref="AL799" si="2377">AL798</f>
        <v>0</v>
      </c>
      <c r="AM799" s="311"/>
    </row>
    <row r="800" spans="1:39"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75"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378">Z802</f>
        <v>0</v>
      </c>
      <c r="AA803" s="411">
        <f t="shared" ref="AA803" si="2379">AA802</f>
        <v>0</v>
      </c>
      <c r="AB803" s="411">
        <f t="shared" ref="AB803" si="2380">AB802</f>
        <v>0</v>
      </c>
      <c r="AC803" s="411">
        <f t="shared" ref="AC803" si="2381">AC802</f>
        <v>0</v>
      </c>
      <c r="AD803" s="411">
        <f t="shared" ref="AD803" si="2382">AD802</f>
        <v>0</v>
      </c>
      <c r="AE803" s="411">
        <f t="shared" ref="AE803" si="2383">AE802</f>
        <v>0</v>
      </c>
      <c r="AF803" s="411">
        <f t="shared" ref="AF803" si="2384">AF802</f>
        <v>0</v>
      </c>
      <c r="AG803" s="411">
        <f t="shared" ref="AG803" si="2385">AG802</f>
        <v>0</v>
      </c>
      <c r="AH803" s="411">
        <f t="shared" ref="AH803" si="2386">AH802</f>
        <v>0</v>
      </c>
      <c r="AI803" s="411">
        <f t="shared" ref="AI803" si="2387">AI802</f>
        <v>0</v>
      </c>
      <c r="AJ803" s="411">
        <f t="shared" ref="AJ803" si="2388">AJ802</f>
        <v>0</v>
      </c>
      <c r="AK803" s="411">
        <f t="shared" ref="AK803" si="2389">AK802</f>
        <v>0</v>
      </c>
      <c r="AL803" s="411">
        <f t="shared" ref="AL803" si="2390">AL802</f>
        <v>0</v>
      </c>
      <c r="AM803" s="297"/>
    </row>
    <row r="804" spans="1:39"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45"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391">Z805</f>
        <v>0</v>
      </c>
      <c r="AA806" s="411">
        <f t="shared" ref="AA806" si="2392">AA805</f>
        <v>0</v>
      </c>
      <c r="AB806" s="411">
        <f t="shared" ref="AB806" si="2393">AB805</f>
        <v>0</v>
      </c>
      <c r="AC806" s="411">
        <f t="shared" ref="AC806" si="2394">AC805</f>
        <v>0</v>
      </c>
      <c r="AD806" s="411">
        <f t="shared" ref="AD806" si="2395">AD805</f>
        <v>0</v>
      </c>
      <c r="AE806" s="411">
        <f t="shared" ref="AE806" si="2396">AE805</f>
        <v>0</v>
      </c>
      <c r="AF806" s="411">
        <f t="shared" ref="AF806" si="2397">AF805</f>
        <v>0</v>
      </c>
      <c r="AG806" s="411">
        <f t="shared" ref="AG806" si="2398">AG805</f>
        <v>0</v>
      </c>
      <c r="AH806" s="411">
        <f t="shared" ref="AH806" si="2399">AH805</f>
        <v>0</v>
      </c>
      <c r="AI806" s="411">
        <f t="shared" ref="AI806" si="2400">AI805</f>
        <v>0</v>
      </c>
      <c r="AJ806" s="411">
        <f t="shared" ref="AJ806" si="2401">AJ805</f>
        <v>0</v>
      </c>
      <c r="AK806" s="411">
        <f t="shared" ref="AK806" si="2402">AK805</f>
        <v>0</v>
      </c>
      <c r="AL806" s="411">
        <f t="shared" ref="AL806" si="2403">AL805</f>
        <v>0</v>
      </c>
      <c r="AM806" s="297"/>
    </row>
    <row r="807" spans="1:39"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04">Z808</f>
        <v>0</v>
      </c>
      <c r="AA809" s="411">
        <f t="shared" ref="AA809" si="2405">AA808</f>
        <v>0</v>
      </c>
      <c r="AB809" s="411">
        <f t="shared" ref="AB809" si="2406">AB808</f>
        <v>0</v>
      </c>
      <c r="AC809" s="411">
        <f t="shared" ref="AC809" si="2407">AC808</f>
        <v>0</v>
      </c>
      <c r="AD809" s="411">
        <f t="shared" ref="AD809" si="2408">AD808</f>
        <v>0</v>
      </c>
      <c r="AE809" s="411">
        <f t="shared" ref="AE809" si="2409">AE808</f>
        <v>0</v>
      </c>
      <c r="AF809" s="411">
        <f t="shared" ref="AF809" si="2410">AF808</f>
        <v>0</v>
      </c>
      <c r="AG809" s="411">
        <f t="shared" ref="AG809" si="2411">AG808</f>
        <v>0</v>
      </c>
      <c r="AH809" s="411">
        <f t="shared" ref="AH809" si="2412">AH808</f>
        <v>0</v>
      </c>
      <c r="AI809" s="411">
        <f t="shared" ref="AI809" si="2413">AI808</f>
        <v>0</v>
      </c>
      <c r="AJ809" s="411">
        <f t="shared" ref="AJ809" si="2414">AJ808</f>
        <v>0</v>
      </c>
      <c r="AK809" s="411">
        <f t="shared" ref="AK809" si="2415">AK808</f>
        <v>0</v>
      </c>
      <c r="AL809" s="411">
        <f t="shared" ref="AL809" si="2416">AL808</f>
        <v>0</v>
      </c>
      <c r="AM809" s="306"/>
    </row>
    <row r="810" spans="1:39"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17">Z812</f>
        <v>0</v>
      </c>
      <c r="AA813" s="411">
        <f t="shared" ref="AA813" si="2418">AA812</f>
        <v>0</v>
      </c>
      <c r="AB813" s="411">
        <f t="shared" ref="AB813" si="2419">AB812</f>
        <v>0</v>
      </c>
      <c r="AC813" s="411">
        <f t="shared" ref="AC813" si="2420">AC812</f>
        <v>0</v>
      </c>
      <c r="AD813" s="411">
        <f t="shared" ref="AD813" si="2421">AD812</f>
        <v>0</v>
      </c>
      <c r="AE813" s="411">
        <f t="shared" ref="AE813" si="2422">AE812</f>
        <v>0</v>
      </c>
      <c r="AF813" s="411">
        <f t="shared" ref="AF813" si="2423">AF812</f>
        <v>0</v>
      </c>
      <c r="AG813" s="411">
        <f t="shared" ref="AG813" si="2424">AG812</f>
        <v>0</v>
      </c>
      <c r="AH813" s="411">
        <f t="shared" ref="AH813" si="2425">AH812</f>
        <v>0</v>
      </c>
      <c r="AI813" s="411">
        <f t="shared" ref="AI813" si="2426">AI812</f>
        <v>0</v>
      </c>
      <c r="AJ813" s="411">
        <f t="shared" ref="AJ813" si="2427">AJ812</f>
        <v>0</v>
      </c>
      <c r="AK813" s="411">
        <f t="shared" ref="AK813" si="2428">AK812</f>
        <v>0</v>
      </c>
      <c r="AL813" s="411">
        <f t="shared" ref="AL813" si="2429">AL812</f>
        <v>0</v>
      </c>
      <c r="AM813" s="297"/>
    </row>
    <row r="814" spans="1:39"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2"/>
      <c r="B815" s="288" t="s">
        <v>490</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outlineLevel="1">
      <c r="A816" s="532">
        <v>15</v>
      </c>
      <c r="B816" s="294" t="s">
        <v>495</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30">Z816</f>
        <v>0</v>
      </c>
      <c r="AA817" s="411">
        <f t="shared" si="2430"/>
        <v>0</v>
      </c>
      <c r="AB817" s="411">
        <f t="shared" si="2430"/>
        <v>0</v>
      </c>
      <c r="AC817" s="411">
        <f t="shared" si="2430"/>
        <v>0</v>
      </c>
      <c r="AD817" s="411">
        <f t="shared" si="2430"/>
        <v>0</v>
      </c>
      <c r="AE817" s="411">
        <f t="shared" si="2430"/>
        <v>0</v>
      </c>
      <c r="AF817" s="411">
        <f t="shared" si="2430"/>
        <v>0</v>
      </c>
      <c r="AG817" s="411">
        <f t="shared" si="2430"/>
        <v>0</v>
      </c>
      <c r="AH817" s="411">
        <f t="shared" si="2430"/>
        <v>0</v>
      </c>
      <c r="AI817" s="411">
        <f t="shared" si="2430"/>
        <v>0</v>
      </c>
      <c r="AJ817" s="411">
        <f t="shared" si="2430"/>
        <v>0</v>
      </c>
      <c r="AK817" s="411">
        <f t="shared" si="2430"/>
        <v>0</v>
      </c>
      <c r="AL817" s="411">
        <f t="shared" si="2430"/>
        <v>0</v>
      </c>
      <c r="AM817" s="297"/>
    </row>
    <row r="818" spans="1:39"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2">
        <v>16</v>
      </c>
      <c r="B819" s="324" t="s">
        <v>491</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31">Z819</f>
        <v>0</v>
      </c>
      <c r="AA820" s="411">
        <f t="shared" si="2431"/>
        <v>0</v>
      </c>
      <c r="AB820" s="411">
        <f t="shared" si="2431"/>
        <v>0</v>
      </c>
      <c r="AC820" s="411">
        <f t="shared" si="2431"/>
        <v>0</v>
      </c>
      <c r="AD820" s="411">
        <f t="shared" si="2431"/>
        <v>0</v>
      </c>
      <c r="AE820" s="411">
        <f t="shared" si="2431"/>
        <v>0</v>
      </c>
      <c r="AF820" s="411">
        <f t="shared" si="2431"/>
        <v>0</v>
      </c>
      <c r="AG820" s="411">
        <f t="shared" si="2431"/>
        <v>0</v>
      </c>
      <c r="AH820" s="411">
        <f t="shared" si="2431"/>
        <v>0</v>
      </c>
      <c r="AI820" s="411">
        <f t="shared" si="2431"/>
        <v>0</v>
      </c>
      <c r="AJ820" s="411">
        <f t="shared" si="2431"/>
        <v>0</v>
      </c>
      <c r="AK820" s="411">
        <f t="shared" si="2431"/>
        <v>0</v>
      </c>
      <c r="AL820" s="411">
        <f t="shared" si="2431"/>
        <v>0</v>
      </c>
      <c r="AM820" s="297"/>
    </row>
    <row r="821" spans="1:39" s="283" customFormat="1"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75" outlineLevel="1">
      <c r="A822" s="532"/>
      <c r="B822" s="519" t="s">
        <v>496</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32">Z823</f>
        <v>0</v>
      </c>
      <c r="AA824" s="411">
        <f t="shared" si="2432"/>
        <v>0</v>
      </c>
      <c r="AB824" s="411">
        <f t="shared" si="2432"/>
        <v>0</v>
      </c>
      <c r="AC824" s="411">
        <f t="shared" si="2432"/>
        <v>0</v>
      </c>
      <c r="AD824" s="411">
        <f t="shared" si="2432"/>
        <v>0</v>
      </c>
      <c r="AE824" s="411">
        <f t="shared" si="2432"/>
        <v>0</v>
      </c>
      <c r="AF824" s="411">
        <f t="shared" si="2432"/>
        <v>0</v>
      </c>
      <c r="AG824" s="411">
        <f t="shared" si="2432"/>
        <v>0</v>
      </c>
      <c r="AH824" s="411">
        <f t="shared" si="2432"/>
        <v>0</v>
      </c>
      <c r="AI824" s="411">
        <f t="shared" si="2432"/>
        <v>0</v>
      </c>
      <c r="AJ824" s="411">
        <f t="shared" si="2432"/>
        <v>0</v>
      </c>
      <c r="AK824" s="411">
        <f t="shared" si="2432"/>
        <v>0</v>
      </c>
      <c r="AL824" s="411">
        <f t="shared" si="2432"/>
        <v>0</v>
      </c>
      <c r="AM824" s="306"/>
    </row>
    <row r="825" spans="1:39"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33">Z826</f>
        <v>0</v>
      </c>
      <c r="AA827" s="411">
        <f t="shared" si="2433"/>
        <v>0</v>
      </c>
      <c r="AB827" s="411">
        <f t="shared" si="2433"/>
        <v>0</v>
      </c>
      <c r="AC827" s="411">
        <f t="shared" si="2433"/>
        <v>0</v>
      </c>
      <c r="AD827" s="411">
        <f t="shared" si="2433"/>
        <v>0</v>
      </c>
      <c r="AE827" s="411">
        <f t="shared" si="2433"/>
        <v>0</v>
      </c>
      <c r="AF827" s="411">
        <f t="shared" si="2433"/>
        <v>0</v>
      </c>
      <c r="AG827" s="411">
        <f t="shared" si="2433"/>
        <v>0</v>
      </c>
      <c r="AH827" s="411">
        <f t="shared" si="2433"/>
        <v>0</v>
      </c>
      <c r="AI827" s="411">
        <f t="shared" si="2433"/>
        <v>0</v>
      </c>
      <c r="AJ827" s="411">
        <f t="shared" si="2433"/>
        <v>0</v>
      </c>
      <c r="AK827" s="411">
        <f t="shared" si="2433"/>
        <v>0</v>
      </c>
      <c r="AL827" s="411">
        <f t="shared" si="2433"/>
        <v>0</v>
      </c>
      <c r="AM827" s="306"/>
    </row>
    <row r="828" spans="1:39"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34">Z829</f>
        <v>0</v>
      </c>
      <c r="AA830" s="411">
        <f t="shared" si="2434"/>
        <v>0</v>
      </c>
      <c r="AB830" s="411">
        <f t="shared" si="2434"/>
        <v>0</v>
      </c>
      <c r="AC830" s="411">
        <f t="shared" si="2434"/>
        <v>0</v>
      </c>
      <c r="AD830" s="411">
        <f t="shared" si="2434"/>
        <v>0</v>
      </c>
      <c r="AE830" s="411">
        <f t="shared" si="2434"/>
        <v>0</v>
      </c>
      <c r="AF830" s="411">
        <f t="shared" si="2434"/>
        <v>0</v>
      </c>
      <c r="AG830" s="411">
        <f t="shared" si="2434"/>
        <v>0</v>
      </c>
      <c r="AH830" s="411">
        <f t="shared" si="2434"/>
        <v>0</v>
      </c>
      <c r="AI830" s="411">
        <f t="shared" si="2434"/>
        <v>0</v>
      </c>
      <c r="AJ830" s="411">
        <f t="shared" si="2434"/>
        <v>0</v>
      </c>
      <c r="AK830" s="411">
        <f t="shared" si="2434"/>
        <v>0</v>
      </c>
      <c r="AL830" s="411">
        <f t="shared" si="2434"/>
        <v>0</v>
      </c>
      <c r="AM830" s="297"/>
    </row>
    <row r="831" spans="1:39"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35">Z832</f>
        <v>0</v>
      </c>
      <c r="AA833" s="411">
        <f t="shared" si="2435"/>
        <v>0</v>
      </c>
      <c r="AB833" s="411">
        <f t="shared" si="2435"/>
        <v>0</v>
      </c>
      <c r="AC833" s="411">
        <f t="shared" si="2435"/>
        <v>0</v>
      </c>
      <c r="AD833" s="411">
        <f t="shared" si="2435"/>
        <v>0</v>
      </c>
      <c r="AE833" s="411">
        <f t="shared" si="2435"/>
        <v>0</v>
      </c>
      <c r="AF833" s="411">
        <f t="shared" si="2435"/>
        <v>0</v>
      </c>
      <c r="AG833" s="411">
        <f t="shared" si="2435"/>
        <v>0</v>
      </c>
      <c r="AH833" s="411">
        <f t="shared" si="2435"/>
        <v>0</v>
      </c>
      <c r="AI833" s="411">
        <f t="shared" si="2435"/>
        <v>0</v>
      </c>
      <c r="AJ833" s="411">
        <f t="shared" si="2435"/>
        <v>0</v>
      </c>
      <c r="AK833" s="411">
        <f t="shared" si="2435"/>
        <v>0</v>
      </c>
      <c r="AL833" s="411">
        <f t="shared" si="2435"/>
        <v>0</v>
      </c>
      <c r="AM833" s="306"/>
    </row>
    <row r="834" spans="1:39" ht="15.75"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2"/>
      <c r="B835" s="518" t="s">
        <v>503</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75" outlineLevel="1">
      <c r="A836" s="532"/>
      <c r="B836" s="504" t="s">
        <v>499</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36">Z837</f>
        <v>0</v>
      </c>
      <c r="AA838" s="411">
        <f t="shared" ref="AA838" si="2437">AA837</f>
        <v>0</v>
      </c>
      <c r="AB838" s="411">
        <f t="shared" ref="AB838" si="2438">AB837</f>
        <v>0</v>
      </c>
      <c r="AC838" s="411">
        <f t="shared" ref="AC838" si="2439">AC837</f>
        <v>0</v>
      </c>
      <c r="AD838" s="411">
        <f t="shared" ref="AD838" si="2440">AD837</f>
        <v>0</v>
      </c>
      <c r="AE838" s="411">
        <f t="shared" ref="AE838" si="2441">AE837</f>
        <v>0</v>
      </c>
      <c r="AF838" s="411">
        <f t="shared" ref="AF838" si="2442">AF837</f>
        <v>0</v>
      </c>
      <c r="AG838" s="411">
        <f t="shared" ref="AG838" si="2443">AG837</f>
        <v>0</v>
      </c>
      <c r="AH838" s="411">
        <f t="shared" ref="AH838" si="2444">AH837</f>
        <v>0</v>
      </c>
      <c r="AI838" s="411">
        <f t="shared" ref="AI838" si="2445">AI837</f>
        <v>0</v>
      </c>
      <c r="AJ838" s="411">
        <f t="shared" ref="AJ838" si="2446">AJ837</f>
        <v>0</v>
      </c>
      <c r="AK838" s="411">
        <f t="shared" ref="AK838" si="2447">AK837</f>
        <v>0</v>
      </c>
      <c r="AL838" s="411">
        <f t="shared" ref="AL838" si="2448">AL837</f>
        <v>0</v>
      </c>
      <c r="AM838" s="306"/>
    </row>
    <row r="839" spans="1:39"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49">Z840</f>
        <v>0</v>
      </c>
      <c r="AA841" s="411">
        <f t="shared" ref="AA841" si="2450">AA840</f>
        <v>0</v>
      </c>
      <c r="AB841" s="411">
        <f t="shared" ref="AB841" si="2451">AB840</f>
        <v>0</v>
      </c>
      <c r="AC841" s="411">
        <f t="shared" ref="AC841" si="2452">AC840</f>
        <v>0</v>
      </c>
      <c r="AD841" s="411">
        <f t="shared" ref="AD841" si="2453">AD840</f>
        <v>0</v>
      </c>
      <c r="AE841" s="411">
        <f t="shared" ref="AE841" si="2454">AE840</f>
        <v>0</v>
      </c>
      <c r="AF841" s="411">
        <f t="shared" ref="AF841" si="2455">AF840</f>
        <v>0</v>
      </c>
      <c r="AG841" s="411">
        <f t="shared" ref="AG841" si="2456">AG840</f>
        <v>0</v>
      </c>
      <c r="AH841" s="411">
        <f t="shared" ref="AH841" si="2457">AH840</f>
        <v>0</v>
      </c>
      <c r="AI841" s="411">
        <f t="shared" ref="AI841" si="2458">AI840</f>
        <v>0</v>
      </c>
      <c r="AJ841" s="411">
        <f t="shared" ref="AJ841" si="2459">AJ840</f>
        <v>0</v>
      </c>
      <c r="AK841" s="411">
        <f t="shared" ref="AK841" si="2460">AK840</f>
        <v>0</v>
      </c>
      <c r="AL841" s="411">
        <f t="shared" ref="AL841" si="2461">AL840</f>
        <v>0</v>
      </c>
      <c r="AM841" s="306"/>
    </row>
    <row r="842" spans="1:39"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462">Z843</f>
        <v>0</v>
      </c>
      <c r="AA844" s="411">
        <f t="shared" ref="AA844" si="2463">AA843</f>
        <v>0</v>
      </c>
      <c r="AB844" s="411">
        <f t="shared" ref="AB844" si="2464">AB843</f>
        <v>0</v>
      </c>
      <c r="AC844" s="411">
        <f t="shared" ref="AC844" si="2465">AC843</f>
        <v>0</v>
      </c>
      <c r="AD844" s="411">
        <f t="shared" ref="AD844" si="2466">AD843</f>
        <v>0</v>
      </c>
      <c r="AE844" s="411">
        <f t="shared" ref="AE844" si="2467">AE843</f>
        <v>0</v>
      </c>
      <c r="AF844" s="411">
        <f t="shared" ref="AF844" si="2468">AF843</f>
        <v>0</v>
      </c>
      <c r="AG844" s="411">
        <f t="shared" ref="AG844" si="2469">AG843</f>
        <v>0</v>
      </c>
      <c r="AH844" s="411">
        <f t="shared" ref="AH844" si="2470">AH843</f>
        <v>0</v>
      </c>
      <c r="AI844" s="411">
        <f t="shared" ref="AI844" si="2471">AI843</f>
        <v>0</v>
      </c>
      <c r="AJ844" s="411">
        <f t="shared" ref="AJ844" si="2472">AJ843</f>
        <v>0</v>
      </c>
      <c r="AK844" s="411">
        <f t="shared" ref="AK844" si="2473">AK843</f>
        <v>0</v>
      </c>
      <c r="AL844" s="411">
        <f t="shared" ref="AL844" si="2474">AL843</f>
        <v>0</v>
      </c>
      <c r="AM844" s="306"/>
    </row>
    <row r="845" spans="1:39"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30"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475">Z846</f>
        <v>0</v>
      </c>
      <c r="AA847" s="411">
        <f t="shared" ref="AA847" si="2476">AA846</f>
        <v>0</v>
      </c>
      <c r="AB847" s="411">
        <f t="shared" ref="AB847" si="2477">AB846</f>
        <v>0</v>
      </c>
      <c r="AC847" s="411">
        <f t="shared" ref="AC847" si="2478">AC846</f>
        <v>0</v>
      </c>
      <c r="AD847" s="411">
        <f t="shared" ref="AD847" si="2479">AD846</f>
        <v>0</v>
      </c>
      <c r="AE847" s="411">
        <f t="shared" ref="AE847" si="2480">AE846</f>
        <v>0</v>
      </c>
      <c r="AF847" s="411">
        <f t="shared" ref="AF847" si="2481">AF846</f>
        <v>0</v>
      </c>
      <c r="AG847" s="411">
        <f t="shared" ref="AG847" si="2482">AG846</f>
        <v>0</v>
      </c>
      <c r="AH847" s="411">
        <f t="shared" ref="AH847" si="2483">AH846</f>
        <v>0</v>
      </c>
      <c r="AI847" s="411">
        <f t="shared" ref="AI847" si="2484">AI846</f>
        <v>0</v>
      </c>
      <c r="AJ847" s="411">
        <f t="shared" ref="AJ847" si="2485">AJ846</f>
        <v>0</v>
      </c>
      <c r="AK847" s="411">
        <f t="shared" ref="AK847" si="2486">AK846</f>
        <v>0</v>
      </c>
      <c r="AL847" s="411">
        <f t="shared" ref="AL847" si="2487">AL846</f>
        <v>0</v>
      </c>
      <c r="AM847" s="306"/>
    </row>
    <row r="848" spans="1:39"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75" outlineLevel="1">
      <c r="A849" s="532"/>
      <c r="B849" s="288" t="s">
        <v>500</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488">Z850</f>
        <v>0</v>
      </c>
      <c r="AA851" s="411">
        <f t="shared" ref="AA851" si="2489">AA850</f>
        <v>0</v>
      </c>
      <c r="AB851" s="411">
        <f t="shared" ref="AB851" si="2490">AB850</f>
        <v>0</v>
      </c>
      <c r="AC851" s="411">
        <f t="shared" ref="AC851" si="2491">AC850</f>
        <v>0</v>
      </c>
      <c r="AD851" s="411">
        <f t="shared" ref="AD851" si="2492">AD850</f>
        <v>0</v>
      </c>
      <c r="AE851" s="411">
        <f t="shared" ref="AE851" si="2493">AE850</f>
        <v>0</v>
      </c>
      <c r="AF851" s="411">
        <f t="shared" ref="AF851" si="2494">AF850</f>
        <v>0</v>
      </c>
      <c r="AG851" s="411">
        <f t="shared" ref="AG851" si="2495">AG850</f>
        <v>0</v>
      </c>
      <c r="AH851" s="411">
        <f t="shared" ref="AH851" si="2496">AH850</f>
        <v>0</v>
      </c>
      <c r="AI851" s="411">
        <f t="shared" ref="AI851" si="2497">AI850</f>
        <v>0</v>
      </c>
      <c r="AJ851" s="411">
        <f t="shared" ref="AJ851" si="2498">AJ850</f>
        <v>0</v>
      </c>
      <c r="AK851" s="411">
        <f t="shared" ref="AK851" si="2499">AK850</f>
        <v>0</v>
      </c>
      <c r="AL851" s="411">
        <f t="shared" ref="AL851" si="2500">AL850</f>
        <v>0</v>
      </c>
      <c r="AM851" s="306"/>
    </row>
    <row r="852" spans="1:39"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outlineLevel="1">
      <c r="A853" s="759" t="s">
        <v>774</v>
      </c>
      <c r="B853" s="428" t="s">
        <v>118</v>
      </c>
      <c r="C853" s="762" t="s">
        <v>787</v>
      </c>
      <c r="D853" s="295">
        <v>1841363.31</v>
      </c>
      <c r="E853" s="295">
        <v>1841363.31</v>
      </c>
      <c r="F853" s="295"/>
      <c r="G853" s="295"/>
      <c r="H853" s="295"/>
      <c r="I853" s="295"/>
      <c r="J853" s="295"/>
      <c r="K853" s="295"/>
      <c r="L853" s="295"/>
      <c r="M853" s="295"/>
      <c r="N853" s="295">
        <v>12</v>
      </c>
      <c r="O853" s="295">
        <v>278.7</v>
      </c>
      <c r="P853" s="295">
        <v>278.7</v>
      </c>
      <c r="Q853" s="295"/>
      <c r="R853" s="295"/>
      <c r="S853" s="295"/>
      <c r="T853" s="295"/>
      <c r="U853" s="295"/>
      <c r="V853" s="295"/>
      <c r="W853" s="295"/>
      <c r="X853" s="295"/>
      <c r="Y853" s="410">
        <v>0</v>
      </c>
      <c r="Z853" s="410">
        <v>0</v>
      </c>
      <c r="AA853" s="410">
        <v>3.2300000000000002E-2</v>
      </c>
      <c r="AB853" s="410">
        <v>0.60399999999999998</v>
      </c>
      <c r="AC853" s="410">
        <v>0.26169999999999999</v>
      </c>
      <c r="AD853" s="410">
        <v>9.4899999999999998E-2</v>
      </c>
      <c r="AE853" s="410">
        <v>0</v>
      </c>
      <c r="AF853" s="410">
        <v>0</v>
      </c>
      <c r="AG853" s="415"/>
      <c r="AH853" s="415"/>
      <c r="AI853" s="415"/>
      <c r="AJ853" s="415"/>
      <c r="AK853" s="415"/>
      <c r="AL853" s="415"/>
      <c r="AM853" s="296">
        <f>SUM(Y853:AL853)</f>
        <v>0.99289999999999989</v>
      </c>
    </row>
    <row r="854" spans="1:39"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01">Z853</f>
        <v>0</v>
      </c>
      <c r="AA854" s="411">
        <f t="shared" ref="AA854" si="2502">AA853</f>
        <v>3.2300000000000002E-2</v>
      </c>
      <c r="AB854" s="411">
        <f t="shared" ref="AB854" si="2503">AB853</f>
        <v>0.60399999999999998</v>
      </c>
      <c r="AC854" s="411">
        <f t="shared" ref="AC854" si="2504">AC853</f>
        <v>0.26169999999999999</v>
      </c>
      <c r="AD854" s="411">
        <f t="shared" ref="AD854" si="2505">AD853</f>
        <v>9.4899999999999998E-2</v>
      </c>
      <c r="AE854" s="411">
        <f t="shared" ref="AE854" si="2506">AE853</f>
        <v>0</v>
      </c>
      <c r="AF854" s="411">
        <f t="shared" ref="AF854" si="2507">AF853</f>
        <v>0</v>
      </c>
      <c r="AG854" s="411">
        <f t="shared" ref="AG854" si="2508">AG853</f>
        <v>0</v>
      </c>
      <c r="AH854" s="411">
        <f t="shared" ref="AH854" si="2509">AH853</f>
        <v>0</v>
      </c>
      <c r="AI854" s="411">
        <f t="shared" ref="AI854" si="2510">AI853</f>
        <v>0</v>
      </c>
      <c r="AJ854" s="411">
        <f t="shared" ref="AJ854" si="2511">AJ853</f>
        <v>0</v>
      </c>
      <c r="AK854" s="411">
        <f t="shared" ref="AK854" si="2512">AK853</f>
        <v>0</v>
      </c>
      <c r="AL854" s="411">
        <f t="shared" ref="AL854" si="2513">AL853</f>
        <v>0</v>
      </c>
      <c r="AM854" s="306"/>
    </row>
    <row r="855" spans="1:39"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14">Z856</f>
        <v>0</v>
      </c>
      <c r="AA857" s="411">
        <f t="shared" ref="AA857" si="2515">AA856</f>
        <v>0</v>
      </c>
      <c r="AB857" s="411">
        <f t="shared" ref="AB857" si="2516">AB856</f>
        <v>0</v>
      </c>
      <c r="AC857" s="411">
        <f t="shared" ref="AC857" si="2517">AC856</f>
        <v>0</v>
      </c>
      <c r="AD857" s="411">
        <f t="shared" ref="AD857" si="2518">AD856</f>
        <v>0</v>
      </c>
      <c r="AE857" s="411">
        <f t="shared" ref="AE857" si="2519">AE856</f>
        <v>0</v>
      </c>
      <c r="AF857" s="411">
        <f t="shared" ref="AF857" si="2520">AF856</f>
        <v>0</v>
      </c>
      <c r="AG857" s="411">
        <f t="shared" ref="AG857" si="2521">AG856</f>
        <v>0</v>
      </c>
      <c r="AH857" s="411">
        <f t="shared" ref="AH857" si="2522">AH856</f>
        <v>0</v>
      </c>
      <c r="AI857" s="411">
        <f t="shared" ref="AI857" si="2523">AI856</f>
        <v>0</v>
      </c>
      <c r="AJ857" s="411">
        <f t="shared" ref="AJ857" si="2524">AJ856</f>
        <v>0</v>
      </c>
      <c r="AK857" s="411">
        <f t="shared" ref="AK857" si="2525">AK856</f>
        <v>0</v>
      </c>
      <c r="AL857" s="411">
        <f t="shared" ref="AL857" si="2526">AL856</f>
        <v>0</v>
      </c>
      <c r="AM857" s="306"/>
    </row>
    <row r="858" spans="1:39"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27">Z859</f>
        <v>0</v>
      </c>
      <c r="AA860" s="411">
        <f t="shared" ref="AA860" si="2528">AA859</f>
        <v>0</v>
      </c>
      <c r="AB860" s="411">
        <f t="shared" ref="AB860" si="2529">AB859</f>
        <v>0</v>
      </c>
      <c r="AC860" s="411">
        <f t="shared" ref="AC860" si="2530">AC859</f>
        <v>0</v>
      </c>
      <c r="AD860" s="411">
        <f t="shared" ref="AD860" si="2531">AD859</f>
        <v>0</v>
      </c>
      <c r="AE860" s="411">
        <f t="shared" ref="AE860" si="2532">AE859</f>
        <v>0</v>
      </c>
      <c r="AF860" s="411">
        <f t="shared" ref="AF860" si="2533">AF859</f>
        <v>0</v>
      </c>
      <c r="AG860" s="411">
        <f t="shared" ref="AG860" si="2534">AG859</f>
        <v>0</v>
      </c>
      <c r="AH860" s="411">
        <f t="shared" ref="AH860" si="2535">AH859</f>
        <v>0</v>
      </c>
      <c r="AI860" s="411">
        <f t="shared" ref="AI860" si="2536">AI859</f>
        <v>0</v>
      </c>
      <c r="AJ860" s="411">
        <f t="shared" ref="AJ860" si="2537">AJ859</f>
        <v>0</v>
      </c>
      <c r="AK860" s="411">
        <f t="shared" ref="AK860" si="2538">AK859</f>
        <v>0</v>
      </c>
      <c r="AL860" s="411">
        <f t="shared" ref="AL860" si="2539">AL859</f>
        <v>0</v>
      </c>
      <c r="AM860" s="306"/>
    </row>
    <row r="861" spans="1:39"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40">Z862</f>
        <v>0</v>
      </c>
      <c r="AA863" s="411">
        <f t="shared" ref="AA863" si="2541">AA862</f>
        <v>0</v>
      </c>
      <c r="AB863" s="411">
        <f t="shared" ref="AB863" si="2542">AB862</f>
        <v>0</v>
      </c>
      <c r="AC863" s="411">
        <f t="shared" ref="AC863" si="2543">AC862</f>
        <v>0</v>
      </c>
      <c r="AD863" s="411">
        <f t="shared" ref="AD863" si="2544">AD862</f>
        <v>0</v>
      </c>
      <c r="AE863" s="411">
        <f t="shared" ref="AE863" si="2545">AE862</f>
        <v>0</v>
      </c>
      <c r="AF863" s="411">
        <f t="shared" ref="AF863" si="2546">AF862</f>
        <v>0</v>
      </c>
      <c r="AG863" s="411">
        <f t="shared" ref="AG863" si="2547">AG862</f>
        <v>0</v>
      </c>
      <c r="AH863" s="411">
        <f t="shared" ref="AH863" si="2548">AH862</f>
        <v>0</v>
      </c>
      <c r="AI863" s="411">
        <f t="shared" ref="AI863" si="2549">AI862</f>
        <v>0</v>
      </c>
      <c r="AJ863" s="411">
        <f t="shared" ref="AJ863" si="2550">AJ862</f>
        <v>0</v>
      </c>
      <c r="AK863" s="411">
        <f t="shared" ref="AK863" si="2551">AK862</f>
        <v>0</v>
      </c>
      <c r="AL863" s="411">
        <f t="shared" ref="AL863" si="2552">AL862</f>
        <v>0</v>
      </c>
      <c r="AM863" s="306"/>
    </row>
    <row r="864" spans="1:39"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53">Z865</f>
        <v>0</v>
      </c>
      <c r="AA866" s="411">
        <f t="shared" ref="AA866" si="2554">AA865</f>
        <v>0</v>
      </c>
      <c r="AB866" s="411">
        <f t="shared" ref="AB866" si="2555">AB865</f>
        <v>0</v>
      </c>
      <c r="AC866" s="411">
        <f t="shared" ref="AC866" si="2556">AC865</f>
        <v>0</v>
      </c>
      <c r="AD866" s="411">
        <f t="shared" ref="AD866" si="2557">AD865</f>
        <v>0</v>
      </c>
      <c r="AE866" s="411">
        <f t="shared" ref="AE866" si="2558">AE865</f>
        <v>0</v>
      </c>
      <c r="AF866" s="411">
        <f t="shared" ref="AF866" si="2559">AF865</f>
        <v>0</v>
      </c>
      <c r="AG866" s="411">
        <f t="shared" ref="AG866" si="2560">AG865</f>
        <v>0</v>
      </c>
      <c r="AH866" s="411">
        <f t="shared" ref="AH866" si="2561">AH865</f>
        <v>0</v>
      </c>
      <c r="AI866" s="411">
        <f t="shared" ref="AI866" si="2562">AI865</f>
        <v>0</v>
      </c>
      <c r="AJ866" s="411">
        <f t="shared" ref="AJ866" si="2563">AJ865</f>
        <v>0</v>
      </c>
      <c r="AK866" s="411">
        <f t="shared" ref="AK866" si="2564">AK865</f>
        <v>0</v>
      </c>
      <c r="AL866" s="411">
        <f t="shared" ref="AL866" si="2565">AL865</f>
        <v>0</v>
      </c>
      <c r="AM866" s="306"/>
    </row>
    <row r="867" spans="1:39"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566">Z868</f>
        <v>0</v>
      </c>
      <c r="AA869" s="411">
        <f t="shared" ref="AA869" si="2567">AA868</f>
        <v>0</v>
      </c>
      <c r="AB869" s="411">
        <f t="shared" ref="AB869" si="2568">AB868</f>
        <v>0</v>
      </c>
      <c r="AC869" s="411">
        <f t="shared" ref="AC869" si="2569">AC868</f>
        <v>0</v>
      </c>
      <c r="AD869" s="411">
        <f t="shared" ref="AD869" si="2570">AD868</f>
        <v>0</v>
      </c>
      <c r="AE869" s="411">
        <f t="shared" ref="AE869" si="2571">AE868</f>
        <v>0</v>
      </c>
      <c r="AF869" s="411">
        <f t="shared" ref="AF869" si="2572">AF868</f>
        <v>0</v>
      </c>
      <c r="AG869" s="411">
        <f t="shared" ref="AG869" si="2573">AG868</f>
        <v>0</v>
      </c>
      <c r="AH869" s="411">
        <f t="shared" ref="AH869" si="2574">AH868</f>
        <v>0</v>
      </c>
      <c r="AI869" s="411">
        <f t="shared" ref="AI869" si="2575">AI868</f>
        <v>0</v>
      </c>
      <c r="AJ869" s="411">
        <f t="shared" ref="AJ869" si="2576">AJ868</f>
        <v>0</v>
      </c>
      <c r="AK869" s="411">
        <f t="shared" ref="AK869" si="2577">AK868</f>
        <v>0</v>
      </c>
      <c r="AL869" s="411">
        <f t="shared" ref="AL869" si="2578">AL868</f>
        <v>0</v>
      </c>
      <c r="AM869" s="306"/>
    </row>
    <row r="870" spans="1:39"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30"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579">Z871</f>
        <v>0</v>
      </c>
      <c r="AA872" s="411">
        <f t="shared" ref="AA872" si="2580">AA871</f>
        <v>0</v>
      </c>
      <c r="AB872" s="411">
        <f t="shared" ref="AB872" si="2581">AB871</f>
        <v>0</v>
      </c>
      <c r="AC872" s="411">
        <f t="shared" ref="AC872" si="2582">AC871</f>
        <v>0</v>
      </c>
      <c r="AD872" s="411">
        <f t="shared" ref="AD872" si="2583">AD871</f>
        <v>0</v>
      </c>
      <c r="AE872" s="411">
        <f t="shared" ref="AE872" si="2584">AE871</f>
        <v>0</v>
      </c>
      <c r="AF872" s="411">
        <f t="shared" ref="AF872" si="2585">AF871</f>
        <v>0</v>
      </c>
      <c r="AG872" s="411">
        <f t="shared" ref="AG872" si="2586">AG871</f>
        <v>0</v>
      </c>
      <c r="AH872" s="411">
        <f t="shared" ref="AH872" si="2587">AH871</f>
        <v>0</v>
      </c>
      <c r="AI872" s="411">
        <f t="shared" ref="AI872" si="2588">AI871</f>
        <v>0</v>
      </c>
      <c r="AJ872" s="411">
        <f t="shared" ref="AJ872" si="2589">AJ871</f>
        <v>0</v>
      </c>
      <c r="AK872" s="411">
        <f t="shared" ref="AK872" si="2590">AK871</f>
        <v>0</v>
      </c>
      <c r="AL872" s="411">
        <f>AL871</f>
        <v>0</v>
      </c>
      <c r="AM872" s="306"/>
    </row>
    <row r="873" spans="1:39"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75" outlineLevel="1">
      <c r="A874" s="532"/>
      <c r="B874" s="288" t="s">
        <v>501</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591">Z875</f>
        <v>0</v>
      </c>
      <c r="AA876" s="411">
        <f t="shared" ref="AA876" si="2592">AA875</f>
        <v>0</v>
      </c>
      <c r="AB876" s="411">
        <f t="shared" ref="AB876" si="2593">AB875</f>
        <v>0</v>
      </c>
      <c r="AC876" s="411">
        <f t="shared" ref="AC876" si="2594">AC875</f>
        <v>0</v>
      </c>
      <c r="AD876" s="411">
        <f t="shared" ref="AD876" si="2595">AD875</f>
        <v>0</v>
      </c>
      <c r="AE876" s="411">
        <f t="shared" ref="AE876" si="2596">AE875</f>
        <v>0</v>
      </c>
      <c r="AF876" s="411">
        <f t="shared" ref="AF876" si="2597">AF875</f>
        <v>0</v>
      </c>
      <c r="AG876" s="411">
        <f t="shared" ref="AG876" si="2598">AG875</f>
        <v>0</v>
      </c>
      <c r="AH876" s="411">
        <f t="shared" ref="AH876" si="2599">AH875</f>
        <v>0</v>
      </c>
      <c r="AI876" s="411">
        <f t="shared" ref="AI876" si="2600">AI875</f>
        <v>0</v>
      </c>
      <c r="AJ876" s="411">
        <f t="shared" ref="AJ876" si="2601">AJ875</f>
        <v>0</v>
      </c>
      <c r="AK876" s="411">
        <f t="shared" ref="AK876" si="2602">AK875</f>
        <v>0</v>
      </c>
      <c r="AL876" s="411">
        <f t="shared" ref="AL876" si="2603">AL875</f>
        <v>0</v>
      </c>
      <c r="AM876" s="306"/>
    </row>
    <row r="877" spans="1:39"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04">Z878</f>
        <v>0</v>
      </c>
      <c r="AA879" s="411">
        <f t="shared" ref="AA879" si="2605">AA878</f>
        <v>0</v>
      </c>
      <c r="AB879" s="411">
        <f t="shared" ref="AB879" si="2606">AB878</f>
        <v>0</v>
      </c>
      <c r="AC879" s="411">
        <f t="shared" ref="AC879" si="2607">AC878</f>
        <v>0</v>
      </c>
      <c r="AD879" s="411">
        <f t="shared" ref="AD879" si="2608">AD878</f>
        <v>0</v>
      </c>
      <c r="AE879" s="411">
        <f t="shared" ref="AE879" si="2609">AE878</f>
        <v>0</v>
      </c>
      <c r="AF879" s="411">
        <f t="shared" ref="AF879" si="2610">AF878</f>
        <v>0</v>
      </c>
      <c r="AG879" s="411">
        <f t="shared" ref="AG879" si="2611">AG878</f>
        <v>0</v>
      </c>
      <c r="AH879" s="411">
        <f t="shared" ref="AH879" si="2612">AH878</f>
        <v>0</v>
      </c>
      <c r="AI879" s="411">
        <f t="shared" ref="AI879" si="2613">AI878</f>
        <v>0</v>
      </c>
      <c r="AJ879" s="411">
        <f t="shared" ref="AJ879" si="2614">AJ878</f>
        <v>0</v>
      </c>
      <c r="AK879" s="411">
        <f t="shared" ref="AK879" si="2615">AK878</f>
        <v>0</v>
      </c>
      <c r="AL879" s="411">
        <f t="shared" ref="AL879" si="2616">AL878</f>
        <v>0</v>
      </c>
      <c r="AM879" s="306"/>
    </row>
    <row r="880" spans="1:39"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17">Z881</f>
        <v>0</v>
      </c>
      <c r="AA882" s="411">
        <f t="shared" ref="AA882" si="2618">AA881</f>
        <v>0</v>
      </c>
      <c r="AB882" s="411">
        <f t="shared" ref="AB882" si="2619">AB881</f>
        <v>0</v>
      </c>
      <c r="AC882" s="411">
        <f t="shared" ref="AC882" si="2620">AC881</f>
        <v>0</v>
      </c>
      <c r="AD882" s="411">
        <f t="shared" ref="AD882" si="2621">AD881</f>
        <v>0</v>
      </c>
      <c r="AE882" s="411">
        <f t="shared" ref="AE882" si="2622">AE881</f>
        <v>0</v>
      </c>
      <c r="AF882" s="411">
        <f t="shared" ref="AF882" si="2623">AF881</f>
        <v>0</v>
      </c>
      <c r="AG882" s="411">
        <f t="shared" ref="AG882" si="2624">AG881</f>
        <v>0</v>
      </c>
      <c r="AH882" s="411">
        <f t="shared" ref="AH882" si="2625">AH881</f>
        <v>0</v>
      </c>
      <c r="AI882" s="411">
        <f t="shared" ref="AI882" si="2626">AI881</f>
        <v>0</v>
      </c>
      <c r="AJ882" s="411">
        <f t="shared" ref="AJ882" si="2627">AJ881</f>
        <v>0</v>
      </c>
      <c r="AK882" s="411">
        <f t="shared" ref="AK882" si="2628">AK881</f>
        <v>0</v>
      </c>
      <c r="AL882" s="411">
        <f t="shared" ref="AL882" si="2629">AL881</f>
        <v>0</v>
      </c>
      <c r="AM882" s="306"/>
    </row>
    <row r="883" spans="1:39"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75" outlineLevel="1">
      <c r="A884" s="532"/>
      <c r="B884" s="288" t="s">
        <v>502</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30">Z885</f>
        <v>0</v>
      </c>
      <c r="AA886" s="411">
        <f t="shared" ref="AA886" si="2631">AA885</f>
        <v>0</v>
      </c>
      <c r="AB886" s="411">
        <f t="shared" ref="AB886" si="2632">AB885</f>
        <v>0</v>
      </c>
      <c r="AC886" s="411">
        <f t="shared" ref="AC886" si="2633">AC885</f>
        <v>0</v>
      </c>
      <c r="AD886" s="411">
        <f t="shared" ref="AD886" si="2634">AD885</f>
        <v>0</v>
      </c>
      <c r="AE886" s="411">
        <f t="shared" ref="AE886" si="2635">AE885</f>
        <v>0</v>
      </c>
      <c r="AF886" s="411">
        <f t="shared" ref="AF886" si="2636">AF885</f>
        <v>0</v>
      </c>
      <c r="AG886" s="411">
        <f t="shared" ref="AG886" si="2637">AG885</f>
        <v>0</v>
      </c>
      <c r="AH886" s="411">
        <f t="shared" ref="AH886" si="2638">AH885</f>
        <v>0</v>
      </c>
      <c r="AI886" s="411">
        <f t="shared" ref="AI886" si="2639">AI885</f>
        <v>0</v>
      </c>
      <c r="AJ886" s="411">
        <f t="shared" ref="AJ886" si="2640">AJ885</f>
        <v>0</v>
      </c>
      <c r="AK886" s="411">
        <f t="shared" ref="AK886" si="2641">AK885</f>
        <v>0</v>
      </c>
      <c r="AL886" s="411">
        <f t="shared" ref="AL886" si="2642">AL885</f>
        <v>0</v>
      </c>
      <c r="AM886" s="306"/>
    </row>
    <row r="887" spans="1:39"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43">Z888</f>
        <v>0</v>
      </c>
      <c r="AA889" s="411">
        <f t="shared" ref="AA889" si="2644">AA888</f>
        <v>0</v>
      </c>
      <c r="AB889" s="411">
        <f t="shared" ref="AB889" si="2645">AB888</f>
        <v>0</v>
      </c>
      <c r="AC889" s="411">
        <f t="shared" ref="AC889" si="2646">AC888</f>
        <v>0</v>
      </c>
      <c r="AD889" s="411">
        <f t="shared" ref="AD889" si="2647">AD888</f>
        <v>0</v>
      </c>
      <c r="AE889" s="411">
        <f t="shared" ref="AE889" si="2648">AE888</f>
        <v>0</v>
      </c>
      <c r="AF889" s="411">
        <f t="shared" ref="AF889" si="2649">AF888</f>
        <v>0</v>
      </c>
      <c r="AG889" s="411">
        <f t="shared" ref="AG889" si="2650">AG888</f>
        <v>0</v>
      </c>
      <c r="AH889" s="411">
        <f t="shared" ref="AH889" si="2651">AH888</f>
        <v>0</v>
      </c>
      <c r="AI889" s="411">
        <f t="shared" ref="AI889" si="2652">AI888</f>
        <v>0</v>
      </c>
      <c r="AJ889" s="411">
        <f t="shared" ref="AJ889" si="2653">AJ888</f>
        <v>0</v>
      </c>
      <c r="AK889" s="411">
        <f t="shared" ref="AK889" si="2654">AK888</f>
        <v>0</v>
      </c>
      <c r="AL889" s="411">
        <f t="shared" ref="AL889" si="2655">AL888</f>
        <v>0</v>
      </c>
      <c r="AM889" s="306"/>
    </row>
    <row r="890" spans="1:39"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56">Z891</f>
        <v>0</v>
      </c>
      <c r="AA892" s="411">
        <f t="shared" ref="AA892" si="2657">AA891</f>
        <v>0</v>
      </c>
      <c r="AB892" s="411">
        <f t="shared" ref="AB892" si="2658">AB891</f>
        <v>0</v>
      </c>
      <c r="AC892" s="411">
        <f t="shared" ref="AC892" si="2659">AC891</f>
        <v>0</v>
      </c>
      <c r="AD892" s="411">
        <f t="shared" ref="AD892" si="2660">AD891</f>
        <v>0</v>
      </c>
      <c r="AE892" s="411">
        <f t="shared" ref="AE892" si="2661">AE891</f>
        <v>0</v>
      </c>
      <c r="AF892" s="411">
        <f t="shared" ref="AF892" si="2662">AF891</f>
        <v>0</v>
      </c>
      <c r="AG892" s="411">
        <f t="shared" ref="AG892" si="2663">AG891</f>
        <v>0</v>
      </c>
      <c r="AH892" s="411">
        <f t="shared" ref="AH892" si="2664">AH891</f>
        <v>0</v>
      </c>
      <c r="AI892" s="411">
        <f t="shared" ref="AI892" si="2665">AI891</f>
        <v>0</v>
      </c>
      <c r="AJ892" s="411">
        <f t="shared" ref="AJ892" si="2666">AJ891</f>
        <v>0</v>
      </c>
      <c r="AK892" s="411">
        <f t="shared" ref="AK892" si="2667">AK891</f>
        <v>0</v>
      </c>
      <c r="AL892" s="411">
        <f t="shared" ref="AL892" si="2668">AL891</f>
        <v>0</v>
      </c>
      <c r="AM892" s="306"/>
    </row>
    <row r="893" spans="1:39"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669">Z894</f>
        <v>0</v>
      </c>
      <c r="AA895" s="411">
        <f t="shared" ref="AA895" si="2670">AA894</f>
        <v>0</v>
      </c>
      <c r="AB895" s="411">
        <f t="shared" ref="AB895" si="2671">AB894</f>
        <v>0</v>
      </c>
      <c r="AC895" s="411">
        <f t="shared" ref="AC895" si="2672">AC894</f>
        <v>0</v>
      </c>
      <c r="AD895" s="411">
        <f t="shared" ref="AD895" si="2673">AD894</f>
        <v>0</v>
      </c>
      <c r="AE895" s="411">
        <f t="shared" ref="AE895" si="2674">AE894</f>
        <v>0</v>
      </c>
      <c r="AF895" s="411">
        <f t="shared" ref="AF895" si="2675">AF894</f>
        <v>0</v>
      </c>
      <c r="AG895" s="411">
        <f t="shared" ref="AG895" si="2676">AG894</f>
        <v>0</v>
      </c>
      <c r="AH895" s="411">
        <f t="shared" ref="AH895" si="2677">AH894</f>
        <v>0</v>
      </c>
      <c r="AI895" s="411">
        <f t="shared" ref="AI895" si="2678">AI894</f>
        <v>0</v>
      </c>
      <c r="AJ895" s="411">
        <f t="shared" ref="AJ895" si="2679">AJ894</f>
        <v>0</v>
      </c>
      <c r="AK895" s="411">
        <f t="shared" ref="AK895" si="2680">AK894</f>
        <v>0</v>
      </c>
      <c r="AL895" s="411">
        <f t="shared" ref="AL895" si="2681">AL894</f>
        <v>0</v>
      </c>
      <c r="AM895" s="306"/>
    </row>
    <row r="896" spans="1:39"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682">Z897</f>
        <v>0</v>
      </c>
      <c r="AA898" s="411">
        <f t="shared" ref="AA898" si="2683">AA897</f>
        <v>0</v>
      </c>
      <c r="AB898" s="411">
        <f t="shared" ref="AB898" si="2684">AB897</f>
        <v>0</v>
      </c>
      <c r="AC898" s="411">
        <f t="shared" ref="AC898" si="2685">AC897</f>
        <v>0</v>
      </c>
      <c r="AD898" s="411">
        <f t="shared" ref="AD898" si="2686">AD897</f>
        <v>0</v>
      </c>
      <c r="AE898" s="411">
        <f t="shared" ref="AE898" si="2687">AE897</f>
        <v>0</v>
      </c>
      <c r="AF898" s="411">
        <f t="shared" ref="AF898" si="2688">AF897</f>
        <v>0</v>
      </c>
      <c r="AG898" s="411">
        <f t="shared" ref="AG898" si="2689">AG897</f>
        <v>0</v>
      </c>
      <c r="AH898" s="411">
        <f t="shared" ref="AH898" si="2690">AH897</f>
        <v>0</v>
      </c>
      <c r="AI898" s="411">
        <f t="shared" ref="AI898" si="2691">AI897</f>
        <v>0</v>
      </c>
      <c r="AJ898" s="411">
        <f t="shared" ref="AJ898" si="2692">AJ897</f>
        <v>0</v>
      </c>
      <c r="AK898" s="411">
        <f t="shared" ref="AK898" si="2693">AK897</f>
        <v>0</v>
      </c>
      <c r="AL898" s="411">
        <f t="shared" ref="AL898" si="2694">AL897</f>
        <v>0</v>
      </c>
      <c r="AM898" s="306"/>
    </row>
    <row r="899" spans="1:39"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695">Z900</f>
        <v>0</v>
      </c>
      <c r="AA901" s="411">
        <f t="shared" ref="AA901" si="2696">AA900</f>
        <v>0</v>
      </c>
      <c r="AB901" s="411">
        <f t="shared" ref="AB901" si="2697">AB900</f>
        <v>0</v>
      </c>
      <c r="AC901" s="411">
        <f t="shared" ref="AC901" si="2698">AC900</f>
        <v>0</v>
      </c>
      <c r="AD901" s="411">
        <f t="shared" ref="AD901" si="2699">AD900</f>
        <v>0</v>
      </c>
      <c r="AE901" s="411">
        <f t="shared" ref="AE901" si="2700">AE900</f>
        <v>0</v>
      </c>
      <c r="AF901" s="411">
        <f t="shared" ref="AF901" si="2701">AF900</f>
        <v>0</v>
      </c>
      <c r="AG901" s="411">
        <f t="shared" ref="AG901" si="2702">AG900</f>
        <v>0</v>
      </c>
      <c r="AH901" s="411">
        <f t="shared" ref="AH901" si="2703">AH900</f>
        <v>0</v>
      </c>
      <c r="AI901" s="411">
        <f t="shared" ref="AI901" si="2704">AI900</f>
        <v>0</v>
      </c>
      <c r="AJ901" s="411">
        <f t="shared" ref="AJ901" si="2705">AJ900</f>
        <v>0</v>
      </c>
      <c r="AK901" s="411">
        <f t="shared" ref="AK901" si="2706">AK900</f>
        <v>0</v>
      </c>
      <c r="AL901" s="411">
        <f t="shared" ref="AL901" si="2707">AL900</f>
        <v>0</v>
      </c>
      <c r="AM901" s="306"/>
    </row>
    <row r="902" spans="1:39"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45"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08">Z903</f>
        <v>0</v>
      </c>
      <c r="AA904" s="411">
        <f t="shared" ref="AA904" si="2709">AA903</f>
        <v>0</v>
      </c>
      <c r="AB904" s="411">
        <f t="shared" ref="AB904" si="2710">AB903</f>
        <v>0</v>
      </c>
      <c r="AC904" s="411">
        <f t="shared" ref="AC904" si="2711">AC903</f>
        <v>0</v>
      </c>
      <c r="AD904" s="411">
        <f t="shared" ref="AD904" si="2712">AD903</f>
        <v>0</v>
      </c>
      <c r="AE904" s="411">
        <f t="shared" ref="AE904" si="2713">AE903</f>
        <v>0</v>
      </c>
      <c r="AF904" s="411">
        <f t="shared" ref="AF904" si="2714">AF903</f>
        <v>0</v>
      </c>
      <c r="AG904" s="411">
        <f t="shared" ref="AG904" si="2715">AG903</f>
        <v>0</v>
      </c>
      <c r="AH904" s="411">
        <f t="shared" ref="AH904" si="2716">AH903</f>
        <v>0</v>
      </c>
      <c r="AI904" s="411">
        <f t="shared" ref="AI904" si="2717">AI903</f>
        <v>0</v>
      </c>
      <c r="AJ904" s="411">
        <f t="shared" ref="AJ904" si="2718">AJ903</f>
        <v>0</v>
      </c>
      <c r="AK904" s="411">
        <f t="shared" ref="AK904" si="2719">AK903</f>
        <v>0</v>
      </c>
      <c r="AL904" s="411">
        <f t="shared" ref="AL904" si="2720">AL903</f>
        <v>0</v>
      </c>
      <c r="AM904" s="306"/>
    </row>
    <row r="905" spans="1:39"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30"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21">Z906</f>
        <v>0</v>
      </c>
      <c r="AA907" s="411">
        <f t="shared" ref="AA907" si="2722">AA906</f>
        <v>0</v>
      </c>
      <c r="AB907" s="411">
        <f t="shared" ref="AB907" si="2723">AB906</f>
        <v>0</v>
      </c>
      <c r="AC907" s="411">
        <f t="shared" ref="AC907" si="2724">AC906</f>
        <v>0</v>
      </c>
      <c r="AD907" s="411">
        <f t="shared" ref="AD907" si="2725">AD906</f>
        <v>0</v>
      </c>
      <c r="AE907" s="411">
        <f t="shared" ref="AE907" si="2726">AE906</f>
        <v>0</v>
      </c>
      <c r="AF907" s="411">
        <f t="shared" ref="AF907" si="2727">AF906</f>
        <v>0</v>
      </c>
      <c r="AG907" s="411">
        <f t="shared" ref="AG907" si="2728">AG906</f>
        <v>0</v>
      </c>
      <c r="AH907" s="411">
        <f t="shared" ref="AH907" si="2729">AH906</f>
        <v>0</v>
      </c>
      <c r="AI907" s="411">
        <f t="shared" ref="AI907" si="2730">AI906</f>
        <v>0</v>
      </c>
      <c r="AJ907" s="411">
        <f t="shared" ref="AJ907" si="2731">AJ906</f>
        <v>0</v>
      </c>
      <c r="AK907" s="411">
        <f t="shared" ref="AK907" si="2732">AK906</f>
        <v>0</v>
      </c>
      <c r="AL907" s="411">
        <f t="shared" ref="AL907" si="2733">AL906</f>
        <v>0</v>
      </c>
      <c r="AM907" s="306"/>
    </row>
    <row r="908" spans="1:39"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34">Z909</f>
        <v>0</v>
      </c>
      <c r="AA910" s="411">
        <f t="shared" ref="AA910" si="2735">AA909</f>
        <v>0</v>
      </c>
      <c r="AB910" s="411">
        <f t="shared" ref="AB910" si="2736">AB909</f>
        <v>0</v>
      </c>
      <c r="AC910" s="411">
        <f t="shared" ref="AC910" si="2737">AC909</f>
        <v>0</v>
      </c>
      <c r="AD910" s="411">
        <f t="shared" ref="AD910" si="2738">AD909</f>
        <v>0</v>
      </c>
      <c r="AE910" s="411">
        <f t="shared" ref="AE910" si="2739">AE909</f>
        <v>0</v>
      </c>
      <c r="AF910" s="411">
        <f t="shared" ref="AF910" si="2740">AF909</f>
        <v>0</v>
      </c>
      <c r="AG910" s="411">
        <f t="shared" ref="AG910" si="2741">AG909</f>
        <v>0</v>
      </c>
      <c r="AH910" s="411">
        <f t="shared" ref="AH910" si="2742">AH909</f>
        <v>0</v>
      </c>
      <c r="AI910" s="411">
        <f t="shared" ref="AI910" si="2743">AI909</f>
        <v>0</v>
      </c>
      <c r="AJ910" s="411">
        <f t="shared" ref="AJ910" si="2744">AJ909</f>
        <v>0</v>
      </c>
      <c r="AK910" s="411">
        <f t="shared" ref="AK910" si="2745">AK909</f>
        <v>0</v>
      </c>
      <c r="AL910" s="411">
        <f t="shared" ref="AL910" si="2746">AL909</f>
        <v>0</v>
      </c>
      <c r="AM910" s="306"/>
    </row>
    <row r="911" spans="1:39"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47">Z912</f>
        <v>0</v>
      </c>
      <c r="AA913" s="411">
        <f t="shared" ref="AA913" si="2748">AA912</f>
        <v>0</v>
      </c>
      <c r="AB913" s="411">
        <f t="shared" ref="AB913" si="2749">AB912</f>
        <v>0</v>
      </c>
      <c r="AC913" s="411">
        <f t="shared" ref="AC913" si="2750">AC912</f>
        <v>0</v>
      </c>
      <c r="AD913" s="411">
        <f t="shared" ref="AD913" si="2751">AD912</f>
        <v>0</v>
      </c>
      <c r="AE913" s="411">
        <f t="shared" ref="AE913" si="2752">AE912</f>
        <v>0</v>
      </c>
      <c r="AF913" s="411">
        <f t="shared" ref="AF913" si="2753">AF912</f>
        <v>0</v>
      </c>
      <c r="AG913" s="411">
        <f t="shared" ref="AG913" si="2754">AG912</f>
        <v>0</v>
      </c>
      <c r="AH913" s="411">
        <f t="shared" ref="AH913" si="2755">AH912</f>
        <v>0</v>
      </c>
      <c r="AI913" s="411">
        <f t="shared" ref="AI913" si="2756">AI912</f>
        <v>0</v>
      </c>
      <c r="AJ913" s="411">
        <f t="shared" ref="AJ913" si="2757">AJ912</f>
        <v>0</v>
      </c>
      <c r="AK913" s="411">
        <f t="shared" ref="AK913" si="2758">AK912</f>
        <v>0</v>
      </c>
      <c r="AL913" s="411">
        <f t="shared" ref="AL913" si="2759">AL912</f>
        <v>0</v>
      </c>
      <c r="AM913" s="306"/>
    </row>
    <row r="914" spans="1:39"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60">Z915</f>
        <v>0</v>
      </c>
      <c r="AA916" s="411">
        <f t="shared" ref="AA916" si="2761">AA915</f>
        <v>0</v>
      </c>
      <c r="AB916" s="411">
        <f t="shared" ref="AB916" si="2762">AB915</f>
        <v>0</v>
      </c>
      <c r="AC916" s="411">
        <f t="shared" ref="AC916" si="2763">AC915</f>
        <v>0</v>
      </c>
      <c r="AD916" s="411">
        <f t="shared" ref="AD916" si="2764">AD915</f>
        <v>0</v>
      </c>
      <c r="AE916" s="411">
        <f t="shared" ref="AE916" si="2765">AE915</f>
        <v>0</v>
      </c>
      <c r="AF916" s="411">
        <f t="shared" ref="AF916" si="2766">AF915</f>
        <v>0</v>
      </c>
      <c r="AG916" s="411">
        <f t="shared" ref="AG916" si="2767">AG915</f>
        <v>0</v>
      </c>
      <c r="AH916" s="411">
        <f t="shared" ref="AH916" si="2768">AH915</f>
        <v>0</v>
      </c>
      <c r="AI916" s="411">
        <f t="shared" ref="AI916" si="2769">AI915</f>
        <v>0</v>
      </c>
      <c r="AJ916" s="411">
        <f t="shared" ref="AJ916" si="2770">AJ915</f>
        <v>0</v>
      </c>
      <c r="AK916" s="411">
        <f t="shared" ref="AK916" si="2771">AK915</f>
        <v>0</v>
      </c>
      <c r="AL916" s="411">
        <f t="shared" ref="AL916" si="2772">AL915</f>
        <v>0</v>
      </c>
      <c r="AM916" s="306"/>
    </row>
    <row r="917" spans="1:39"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773">Z918</f>
        <v>0</v>
      </c>
      <c r="AA919" s="411">
        <f t="shared" ref="AA919" si="2774">AA918</f>
        <v>0</v>
      </c>
      <c r="AB919" s="411">
        <f t="shared" ref="AB919" si="2775">AB918</f>
        <v>0</v>
      </c>
      <c r="AC919" s="411">
        <f t="shared" ref="AC919" si="2776">AC918</f>
        <v>0</v>
      </c>
      <c r="AD919" s="411">
        <f t="shared" ref="AD919" si="2777">AD918</f>
        <v>0</v>
      </c>
      <c r="AE919" s="411">
        <f t="shared" ref="AE919" si="2778">AE918</f>
        <v>0</v>
      </c>
      <c r="AF919" s="411">
        <f t="shared" ref="AF919" si="2779">AF918</f>
        <v>0</v>
      </c>
      <c r="AG919" s="411">
        <f t="shared" ref="AG919" si="2780">AG918</f>
        <v>0</v>
      </c>
      <c r="AH919" s="411">
        <f t="shared" ref="AH919" si="2781">AH918</f>
        <v>0</v>
      </c>
      <c r="AI919" s="411">
        <f t="shared" ref="AI919" si="2782">AI918</f>
        <v>0</v>
      </c>
      <c r="AJ919" s="411">
        <f t="shared" ref="AJ919" si="2783">AJ918</f>
        <v>0</v>
      </c>
      <c r="AK919" s="411">
        <f t="shared" ref="AK919" si="2784">AK918</f>
        <v>0</v>
      </c>
      <c r="AL919" s="411">
        <f t="shared" ref="AL919" si="2785">AL918</f>
        <v>0</v>
      </c>
      <c r="AM919" s="306"/>
    </row>
    <row r="920" spans="1:39"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45"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786">Z921</f>
        <v>0</v>
      </c>
      <c r="AA922" s="411">
        <f t="shared" ref="AA922" si="2787">AA921</f>
        <v>0</v>
      </c>
      <c r="AB922" s="411">
        <f t="shared" ref="AB922" si="2788">AB921</f>
        <v>0</v>
      </c>
      <c r="AC922" s="411">
        <f t="shared" ref="AC922" si="2789">AC921</f>
        <v>0</v>
      </c>
      <c r="AD922" s="411">
        <f t="shared" ref="AD922" si="2790">AD921</f>
        <v>0</v>
      </c>
      <c r="AE922" s="411">
        <f t="shared" ref="AE922" si="2791">AE921</f>
        <v>0</v>
      </c>
      <c r="AF922" s="411">
        <f t="shared" ref="AF922" si="2792">AF921</f>
        <v>0</v>
      </c>
      <c r="AG922" s="411">
        <f t="shared" ref="AG922" si="2793">AG921</f>
        <v>0</v>
      </c>
      <c r="AH922" s="411">
        <f t="shared" ref="AH922" si="2794">AH921</f>
        <v>0</v>
      </c>
      <c r="AI922" s="411">
        <f t="shared" ref="AI922" si="2795">AI921</f>
        <v>0</v>
      </c>
      <c r="AJ922" s="411">
        <f t="shared" ref="AJ922" si="2796">AJ921</f>
        <v>0</v>
      </c>
      <c r="AK922" s="411">
        <f t="shared" ref="AK922" si="2797">AK921</f>
        <v>0</v>
      </c>
      <c r="AL922" s="411">
        <f t="shared" ref="AL922" si="2798">AL921</f>
        <v>0</v>
      </c>
      <c r="AM922" s="306"/>
    </row>
    <row r="923" spans="1:39"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799">Z924</f>
        <v>0</v>
      </c>
      <c r="AA925" s="411">
        <f t="shared" ref="AA925" si="2800">AA924</f>
        <v>0</v>
      </c>
      <c r="AB925" s="411">
        <f t="shared" ref="AB925" si="2801">AB924</f>
        <v>0</v>
      </c>
      <c r="AC925" s="411">
        <f t="shared" ref="AC925" si="2802">AC924</f>
        <v>0</v>
      </c>
      <c r="AD925" s="411">
        <f t="shared" ref="AD925" si="2803">AD924</f>
        <v>0</v>
      </c>
      <c r="AE925" s="411">
        <f t="shared" ref="AE925" si="2804">AE924</f>
        <v>0</v>
      </c>
      <c r="AF925" s="411">
        <f t="shared" ref="AF925" si="2805">AF924</f>
        <v>0</v>
      </c>
      <c r="AG925" s="411">
        <f t="shared" ref="AG925" si="2806">AG924</f>
        <v>0</v>
      </c>
      <c r="AH925" s="411">
        <f t="shared" ref="AH925" si="2807">AH924</f>
        <v>0</v>
      </c>
      <c r="AI925" s="411">
        <f t="shared" ref="AI925" si="2808">AI924</f>
        <v>0</v>
      </c>
      <c r="AJ925" s="411">
        <f t="shared" ref="AJ925" si="2809">AJ924</f>
        <v>0</v>
      </c>
      <c r="AK925" s="411">
        <f t="shared" ref="AK925" si="2810">AK924</f>
        <v>0</v>
      </c>
      <c r="AL925" s="411">
        <f t="shared" ref="AL925" si="2811">AL924</f>
        <v>0</v>
      </c>
      <c r="AM925" s="306"/>
    </row>
    <row r="926" spans="1:39"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1841363.31</v>
      </c>
      <c r="E927" s="329"/>
      <c r="F927" s="329"/>
      <c r="G927" s="329"/>
      <c r="H927" s="329"/>
      <c r="I927" s="329"/>
      <c r="J927" s="329"/>
      <c r="K927" s="329"/>
      <c r="L927" s="329"/>
      <c r="M927" s="329"/>
      <c r="N927" s="329"/>
      <c r="O927" s="329">
        <f>SUM(O770:O925)</f>
        <v>278.7</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108.02412</v>
      </c>
      <c r="AB927" s="329">
        <f>IF(AB768="kw",SUMPRODUCT(N770:N925,O770:O925,AB770:AB925),SUMPRODUCT(D770:D925,AB770:AB925))</f>
        <v>2020.0175999999997</v>
      </c>
      <c r="AC927" s="329">
        <f>IF(AC768="kw",SUMPRODUCT(N770:N925,O770:O925,AC770:AC925),SUMPRODUCT(D770:D925,AC770:AC925))</f>
        <v>875.22947999999985</v>
      </c>
      <c r="AD927" s="329">
        <f>IF(AD768="kw",SUMPRODUCT(N770:N925,O770:O925,AD770:AD925),SUMPRODUCT(D770:D925,AD770:AD925))</f>
        <v>317.38355999999993</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1.7666666666666666E-3</v>
      </c>
      <c r="Z930" s="341">
        <f>HLOOKUP(Z$35,'3.  Distribution Rates'!$C$122:$P$133,11,FALSE)</f>
        <v>1.7266666666666666E-2</v>
      </c>
      <c r="AA930" s="341">
        <f>HLOOKUP(AA$35,'3.  Distribution Rates'!$C$122:$P$133,11,FALSE)</f>
        <v>4.9214666666666673</v>
      </c>
      <c r="AB930" s="341">
        <f>HLOOKUP(AB$35,'3.  Distribution Rates'!$C$122:$P$133,11,FALSE)</f>
        <v>2.0561333333333334</v>
      </c>
      <c r="AC930" s="341">
        <f>HLOOKUP(AC$35,'3.  Distribution Rates'!$C$122:$P$133,11,FALSE)</f>
        <v>2.3231666666666668</v>
      </c>
      <c r="AD930" s="341">
        <f>HLOOKUP(AD$35,'3.  Distribution Rates'!$C$122:$P$133,11,FALSE)</f>
        <v>2.8860333333333337</v>
      </c>
      <c r="AE930" s="341">
        <f>HLOOKUP(AE$35,'3.  Distribution Rates'!$C$122:$P$133,11,FALSE)</f>
        <v>-0.14726666666666666</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763">
        <v>3142.1007991615966</v>
      </c>
      <c r="Z931" s="763">
        <v>8078.7688856905406</v>
      </c>
      <c r="AA931" s="763">
        <v>34032.049741200928</v>
      </c>
      <c r="AB931" s="763">
        <v>0</v>
      </c>
      <c r="AC931" s="763">
        <v>9677.9896543522536</v>
      </c>
      <c r="AD931" s="763">
        <v>0</v>
      </c>
      <c r="AE931" s="763">
        <v>0</v>
      </c>
      <c r="AF931" s="763">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12">SUM(Y931:AL931)</f>
        <v>54930.909080405319</v>
      </c>
    </row>
    <row r="932" spans="2:39">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763">
        <v>2925.2325230076799</v>
      </c>
      <c r="Z932" s="763">
        <v>14211.714772398303</v>
      </c>
      <c r="AA932" s="763">
        <v>47113.24783523559</v>
      </c>
      <c r="AB932" s="763">
        <v>92.506766559354389</v>
      </c>
      <c r="AC932" s="763">
        <v>7444.2014138765408</v>
      </c>
      <c r="AD932" s="763">
        <v>37006.983011391218</v>
      </c>
      <c r="AE932" s="763">
        <v>-5.5213520342826294</v>
      </c>
      <c r="AF932" s="763">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12"/>
        <v>108788.3649704344</v>
      </c>
    </row>
    <row r="933" spans="2:39">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763">
        <v>3867.1628449971472</v>
      </c>
      <c r="Z933" s="763">
        <v>8559.5120745482091</v>
      </c>
      <c r="AA933" s="763">
        <v>81166.946989938384</v>
      </c>
      <c r="AB933" s="763">
        <v>0</v>
      </c>
      <c r="AC933" s="763">
        <v>12268.740460673933</v>
      </c>
      <c r="AD933" s="763">
        <v>26092.404507183495</v>
      </c>
      <c r="AE933" s="763">
        <v>0</v>
      </c>
      <c r="AF933" s="763">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12"/>
        <v>131954.76687734117</v>
      </c>
    </row>
    <row r="934" spans="2:39">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763">
        <v>5714.0595963402329</v>
      </c>
      <c r="Z934" s="763">
        <v>19822.672390751624</v>
      </c>
      <c r="AA934" s="763">
        <v>78153.005572479829</v>
      </c>
      <c r="AB934" s="763">
        <v>181.81797235951888</v>
      </c>
      <c r="AC934" s="763">
        <v>5399.9729536821715</v>
      </c>
      <c r="AD934" s="763">
        <v>2358.6597926892009</v>
      </c>
      <c r="AE934" s="763">
        <v>0</v>
      </c>
      <c r="AF934" s="763">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12"/>
        <v>111630.18827830258</v>
      </c>
    </row>
    <row r="935" spans="2:39">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763">
        <v>6019.1214336256662</v>
      </c>
      <c r="Z935" s="763">
        <v>46583.611289156834</v>
      </c>
      <c r="AA935" s="763">
        <v>87184.786181848016</v>
      </c>
      <c r="AB935" s="763">
        <v>35.300488146094587</v>
      </c>
      <c r="AC935" s="763">
        <v>3920.445547600003</v>
      </c>
      <c r="AD935" s="763">
        <v>11098.870864010951</v>
      </c>
      <c r="AE935" s="763">
        <v>0</v>
      </c>
      <c r="AF935" s="763">
        <v>0</v>
      </c>
      <c r="AG935" s="378">
        <f t="shared" ref="AG935:AL935" si="2813">AG211*AG930</f>
        <v>0</v>
      </c>
      <c r="AH935" s="378">
        <f t="shared" si="2813"/>
        <v>0</v>
      </c>
      <c r="AI935" s="378">
        <f t="shared" si="2813"/>
        <v>0</v>
      </c>
      <c r="AJ935" s="378">
        <f t="shared" si="2813"/>
        <v>0</v>
      </c>
      <c r="AK935" s="378">
        <f t="shared" si="2813"/>
        <v>0</v>
      </c>
      <c r="AL935" s="378">
        <f t="shared" si="2813"/>
        <v>0</v>
      </c>
      <c r="AM935" s="629">
        <f t="shared" si="2812"/>
        <v>154842.13580438754</v>
      </c>
    </row>
    <row r="936" spans="2:39">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763">
        <v>12946.543664346726</v>
      </c>
      <c r="Z936" s="763">
        <v>16114.08998562327</v>
      </c>
      <c r="AA936" s="763">
        <v>120007.76983021299</v>
      </c>
      <c r="AB936" s="763">
        <v>82.401975338463217</v>
      </c>
      <c r="AC936" s="763">
        <v>246.45084358288986</v>
      </c>
      <c r="AD936" s="763">
        <v>20877.389909626017</v>
      </c>
      <c r="AE936" s="763">
        <v>0</v>
      </c>
      <c r="AF936" s="763">
        <v>0</v>
      </c>
      <c r="AG936" s="378">
        <f t="shared" ref="AG936:AL936" si="2814">AG394*AG930</f>
        <v>0</v>
      </c>
      <c r="AH936" s="378">
        <f t="shared" si="2814"/>
        <v>0</v>
      </c>
      <c r="AI936" s="378">
        <f t="shared" si="2814"/>
        <v>0</v>
      </c>
      <c r="AJ936" s="378">
        <f t="shared" si="2814"/>
        <v>0</v>
      </c>
      <c r="AK936" s="378">
        <f t="shared" si="2814"/>
        <v>0</v>
      </c>
      <c r="AL936" s="378">
        <f t="shared" si="2814"/>
        <v>0</v>
      </c>
      <c r="AM936" s="629">
        <f t="shared" si="2812"/>
        <v>170274.64620873035</v>
      </c>
    </row>
    <row r="937" spans="2:39">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763">
        <v>18967.391906434797</v>
      </c>
      <c r="Z937" s="763">
        <v>30194.330534678586</v>
      </c>
      <c r="AA937" s="763">
        <v>163137.32478835294</v>
      </c>
      <c r="AB937" s="763">
        <v>2150.4651673771864</v>
      </c>
      <c r="AC937" s="763">
        <v>3151.6091334783537</v>
      </c>
      <c r="AD937" s="763">
        <v>44438.023088915957</v>
      </c>
      <c r="AE937" s="763">
        <v>0</v>
      </c>
      <c r="AF937" s="763">
        <v>0</v>
      </c>
      <c r="AG937" s="378">
        <f t="shared" ref="AG937:AL937" si="2815">AG577*AG930</f>
        <v>0</v>
      </c>
      <c r="AH937" s="378">
        <f t="shared" si="2815"/>
        <v>0</v>
      </c>
      <c r="AI937" s="378">
        <f t="shared" si="2815"/>
        <v>0</v>
      </c>
      <c r="AJ937" s="378">
        <f t="shared" si="2815"/>
        <v>0</v>
      </c>
      <c r="AK937" s="378">
        <f t="shared" si="2815"/>
        <v>0</v>
      </c>
      <c r="AL937" s="378">
        <f t="shared" si="2815"/>
        <v>0</v>
      </c>
      <c r="AM937" s="629">
        <f t="shared" si="2812"/>
        <v>262039.14461923781</v>
      </c>
    </row>
    <row r="938" spans="2:39">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763">
        <v>2806.6371177692426</v>
      </c>
      <c r="Z938" s="763">
        <v>16165.746303840098</v>
      </c>
      <c r="AA938" s="763">
        <v>124795.50957028999</v>
      </c>
      <c r="AB938" s="763">
        <v>5791.9677648208908</v>
      </c>
      <c r="AC938" s="763">
        <v>11051.600562959069</v>
      </c>
      <c r="AD938" s="763">
        <v>1504.2792980130118</v>
      </c>
      <c r="AE938" s="763">
        <v>-191.48883011734679</v>
      </c>
      <c r="AF938" s="763">
        <v>0</v>
      </c>
      <c r="AG938" s="378">
        <f t="shared" ref="AG938:AL938" si="2816">AG760*AG930</f>
        <v>0</v>
      </c>
      <c r="AH938" s="378">
        <f t="shared" si="2816"/>
        <v>0</v>
      </c>
      <c r="AI938" s="378">
        <f t="shared" si="2816"/>
        <v>0</v>
      </c>
      <c r="AJ938" s="378">
        <f t="shared" si="2816"/>
        <v>0</v>
      </c>
      <c r="AK938" s="378">
        <f t="shared" si="2816"/>
        <v>0</v>
      </c>
      <c r="AL938" s="378">
        <f t="shared" si="2816"/>
        <v>0</v>
      </c>
      <c r="AM938" s="629">
        <f t="shared" si="2812"/>
        <v>161924.25178757499</v>
      </c>
    </row>
    <row r="939" spans="2:39">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763">
        <v>0</v>
      </c>
      <c r="Z939" s="763">
        <v>0</v>
      </c>
      <c r="AA939" s="763">
        <v>531.63710577599807</v>
      </c>
      <c r="AB939" s="763">
        <v>4153.425521279999</v>
      </c>
      <c r="AC939" s="763">
        <v>2033.3039536200001</v>
      </c>
      <c r="AD939" s="763">
        <v>915.97953361200007</v>
      </c>
      <c r="AE939" s="763">
        <v>0</v>
      </c>
      <c r="AF939" s="763">
        <v>0</v>
      </c>
      <c r="AG939" s="378">
        <f t="shared" ref="AG939:AL939" si="2817">AG927*AG930</f>
        <v>0</v>
      </c>
      <c r="AH939" s="378">
        <f t="shared" si="2817"/>
        <v>0</v>
      </c>
      <c r="AI939" s="378">
        <f t="shared" si="2817"/>
        <v>0</v>
      </c>
      <c r="AJ939" s="378">
        <f t="shared" si="2817"/>
        <v>0</v>
      </c>
      <c r="AK939" s="378">
        <f t="shared" si="2817"/>
        <v>0</v>
      </c>
      <c r="AL939" s="378">
        <f t="shared" si="2817"/>
        <v>0</v>
      </c>
      <c r="AM939" s="629">
        <f t="shared" si="2812"/>
        <v>7634.3461142879969</v>
      </c>
    </row>
    <row r="940" spans="2:39" ht="15.75">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56388.249885683086</v>
      </c>
      <c r="Z940" s="346">
        <f t="shared" ref="Z940:AE940" si="2818">SUM(Z931:Z939)</f>
        <v>159730.44623668748</v>
      </c>
      <c r="AA940" s="346">
        <f t="shared" si="2818"/>
        <v>736122.27761533472</v>
      </c>
      <c r="AB940" s="346">
        <f t="shared" si="2818"/>
        <v>12487.885655881506</v>
      </c>
      <c r="AC940" s="346">
        <f t="shared" si="2818"/>
        <v>55194.314523825211</v>
      </c>
      <c r="AD940" s="346">
        <f t="shared" si="2818"/>
        <v>144292.59000544186</v>
      </c>
      <c r="AE940" s="346">
        <f t="shared" si="2818"/>
        <v>-197.01018215162944</v>
      </c>
      <c r="AF940" s="346">
        <f>SUM(AF931:AF939)</f>
        <v>0</v>
      </c>
      <c r="AG940" s="346">
        <f t="shared" ref="AG940:AL940" si="2819">SUM(AG931:AG939)</f>
        <v>0</v>
      </c>
      <c r="AH940" s="346">
        <f t="shared" si="2819"/>
        <v>0</v>
      </c>
      <c r="AI940" s="346">
        <f t="shared" si="2819"/>
        <v>0</v>
      </c>
      <c r="AJ940" s="346">
        <f t="shared" si="2819"/>
        <v>0</v>
      </c>
      <c r="AK940" s="346">
        <f t="shared" si="2819"/>
        <v>0</v>
      </c>
      <c r="AL940" s="346">
        <f t="shared" si="2819"/>
        <v>0</v>
      </c>
      <c r="AM940" s="407">
        <f>SUM(AM931:AM939)</f>
        <v>1164018.7537407023</v>
      </c>
    </row>
    <row r="941" spans="2:39" ht="15.75">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20">Z928*Z930</f>
        <v>0</v>
      </c>
      <c r="AA941" s="347">
        <f t="shared" si="2820"/>
        <v>0</v>
      </c>
      <c r="AB941" s="347">
        <f t="shared" si="2820"/>
        <v>0</v>
      </c>
      <c r="AC941" s="347">
        <f t="shared" si="2820"/>
        <v>0</v>
      </c>
      <c r="AD941" s="347">
        <f t="shared" si="2820"/>
        <v>0</v>
      </c>
      <c r="AE941" s="347">
        <f t="shared" si="2820"/>
        <v>0</v>
      </c>
      <c r="AF941" s="347">
        <f>AF928*AF930</f>
        <v>0</v>
      </c>
      <c r="AG941" s="347">
        <f t="shared" ref="AG941:AL941" si="2821">AG928*AG930</f>
        <v>0</v>
      </c>
      <c r="AH941" s="347">
        <f t="shared" si="2821"/>
        <v>0</v>
      </c>
      <c r="AI941" s="347">
        <f t="shared" si="2821"/>
        <v>0</v>
      </c>
      <c r="AJ941" s="347">
        <f t="shared" si="2821"/>
        <v>0</v>
      </c>
      <c r="AK941" s="347">
        <f t="shared" si="2821"/>
        <v>0</v>
      </c>
      <c r="AL941" s="347">
        <f t="shared" si="2821"/>
        <v>0</v>
      </c>
      <c r="AM941" s="407">
        <f>SUM(Y941:AL941)</f>
        <v>0</v>
      </c>
    </row>
    <row r="942" spans="2:39" ht="15.75">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1164018.7537407023</v>
      </c>
    </row>
    <row r="943" spans="2:39">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22">IF(AA768="kw",SUMPRODUCT($N$770:$N$925,$P$770:$P$925,AA770:AA925),SUMPRODUCT($E$770:$E$925,AA770:AA925))</f>
        <v>108.02412</v>
      </c>
      <c r="AB944" s="326">
        <f t="shared" si="2822"/>
        <v>2020.0175999999997</v>
      </c>
      <c r="AC944" s="326">
        <f t="shared" si="2822"/>
        <v>875.22947999999985</v>
      </c>
      <c r="AD944" s="326">
        <f t="shared" si="2822"/>
        <v>317.38355999999993</v>
      </c>
      <c r="AE944" s="326">
        <f t="shared" si="2822"/>
        <v>0</v>
      </c>
      <c r="AF944" s="326">
        <f t="shared" si="2822"/>
        <v>0</v>
      </c>
      <c r="AG944" s="326">
        <f t="shared" si="2822"/>
        <v>0</v>
      </c>
      <c r="AH944" s="326">
        <f t="shared" si="2822"/>
        <v>0</v>
      </c>
      <c r="AI944" s="326">
        <f t="shared" si="2822"/>
        <v>0</v>
      </c>
      <c r="AJ944" s="326">
        <f t="shared" si="2822"/>
        <v>0</v>
      </c>
      <c r="AK944" s="326">
        <f t="shared" si="2822"/>
        <v>0</v>
      </c>
      <c r="AL944" s="326">
        <f t="shared" si="2822"/>
        <v>0</v>
      </c>
      <c r="AM944" s="386"/>
    </row>
    <row r="945" spans="1:39" ht="18.75" customHeight="1">
      <c r="B945" s="368" t="s">
        <v>584</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90" t="s">
        <v>526</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819" t="s">
        <v>211</v>
      </c>
      <c r="C949" s="821" t="s">
        <v>33</v>
      </c>
      <c r="D949" s="284" t="s">
        <v>422</v>
      </c>
      <c r="E949" s="823" t="s">
        <v>209</v>
      </c>
      <c r="F949" s="824"/>
      <c r="G949" s="824"/>
      <c r="H949" s="824"/>
      <c r="I949" s="824"/>
      <c r="J949" s="824"/>
      <c r="K949" s="824"/>
      <c r="L949" s="824"/>
      <c r="M949" s="825"/>
      <c r="N949" s="826" t="s">
        <v>213</v>
      </c>
      <c r="O949" s="284" t="s">
        <v>423</v>
      </c>
      <c r="P949" s="823" t="s">
        <v>212</v>
      </c>
      <c r="Q949" s="824"/>
      <c r="R949" s="824"/>
      <c r="S949" s="824"/>
      <c r="T949" s="824"/>
      <c r="U949" s="824"/>
      <c r="V949" s="824"/>
      <c r="W949" s="824"/>
      <c r="X949" s="825"/>
      <c r="Y949" s="816" t="s">
        <v>243</v>
      </c>
      <c r="Z949" s="817"/>
      <c r="AA949" s="817"/>
      <c r="AB949" s="817"/>
      <c r="AC949" s="817"/>
      <c r="AD949" s="817"/>
      <c r="AE949" s="817"/>
      <c r="AF949" s="817"/>
      <c r="AG949" s="817"/>
      <c r="AH949" s="817"/>
      <c r="AI949" s="817"/>
      <c r="AJ949" s="817"/>
      <c r="AK949" s="817"/>
      <c r="AL949" s="817"/>
      <c r="AM949" s="818"/>
    </row>
    <row r="950" spans="1:39" ht="65.25" customHeight="1">
      <c r="B950" s="820"/>
      <c r="C950" s="822"/>
      <c r="D950" s="285">
        <v>2020</v>
      </c>
      <c r="E950" s="285">
        <v>2021</v>
      </c>
      <c r="F950" s="285">
        <v>2022</v>
      </c>
      <c r="G950" s="285">
        <v>2023</v>
      </c>
      <c r="H950" s="285">
        <v>2024</v>
      </c>
      <c r="I950" s="285">
        <v>2025</v>
      </c>
      <c r="J950" s="285">
        <v>2026</v>
      </c>
      <c r="K950" s="285">
        <v>2027</v>
      </c>
      <c r="L950" s="285">
        <v>2028</v>
      </c>
      <c r="M950" s="285">
        <v>2029</v>
      </c>
      <c r="N950" s="82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General Service &lt; 50 kW</v>
      </c>
      <c r="AA950" s="285" t="str">
        <f>'1.  LRAMVA Summary'!F52</f>
        <v>General Service 50 - 4,999 kW</v>
      </c>
      <c r="AB950" s="285" t="str">
        <f>'1.  LRAMVA Summary'!G52</f>
        <v>General Service 3,000 - 4,999 kW</v>
      </c>
      <c r="AC950" s="285" t="str">
        <f>'1.  LRAMVA Summary'!H52</f>
        <v>Large Use - Regular</v>
      </c>
      <c r="AD950" s="285" t="str">
        <f>'1.  LRAMVA Summary'!I52</f>
        <v>Large Use - 3TS</v>
      </c>
      <c r="AE950" s="285" t="str">
        <f>'1.  LRAMVA Summary'!J52</f>
        <v>Large Use - Ford Annex</v>
      </c>
      <c r="AF950" s="285" t="str">
        <f>'1.  LRAMVA Summary'!K52</f>
        <v>Other</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504</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497</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23">Z953</f>
        <v>0</v>
      </c>
      <c r="AA954" s="411">
        <f t="shared" ref="AA954" si="2824">AA953</f>
        <v>0</v>
      </c>
      <c r="AB954" s="411">
        <f t="shared" ref="AB954" si="2825">AB953</f>
        <v>0</v>
      </c>
      <c r="AC954" s="411">
        <f t="shared" ref="AC954" si="2826">AC953</f>
        <v>0</v>
      </c>
      <c r="AD954" s="411">
        <f t="shared" ref="AD954" si="2827">AD953</f>
        <v>0</v>
      </c>
      <c r="AE954" s="411">
        <f t="shared" ref="AE954" si="2828">AE953</f>
        <v>0</v>
      </c>
      <c r="AF954" s="411">
        <f t="shared" ref="AF954" si="2829">AF953</f>
        <v>0</v>
      </c>
      <c r="AG954" s="411">
        <f t="shared" ref="AG954" si="2830">AG953</f>
        <v>0</v>
      </c>
      <c r="AH954" s="411">
        <f t="shared" ref="AH954" si="2831">AH953</f>
        <v>0</v>
      </c>
      <c r="AI954" s="411">
        <f t="shared" ref="AI954" si="2832">AI953</f>
        <v>0</v>
      </c>
      <c r="AJ954" s="411">
        <f t="shared" ref="AJ954" si="2833">AJ953</f>
        <v>0</v>
      </c>
      <c r="AK954" s="411">
        <f t="shared" ref="AK954" si="2834">AK953</f>
        <v>0</v>
      </c>
      <c r="AL954" s="411">
        <f t="shared" ref="AL954" si="2835">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36">Z956</f>
        <v>0</v>
      </c>
      <c r="AA957" s="411">
        <f t="shared" ref="AA957" si="2837">AA956</f>
        <v>0</v>
      </c>
      <c r="AB957" s="411">
        <f t="shared" ref="AB957" si="2838">AB956</f>
        <v>0</v>
      </c>
      <c r="AC957" s="411">
        <f t="shared" ref="AC957" si="2839">AC956</f>
        <v>0</v>
      </c>
      <c r="AD957" s="411">
        <f t="shared" ref="AD957" si="2840">AD956</f>
        <v>0</v>
      </c>
      <c r="AE957" s="411">
        <f t="shared" ref="AE957" si="2841">AE956</f>
        <v>0</v>
      </c>
      <c r="AF957" s="411">
        <f t="shared" ref="AF957" si="2842">AF956</f>
        <v>0</v>
      </c>
      <c r="AG957" s="411">
        <f t="shared" ref="AG957" si="2843">AG956</f>
        <v>0</v>
      </c>
      <c r="AH957" s="411">
        <f t="shared" ref="AH957" si="2844">AH956</f>
        <v>0</v>
      </c>
      <c r="AI957" s="411">
        <f t="shared" ref="AI957" si="2845">AI956</f>
        <v>0</v>
      </c>
      <c r="AJ957" s="411">
        <f t="shared" ref="AJ957" si="2846">AJ956</f>
        <v>0</v>
      </c>
      <c r="AK957" s="411">
        <f t="shared" ref="AK957" si="2847">AK956</f>
        <v>0</v>
      </c>
      <c r="AL957" s="411">
        <f t="shared" ref="AL957" si="2848">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49">Z959</f>
        <v>0</v>
      </c>
      <c r="AA960" s="411">
        <f t="shared" ref="AA960" si="2850">AA959</f>
        <v>0</v>
      </c>
      <c r="AB960" s="411">
        <f t="shared" ref="AB960" si="2851">AB959</f>
        <v>0</v>
      </c>
      <c r="AC960" s="411">
        <f t="shared" ref="AC960" si="2852">AC959</f>
        <v>0</v>
      </c>
      <c r="AD960" s="411">
        <f t="shared" ref="AD960" si="2853">AD959</f>
        <v>0</v>
      </c>
      <c r="AE960" s="411">
        <f t="shared" ref="AE960" si="2854">AE959</f>
        <v>0</v>
      </c>
      <c r="AF960" s="411">
        <f t="shared" ref="AF960" si="2855">AF959</f>
        <v>0</v>
      </c>
      <c r="AG960" s="411">
        <f t="shared" ref="AG960" si="2856">AG959</f>
        <v>0</v>
      </c>
      <c r="AH960" s="411">
        <f t="shared" ref="AH960" si="2857">AH959</f>
        <v>0</v>
      </c>
      <c r="AI960" s="411">
        <f t="shared" ref="AI960" si="2858">AI959</f>
        <v>0</v>
      </c>
      <c r="AJ960" s="411">
        <f t="shared" ref="AJ960" si="2859">AJ959</f>
        <v>0</v>
      </c>
      <c r="AK960" s="411">
        <f t="shared" ref="AK960" si="2860">AK959</f>
        <v>0</v>
      </c>
      <c r="AL960" s="411">
        <f t="shared" ref="AL960" si="2861">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674</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862">Z962</f>
        <v>0</v>
      </c>
      <c r="AA963" s="411">
        <f t="shared" ref="AA963" si="2863">AA962</f>
        <v>0</v>
      </c>
      <c r="AB963" s="411">
        <f t="shared" ref="AB963" si="2864">AB962</f>
        <v>0</v>
      </c>
      <c r="AC963" s="411">
        <f t="shared" ref="AC963" si="2865">AC962</f>
        <v>0</v>
      </c>
      <c r="AD963" s="411">
        <f t="shared" ref="AD963" si="2866">AD962</f>
        <v>0</v>
      </c>
      <c r="AE963" s="411">
        <f t="shared" ref="AE963" si="2867">AE962</f>
        <v>0</v>
      </c>
      <c r="AF963" s="411">
        <f t="shared" ref="AF963" si="2868">AF962</f>
        <v>0</v>
      </c>
      <c r="AG963" s="411">
        <f t="shared" ref="AG963" si="2869">AG962</f>
        <v>0</v>
      </c>
      <c r="AH963" s="411">
        <f t="shared" ref="AH963" si="2870">AH962</f>
        <v>0</v>
      </c>
      <c r="AI963" s="411">
        <f t="shared" ref="AI963" si="2871">AI962</f>
        <v>0</v>
      </c>
      <c r="AJ963" s="411">
        <f t="shared" ref="AJ963" si="2872">AJ962</f>
        <v>0</v>
      </c>
      <c r="AK963" s="411">
        <f t="shared" ref="AK963" si="2873">AK962</f>
        <v>0</v>
      </c>
      <c r="AL963" s="411">
        <f t="shared" ref="AL963" si="2874">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875">Z965</f>
        <v>0</v>
      </c>
      <c r="AA966" s="411">
        <f t="shared" ref="AA966" si="2876">AA965</f>
        <v>0</v>
      </c>
      <c r="AB966" s="411">
        <f t="shared" ref="AB966" si="2877">AB965</f>
        <v>0</v>
      </c>
      <c r="AC966" s="411">
        <f t="shared" ref="AC966" si="2878">AC965</f>
        <v>0</v>
      </c>
      <c r="AD966" s="411">
        <f t="shared" ref="AD966" si="2879">AD965</f>
        <v>0</v>
      </c>
      <c r="AE966" s="411">
        <f t="shared" ref="AE966" si="2880">AE965</f>
        <v>0</v>
      </c>
      <c r="AF966" s="411">
        <f t="shared" ref="AF966" si="2881">AF965</f>
        <v>0</v>
      </c>
      <c r="AG966" s="411">
        <f t="shared" ref="AG966" si="2882">AG965</f>
        <v>0</v>
      </c>
      <c r="AH966" s="411">
        <f t="shared" ref="AH966" si="2883">AH965</f>
        <v>0</v>
      </c>
      <c r="AI966" s="411">
        <f t="shared" ref="AI966" si="2884">AI965</f>
        <v>0</v>
      </c>
      <c r="AJ966" s="411">
        <f t="shared" ref="AJ966" si="2885">AJ965</f>
        <v>0</v>
      </c>
      <c r="AK966" s="411">
        <f t="shared" ref="AK966" si="2886">AK965</f>
        <v>0</v>
      </c>
      <c r="AL966" s="411">
        <f t="shared" ref="AL966" si="2887">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75" hidden="1" outlineLevel="1">
      <c r="A968" s="532"/>
      <c r="B968" s="319" t="s">
        <v>498</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888">Z969</f>
        <v>0</v>
      </c>
      <c r="AA970" s="411">
        <f t="shared" ref="AA970" si="2889">AA969</f>
        <v>0</v>
      </c>
      <c r="AB970" s="411">
        <f t="shared" ref="AB970" si="2890">AB969</f>
        <v>0</v>
      </c>
      <c r="AC970" s="411">
        <f t="shared" ref="AC970" si="2891">AC969</f>
        <v>0</v>
      </c>
      <c r="AD970" s="411">
        <f t="shared" ref="AD970" si="2892">AD969</f>
        <v>0</v>
      </c>
      <c r="AE970" s="411">
        <f t="shared" ref="AE970" si="2893">AE969</f>
        <v>0</v>
      </c>
      <c r="AF970" s="411">
        <f t="shared" ref="AF970" si="2894">AF969</f>
        <v>0</v>
      </c>
      <c r="AG970" s="411">
        <f t="shared" ref="AG970" si="2895">AG969</f>
        <v>0</v>
      </c>
      <c r="AH970" s="411">
        <f t="shared" ref="AH970" si="2896">AH969</f>
        <v>0</v>
      </c>
      <c r="AI970" s="411">
        <f t="shared" ref="AI970" si="2897">AI969</f>
        <v>0</v>
      </c>
      <c r="AJ970" s="411">
        <f t="shared" ref="AJ970" si="2898">AJ969</f>
        <v>0</v>
      </c>
      <c r="AK970" s="411">
        <f t="shared" ref="AK970" si="2899">AK969</f>
        <v>0</v>
      </c>
      <c r="AL970" s="411">
        <f t="shared" ref="AL970" si="2900">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01">Z972</f>
        <v>0</v>
      </c>
      <c r="AA973" s="411">
        <f t="shared" ref="AA973" si="2902">AA972</f>
        <v>0</v>
      </c>
      <c r="AB973" s="411">
        <f t="shared" ref="AB973" si="2903">AB972</f>
        <v>0</v>
      </c>
      <c r="AC973" s="411">
        <f t="shared" ref="AC973" si="2904">AC972</f>
        <v>0</v>
      </c>
      <c r="AD973" s="411">
        <f t="shared" ref="AD973" si="2905">AD972</f>
        <v>0</v>
      </c>
      <c r="AE973" s="411">
        <f t="shared" ref="AE973" si="2906">AE972</f>
        <v>0</v>
      </c>
      <c r="AF973" s="411">
        <f t="shared" ref="AF973" si="2907">AF972</f>
        <v>0</v>
      </c>
      <c r="AG973" s="411">
        <f t="shared" ref="AG973" si="2908">AG972</f>
        <v>0</v>
      </c>
      <c r="AH973" s="411">
        <f t="shared" ref="AH973" si="2909">AH972</f>
        <v>0</v>
      </c>
      <c r="AI973" s="411">
        <f t="shared" ref="AI973" si="2910">AI972</f>
        <v>0</v>
      </c>
      <c r="AJ973" s="411">
        <f t="shared" ref="AJ973" si="2911">AJ972</f>
        <v>0</v>
      </c>
      <c r="AK973" s="411">
        <f t="shared" ref="AK973" si="2912">AK972</f>
        <v>0</v>
      </c>
      <c r="AL973" s="411">
        <f t="shared" ref="AL973" si="2913">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14">Z975</f>
        <v>0</v>
      </c>
      <c r="AA976" s="411">
        <f t="shared" ref="AA976" si="2915">AA975</f>
        <v>0</v>
      </c>
      <c r="AB976" s="411">
        <f t="shared" ref="AB976" si="2916">AB975</f>
        <v>0</v>
      </c>
      <c r="AC976" s="411">
        <f t="shared" ref="AC976" si="2917">AC975</f>
        <v>0</v>
      </c>
      <c r="AD976" s="411">
        <f t="shared" ref="AD976" si="2918">AD975</f>
        <v>0</v>
      </c>
      <c r="AE976" s="411">
        <f t="shared" ref="AE976" si="2919">AE975</f>
        <v>0</v>
      </c>
      <c r="AF976" s="411">
        <f t="shared" ref="AF976" si="2920">AF975</f>
        <v>0</v>
      </c>
      <c r="AG976" s="411">
        <f t="shared" ref="AG976" si="2921">AG975</f>
        <v>0</v>
      </c>
      <c r="AH976" s="411">
        <f t="shared" ref="AH976" si="2922">AH975</f>
        <v>0</v>
      </c>
      <c r="AI976" s="411">
        <f t="shared" ref="AI976" si="2923">AI975</f>
        <v>0</v>
      </c>
      <c r="AJ976" s="411">
        <f t="shared" ref="AJ976" si="2924">AJ975</f>
        <v>0</v>
      </c>
      <c r="AK976" s="411">
        <f t="shared" ref="AK976" si="2925">AK975</f>
        <v>0</v>
      </c>
      <c r="AL976" s="411">
        <f t="shared" ref="AL976" si="2926">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27">Z978</f>
        <v>0</v>
      </c>
      <c r="AA979" s="411">
        <f t="shared" ref="AA979" si="2928">AA978</f>
        <v>0</v>
      </c>
      <c r="AB979" s="411">
        <f t="shared" ref="AB979" si="2929">AB978</f>
        <v>0</v>
      </c>
      <c r="AC979" s="411">
        <f t="shared" ref="AC979" si="2930">AC978</f>
        <v>0</v>
      </c>
      <c r="AD979" s="411">
        <f t="shared" ref="AD979" si="2931">AD978</f>
        <v>0</v>
      </c>
      <c r="AE979" s="411">
        <f t="shared" ref="AE979" si="2932">AE978</f>
        <v>0</v>
      </c>
      <c r="AF979" s="411">
        <f t="shared" ref="AF979" si="2933">AF978</f>
        <v>0</v>
      </c>
      <c r="AG979" s="411">
        <f t="shared" ref="AG979" si="2934">AG978</f>
        <v>0</v>
      </c>
      <c r="AH979" s="411">
        <f t="shared" ref="AH979" si="2935">AH978</f>
        <v>0</v>
      </c>
      <c r="AI979" s="411">
        <f t="shared" ref="AI979" si="2936">AI978</f>
        <v>0</v>
      </c>
      <c r="AJ979" s="411">
        <f t="shared" ref="AJ979" si="2937">AJ978</f>
        <v>0</v>
      </c>
      <c r="AK979" s="411">
        <f t="shared" ref="AK979" si="2938">AK978</f>
        <v>0</v>
      </c>
      <c r="AL979" s="411">
        <f t="shared" ref="AL979" si="2939">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40">Z981</f>
        <v>0</v>
      </c>
      <c r="AA982" s="411">
        <f t="shared" ref="AA982" si="2941">AA981</f>
        <v>0</v>
      </c>
      <c r="AB982" s="411">
        <f t="shared" ref="AB982" si="2942">AB981</f>
        <v>0</v>
      </c>
      <c r="AC982" s="411">
        <f t="shared" ref="AC982" si="2943">AC981</f>
        <v>0</v>
      </c>
      <c r="AD982" s="411">
        <f t="shared" ref="AD982" si="2944">AD981</f>
        <v>0</v>
      </c>
      <c r="AE982" s="411">
        <f t="shared" ref="AE982" si="2945">AE981</f>
        <v>0</v>
      </c>
      <c r="AF982" s="411">
        <f t="shared" ref="AF982" si="2946">AF981</f>
        <v>0</v>
      </c>
      <c r="AG982" s="411">
        <f t="shared" ref="AG982" si="2947">AG981</f>
        <v>0</v>
      </c>
      <c r="AH982" s="411">
        <f t="shared" ref="AH982" si="2948">AH981</f>
        <v>0</v>
      </c>
      <c r="AI982" s="411">
        <f t="shared" ref="AI982" si="2949">AI981</f>
        <v>0</v>
      </c>
      <c r="AJ982" s="411">
        <f t="shared" ref="AJ982" si="2950">AJ981</f>
        <v>0</v>
      </c>
      <c r="AK982" s="411">
        <f t="shared" ref="AK982" si="2951">AK981</f>
        <v>0</v>
      </c>
      <c r="AL982" s="411">
        <f t="shared" ref="AL982" si="2952">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53">Z985</f>
        <v>0</v>
      </c>
      <c r="AA986" s="411">
        <f t="shared" ref="AA986" si="2954">AA985</f>
        <v>0</v>
      </c>
      <c r="AB986" s="411">
        <f t="shared" ref="AB986" si="2955">AB985</f>
        <v>0</v>
      </c>
      <c r="AC986" s="411">
        <f t="shared" ref="AC986" si="2956">AC985</f>
        <v>0</v>
      </c>
      <c r="AD986" s="411">
        <f t="shared" ref="AD986" si="2957">AD985</f>
        <v>0</v>
      </c>
      <c r="AE986" s="411">
        <f t="shared" ref="AE986" si="2958">AE985</f>
        <v>0</v>
      </c>
      <c r="AF986" s="411">
        <f t="shared" ref="AF986" si="2959">AF985</f>
        <v>0</v>
      </c>
      <c r="AG986" s="411">
        <f t="shared" ref="AG986" si="2960">AG985</f>
        <v>0</v>
      </c>
      <c r="AH986" s="411">
        <f t="shared" ref="AH986" si="2961">AH985</f>
        <v>0</v>
      </c>
      <c r="AI986" s="411">
        <f t="shared" ref="AI986" si="2962">AI985</f>
        <v>0</v>
      </c>
      <c r="AJ986" s="411">
        <f t="shared" ref="AJ986" si="2963">AJ985</f>
        <v>0</v>
      </c>
      <c r="AK986" s="411">
        <f t="shared" ref="AK986" si="2964">AK985</f>
        <v>0</v>
      </c>
      <c r="AL986" s="411">
        <f t="shared" ref="AL986" si="2965">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966">Z988</f>
        <v>0</v>
      </c>
      <c r="AA989" s="411">
        <f t="shared" ref="AA989" si="2967">AA988</f>
        <v>0</v>
      </c>
      <c r="AB989" s="411">
        <f t="shared" ref="AB989" si="2968">AB988</f>
        <v>0</v>
      </c>
      <c r="AC989" s="411">
        <f t="shared" ref="AC989" si="2969">AC988</f>
        <v>0</v>
      </c>
      <c r="AD989" s="411">
        <f t="shared" ref="AD989" si="2970">AD988</f>
        <v>0</v>
      </c>
      <c r="AE989" s="411">
        <f t="shared" ref="AE989" si="2971">AE988</f>
        <v>0</v>
      </c>
      <c r="AF989" s="411">
        <f t="shared" ref="AF989" si="2972">AF988</f>
        <v>0</v>
      </c>
      <c r="AG989" s="411">
        <f t="shared" ref="AG989" si="2973">AG988</f>
        <v>0</v>
      </c>
      <c r="AH989" s="411">
        <f t="shared" ref="AH989" si="2974">AH988</f>
        <v>0</v>
      </c>
      <c r="AI989" s="411">
        <f t="shared" ref="AI989" si="2975">AI988</f>
        <v>0</v>
      </c>
      <c r="AJ989" s="411">
        <f t="shared" ref="AJ989" si="2976">AJ988</f>
        <v>0</v>
      </c>
      <c r="AK989" s="411">
        <f t="shared" ref="AK989" si="2977">AK988</f>
        <v>0</v>
      </c>
      <c r="AL989" s="411">
        <f t="shared" ref="AL989" si="2978">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979">Z991</f>
        <v>0</v>
      </c>
      <c r="AA992" s="411">
        <f t="shared" ref="AA992" si="2980">AA991</f>
        <v>0</v>
      </c>
      <c r="AB992" s="411">
        <f t="shared" ref="AB992" si="2981">AB991</f>
        <v>0</v>
      </c>
      <c r="AC992" s="411">
        <f t="shared" ref="AC992" si="2982">AC991</f>
        <v>0</v>
      </c>
      <c r="AD992" s="411">
        <f t="shared" ref="AD992" si="2983">AD991</f>
        <v>0</v>
      </c>
      <c r="AE992" s="411">
        <f t="shared" ref="AE992" si="2984">AE991</f>
        <v>0</v>
      </c>
      <c r="AF992" s="411">
        <f t="shared" ref="AF992" si="2985">AF991</f>
        <v>0</v>
      </c>
      <c r="AG992" s="411">
        <f t="shared" ref="AG992" si="2986">AG991</f>
        <v>0</v>
      </c>
      <c r="AH992" s="411">
        <f t="shared" ref="AH992" si="2987">AH991</f>
        <v>0</v>
      </c>
      <c r="AI992" s="411">
        <f t="shared" ref="AI992" si="2988">AI991</f>
        <v>0</v>
      </c>
      <c r="AJ992" s="411">
        <f t="shared" ref="AJ992" si="2989">AJ991</f>
        <v>0</v>
      </c>
      <c r="AK992" s="411">
        <f t="shared" ref="AK992" si="2990">AK991</f>
        <v>0</v>
      </c>
      <c r="AL992" s="411">
        <f t="shared" ref="AL992" si="2991">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992">Z995</f>
        <v>0</v>
      </c>
      <c r="AA996" s="411">
        <f t="shared" ref="AA996" si="2993">AA995</f>
        <v>0</v>
      </c>
      <c r="AB996" s="411">
        <f t="shared" ref="AB996" si="2994">AB995</f>
        <v>0</v>
      </c>
      <c r="AC996" s="411">
        <f t="shared" ref="AC996" si="2995">AC995</f>
        <v>0</v>
      </c>
      <c r="AD996" s="411">
        <f t="shared" ref="AD996" si="2996">AD995</f>
        <v>0</v>
      </c>
      <c r="AE996" s="411">
        <f t="shared" ref="AE996" si="2997">AE995</f>
        <v>0</v>
      </c>
      <c r="AF996" s="411">
        <f t="shared" ref="AF996" si="2998">AF995</f>
        <v>0</v>
      </c>
      <c r="AG996" s="411">
        <f t="shared" ref="AG996" si="2999">AG995</f>
        <v>0</v>
      </c>
      <c r="AH996" s="411">
        <f t="shared" ref="AH996" si="3000">AH995</f>
        <v>0</v>
      </c>
      <c r="AI996" s="411">
        <f t="shared" ref="AI996" si="3001">AI995</f>
        <v>0</v>
      </c>
      <c r="AJ996" s="411">
        <f t="shared" ref="AJ996" si="3002">AJ995</f>
        <v>0</v>
      </c>
      <c r="AK996" s="411">
        <f t="shared" ref="AK996" si="3003">AK995</f>
        <v>0</v>
      </c>
      <c r="AL996" s="411">
        <f t="shared" ref="AL996" si="3004">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75" hidden="1" outlineLevel="1">
      <c r="A998" s="532"/>
      <c r="B998" s="288" t="s">
        <v>490</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idden="1" outlineLevel="1">
      <c r="A999" s="532">
        <v>15</v>
      </c>
      <c r="B999" s="294" t="s">
        <v>495</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05">AA999</f>
        <v>0</v>
      </c>
      <c r="AB1000" s="411">
        <f t="shared" si="3005"/>
        <v>0</v>
      </c>
      <c r="AC1000" s="411">
        <f t="shared" si="3005"/>
        <v>0</v>
      </c>
      <c r="AD1000" s="411">
        <f>AD999</f>
        <v>0</v>
      </c>
      <c r="AE1000" s="411">
        <f t="shared" si="3005"/>
        <v>0</v>
      </c>
      <c r="AF1000" s="411">
        <f t="shared" si="3005"/>
        <v>0</v>
      </c>
      <c r="AG1000" s="411">
        <f t="shared" si="3005"/>
        <v>0</v>
      </c>
      <c r="AH1000" s="411">
        <f t="shared" si="3005"/>
        <v>0</v>
      </c>
      <c r="AI1000" s="411">
        <f t="shared" si="3005"/>
        <v>0</v>
      </c>
      <c r="AJ1000" s="411">
        <f t="shared" si="3005"/>
        <v>0</v>
      </c>
      <c r="AK1000" s="411">
        <f t="shared" si="3005"/>
        <v>0</v>
      </c>
      <c r="AL1000" s="411">
        <f t="shared" si="3005"/>
        <v>0</v>
      </c>
      <c r="AM1000" s="297"/>
    </row>
    <row r="1001" spans="1:40"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2">
        <v>16</v>
      </c>
      <c r="B1002" s="324" t="s">
        <v>491</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06">Z1002</f>
        <v>0</v>
      </c>
      <c r="AA1003" s="411">
        <f t="shared" si="3006"/>
        <v>0</v>
      </c>
      <c r="AB1003" s="411">
        <f t="shared" si="3006"/>
        <v>0</v>
      </c>
      <c r="AC1003" s="411">
        <f t="shared" si="3006"/>
        <v>0</v>
      </c>
      <c r="AD1003" s="411">
        <f t="shared" si="3006"/>
        <v>0</v>
      </c>
      <c r="AE1003" s="411">
        <f t="shared" si="3006"/>
        <v>0</v>
      </c>
      <c r="AF1003" s="411">
        <f t="shared" si="3006"/>
        <v>0</v>
      </c>
      <c r="AG1003" s="411">
        <f t="shared" si="3006"/>
        <v>0</v>
      </c>
      <c r="AH1003" s="411">
        <f t="shared" si="3006"/>
        <v>0</v>
      </c>
      <c r="AI1003" s="411">
        <f t="shared" si="3006"/>
        <v>0</v>
      </c>
      <c r="AJ1003" s="411">
        <f t="shared" si="3006"/>
        <v>0</v>
      </c>
      <c r="AK1003" s="411">
        <f t="shared" si="3006"/>
        <v>0</v>
      </c>
      <c r="AL1003" s="411">
        <f>AL1002</f>
        <v>0</v>
      </c>
      <c r="AM1003" s="297"/>
    </row>
    <row r="1004" spans="1:40" s="283" customFormat="1"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75" hidden="1" outlineLevel="1">
      <c r="A1005" s="532"/>
      <c r="B1005" s="519" t="s">
        <v>496</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07">Z1006</f>
        <v>0</v>
      </c>
      <c r="AA1007" s="411">
        <f t="shared" si="3007"/>
        <v>0</v>
      </c>
      <c r="AB1007" s="411">
        <f t="shared" si="3007"/>
        <v>0</v>
      </c>
      <c r="AC1007" s="411">
        <f t="shared" si="3007"/>
        <v>0</v>
      </c>
      <c r="AD1007" s="411">
        <f t="shared" si="3007"/>
        <v>0</v>
      </c>
      <c r="AE1007" s="411">
        <f t="shared" si="3007"/>
        <v>0</v>
      </c>
      <c r="AF1007" s="411">
        <f t="shared" si="3007"/>
        <v>0</v>
      </c>
      <c r="AG1007" s="411">
        <f t="shared" si="3007"/>
        <v>0</v>
      </c>
      <c r="AH1007" s="411">
        <f t="shared" si="3007"/>
        <v>0</v>
      </c>
      <c r="AI1007" s="411">
        <f t="shared" si="3007"/>
        <v>0</v>
      </c>
      <c r="AJ1007" s="411">
        <f t="shared" si="3007"/>
        <v>0</v>
      </c>
      <c r="AK1007" s="411">
        <f t="shared" si="3007"/>
        <v>0</v>
      </c>
      <c r="AL1007" s="411">
        <f t="shared" si="3007"/>
        <v>0</v>
      </c>
      <c r="AM1007" s="306"/>
    </row>
    <row r="1008" spans="1:40"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08">Z1009</f>
        <v>0</v>
      </c>
      <c r="AA1010" s="411">
        <f t="shared" si="3008"/>
        <v>0</v>
      </c>
      <c r="AB1010" s="411">
        <f t="shared" si="3008"/>
        <v>0</v>
      </c>
      <c r="AC1010" s="411">
        <f t="shared" si="3008"/>
        <v>0</v>
      </c>
      <c r="AD1010" s="411">
        <f t="shared" si="3008"/>
        <v>0</v>
      </c>
      <c r="AE1010" s="411">
        <f t="shared" si="3008"/>
        <v>0</v>
      </c>
      <c r="AF1010" s="411">
        <f t="shared" si="3008"/>
        <v>0</v>
      </c>
      <c r="AG1010" s="411">
        <f t="shared" si="3008"/>
        <v>0</v>
      </c>
      <c r="AH1010" s="411">
        <f t="shared" si="3008"/>
        <v>0</v>
      </c>
      <c r="AI1010" s="411">
        <f t="shared" si="3008"/>
        <v>0</v>
      </c>
      <c r="AJ1010" s="411">
        <f t="shared" si="3008"/>
        <v>0</v>
      </c>
      <c r="AK1010" s="411">
        <f t="shared" si="3008"/>
        <v>0</v>
      </c>
      <c r="AL1010" s="411">
        <f t="shared" si="3008"/>
        <v>0</v>
      </c>
      <c r="AM1010" s="306"/>
    </row>
    <row r="1011" spans="1:39"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09">Z1012</f>
        <v>0</v>
      </c>
      <c r="AA1013" s="411">
        <f t="shared" si="3009"/>
        <v>0</v>
      </c>
      <c r="AB1013" s="411">
        <f t="shared" si="3009"/>
        <v>0</v>
      </c>
      <c r="AC1013" s="411">
        <f t="shared" si="3009"/>
        <v>0</v>
      </c>
      <c r="AD1013" s="411">
        <f t="shared" si="3009"/>
        <v>0</v>
      </c>
      <c r="AE1013" s="411">
        <f t="shared" si="3009"/>
        <v>0</v>
      </c>
      <c r="AF1013" s="411">
        <f t="shared" si="3009"/>
        <v>0</v>
      </c>
      <c r="AG1013" s="411">
        <f t="shared" si="3009"/>
        <v>0</v>
      </c>
      <c r="AH1013" s="411">
        <f t="shared" si="3009"/>
        <v>0</v>
      </c>
      <c r="AI1013" s="411">
        <f t="shared" si="3009"/>
        <v>0</v>
      </c>
      <c r="AJ1013" s="411">
        <f t="shared" si="3009"/>
        <v>0</v>
      </c>
      <c r="AK1013" s="411">
        <f t="shared" si="3009"/>
        <v>0</v>
      </c>
      <c r="AL1013" s="411">
        <f t="shared" si="3009"/>
        <v>0</v>
      </c>
      <c r="AM1013" s="297"/>
    </row>
    <row r="1014" spans="1:39"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10">Y1015</f>
        <v>0</v>
      </c>
      <c r="Z1016" s="411">
        <f t="shared" si="3010"/>
        <v>0</v>
      </c>
      <c r="AA1016" s="411">
        <f t="shared" si="3010"/>
        <v>0</v>
      </c>
      <c r="AB1016" s="411">
        <f t="shared" si="3010"/>
        <v>0</v>
      </c>
      <c r="AC1016" s="411">
        <f t="shared" si="3010"/>
        <v>0</v>
      </c>
      <c r="AD1016" s="411">
        <f t="shared" si="3010"/>
        <v>0</v>
      </c>
      <c r="AE1016" s="411">
        <f t="shared" si="3010"/>
        <v>0</v>
      </c>
      <c r="AF1016" s="411">
        <f t="shared" si="3010"/>
        <v>0</v>
      </c>
      <c r="AG1016" s="411">
        <f t="shared" si="3010"/>
        <v>0</v>
      </c>
      <c r="AH1016" s="411">
        <f t="shared" si="3010"/>
        <v>0</v>
      </c>
      <c r="AI1016" s="411">
        <f t="shared" si="3010"/>
        <v>0</v>
      </c>
      <c r="AJ1016" s="411">
        <f t="shared" si="3010"/>
        <v>0</v>
      </c>
      <c r="AK1016" s="411">
        <f t="shared" si="3010"/>
        <v>0</v>
      </c>
      <c r="AL1016" s="411">
        <f t="shared" si="3010"/>
        <v>0</v>
      </c>
      <c r="AM1016" s="306"/>
    </row>
    <row r="1017" spans="1:39" ht="15.75"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2"/>
      <c r="B1018" s="518" t="s">
        <v>503</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75" hidden="1" outlineLevel="1">
      <c r="A1019" s="532"/>
      <c r="B1019" s="504" t="s">
        <v>499</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11">Z1020</f>
        <v>0</v>
      </c>
      <c r="AA1021" s="411">
        <f t="shared" ref="AA1021" si="3012">AA1020</f>
        <v>0</v>
      </c>
      <c r="AB1021" s="411">
        <f t="shared" ref="AB1021" si="3013">AB1020</f>
        <v>0</v>
      </c>
      <c r="AC1021" s="411">
        <f t="shared" ref="AC1021" si="3014">AC1020</f>
        <v>0</v>
      </c>
      <c r="AD1021" s="411">
        <f t="shared" ref="AD1021" si="3015">AD1020</f>
        <v>0</v>
      </c>
      <c r="AE1021" s="411">
        <f t="shared" ref="AE1021" si="3016">AE1020</f>
        <v>0</v>
      </c>
      <c r="AF1021" s="411">
        <f t="shared" ref="AF1021" si="3017">AF1020</f>
        <v>0</v>
      </c>
      <c r="AG1021" s="411">
        <f t="shared" ref="AG1021" si="3018">AG1020</f>
        <v>0</v>
      </c>
      <c r="AH1021" s="411">
        <f t="shared" ref="AH1021" si="3019">AH1020</f>
        <v>0</v>
      </c>
      <c r="AI1021" s="411">
        <f t="shared" ref="AI1021" si="3020">AI1020</f>
        <v>0</v>
      </c>
      <c r="AJ1021" s="411">
        <f t="shared" ref="AJ1021" si="3021">AJ1020</f>
        <v>0</v>
      </c>
      <c r="AK1021" s="411">
        <f t="shared" ref="AK1021" si="3022">AK1020</f>
        <v>0</v>
      </c>
      <c r="AL1021" s="411">
        <f t="shared" ref="AL1021" si="3023">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24">Z1023</f>
        <v>0</v>
      </c>
      <c r="AA1024" s="411">
        <f t="shared" ref="AA1024" si="3025">AA1023</f>
        <v>0</v>
      </c>
      <c r="AB1024" s="411">
        <f t="shared" ref="AB1024" si="3026">AB1023</f>
        <v>0</v>
      </c>
      <c r="AC1024" s="411">
        <f t="shared" ref="AC1024" si="3027">AC1023</f>
        <v>0</v>
      </c>
      <c r="AD1024" s="411">
        <f t="shared" ref="AD1024" si="3028">AD1023</f>
        <v>0</v>
      </c>
      <c r="AE1024" s="411">
        <f t="shared" ref="AE1024" si="3029">AE1023</f>
        <v>0</v>
      </c>
      <c r="AF1024" s="411">
        <f t="shared" ref="AF1024" si="3030">AF1023</f>
        <v>0</v>
      </c>
      <c r="AG1024" s="411">
        <f t="shared" ref="AG1024" si="3031">AG1023</f>
        <v>0</v>
      </c>
      <c r="AH1024" s="411">
        <f t="shared" ref="AH1024" si="3032">AH1023</f>
        <v>0</v>
      </c>
      <c r="AI1024" s="411">
        <f t="shared" ref="AI1024" si="3033">AI1023</f>
        <v>0</v>
      </c>
      <c r="AJ1024" s="411">
        <f t="shared" ref="AJ1024" si="3034">AJ1023</f>
        <v>0</v>
      </c>
      <c r="AK1024" s="411">
        <f t="shared" ref="AK1024" si="3035">AK1023</f>
        <v>0</v>
      </c>
      <c r="AL1024" s="411">
        <f t="shared" ref="AL1024" si="3036">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37">Z1026</f>
        <v>0</v>
      </c>
      <c r="AA1027" s="411">
        <f t="shared" ref="AA1027" si="3038">AA1026</f>
        <v>0</v>
      </c>
      <c r="AB1027" s="411">
        <f t="shared" ref="AB1027" si="3039">AB1026</f>
        <v>0</v>
      </c>
      <c r="AC1027" s="411">
        <f t="shared" ref="AC1027" si="3040">AC1026</f>
        <v>0</v>
      </c>
      <c r="AD1027" s="411">
        <f t="shared" ref="AD1027" si="3041">AD1026</f>
        <v>0</v>
      </c>
      <c r="AE1027" s="411">
        <f t="shared" ref="AE1027" si="3042">AE1026</f>
        <v>0</v>
      </c>
      <c r="AF1027" s="411">
        <f t="shared" ref="AF1027" si="3043">AF1026</f>
        <v>0</v>
      </c>
      <c r="AG1027" s="411">
        <f t="shared" ref="AG1027" si="3044">AG1026</f>
        <v>0</v>
      </c>
      <c r="AH1027" s="411">
        <f t="shared" ref="AH1027" si="3045">AH1026</f>
        <v>0</v>
      </c>
      <c r="AI1027" s="411">
        <f t="shared" ref="AI1027" si="3046">AI1026</f>
        <v>0</v>
      </c>
      <c r="AJ1027" s="411">
        <f t="shared" ref="AJ1027" si="3047">AJ1026</f>
        <v>0</v>
      </c>
      <c r="AK1027" s="411">
        <f t="shared" ref="AK1027" si="3048">AK1026</f>
        <v>0</v>
      </c>
      <c r="AL1027" s="411">
        <f t="shared" ref="AL1027" si="3049">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50">Z1029</f>
        <v>0</v>
      </c>
      <c r="AA1030" s="411">
        <f t="shared" ref="AA1030" si="3051">AA1029</f>
        <v>0</v>
      </c>
      <c r="AB1030" s="411">
        <f t="shared" ref="AB1030" si="3052">AB1029</f>
        <v>0</v>
      </c>
      <c r="AC1030" s="411">
        <f t="shared" ref="AC1030" si="3053">AC1029</f>
        <v>0</v>
      </c>
      <c r="AD1030" s="411">
        <f t="shared" ref="AD1030" si="3054">AD1029</f>
        <v>0</v>
      </c>
      <c r="AE1030" s="411">
        <f t="shared" ref="AE1030" si="3055">AE1029</f>
        <v>0</v>
      </c>
      <c r="AF1030" s="411">
        <f t="shared" ref="AF1030" si="3056">AF1029</f>
        <v>0</v>
      </c>
      <c r="AG1030" s="411">
        <f t="shared" ref="AG1030" si="3057">AG1029</f>
        <v>0</v>
      </c>
      <c r="AH1030" s="411">
        <f t="shared" ref="AH1030" si="3058">AH1029</f>
        <v>0</v>
      </c>
      <c r="AI1030" s="411">
        <f t="shared" ref="AI1030" si="3059">AI1029</f>
        <v>0</v>
      </c>
      <c r="AJ1030" s="411">
        <f t="shared" ref="AJ1030" si="3060">AJ1029</f>
        <v>0</v>
      </c>
      <c r="AK1030" s="411">
        <f t="shared" ref="AK1030" si="3061">AK1029</f>
        <v>0</v>
      </c>
      <c r="AL1030" s="411">
        <f t="shared" ref="AL1030" si="3062">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500</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063">Z1033</f>
        <v>0</v>
      </c>
      <c r="AA1034" s="411">
        <f t="shared" ref="AA1034" si="3064">AA1033</f>
        <v>0</v>
      </c>
      <c r="AB1034" s="411">
        <f t="shared" ref="AB1034" si="3065">AB1033</f>
        <v>0</v>
      </c>
      <c r="AC1034" s="411">
        <f t="shared" ref="AC1034" si="3066">AC1033</f>
        <v>0</v>
      </c>
      <c r="AD1034" s="411">
        <f t="shared" ref="AD1034" si="3067">AD1033</f>
        <v>0</v>
      </c>
      <c r="AE1034" s="411">
        <f t="shared" ref="AE1034" si="3068">AE1033</f>
        <v>0</v>
      </c>
      <c r="AF1034" s="411">
        <f t="shared" ref="AF1034" si="3069">AF1033</f>
        <v>0</v>
      </c>
      <c r="AG1034" s="411">
        <f t="shared" ref="AG1034" si="3070">AG1033</f>
        <v>0</v>
      </c>
      <c r="AH1034" s="411">
        <f t="shared" ref="AH1034" si="3071">AH1033</f>
        <v>0</v>
      </c>
      <c r="AI1034" s="411">
        <f t="shared" ref="AI1034" si="3072">AI1033</f>
        <v>0</v>
      </c>
      <c r="AJ1034" s="411">
        <f t="shared" ref="AJ1034" si="3073">AJ1033</f>
        <v>0</v>
      </c>
      <c r="AK1034" s="411">
        <f t="shared" ref="AK1034" si="3074">AK1033</f>
        <v>0</v>
      </c>
      <c r="AL1034" s="411">
        <f t="shared" ref="AL1034" si="3075">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076">Z1036</f>
        <v>0</v>
      </c>
      <c r="AA1037" s="411">
        <f t="shared" ref="AA1037" si="3077">AA1036</f>
        <v>0</v>
      </c>
      <c r="AB1037" s="411">
        <f t="shared" ref="AB1037" si="3078">AB1036</f>
        <v>0</v>
      </c>
      <c r="AC1037" s="411">
        <f t="shared" ref="AC1037" si="3079">AC1036</f>
        <v>0</v>
      </c>
      <c r="AD1037" s="411">
        <f t="shared" ref="AD1037" si="3080">AD1036</f>
        <v>0</v>
      </c>
      <c r="AE1037" s="411">
        <f t="shared" ref="AE1037" si="3081">AE1036</f>
        <v>0</v>
      </c>
      <c r="AF1037" s="411">
        <f t="shared" ref="AF1037" si="3082">AF1036</f>
        <v>0</v>
      </c>
      <c r="AG1037" s="411">
        <f t="shared" ref="AG1037" si="3083">AG1036</f>
        <v>0</v>
      </c>
      <c r="AH1037" s="411">
        <f t="shared" ref="AH1037" si="3084">AH1036</f>
        <v>0</v>
      </c>
      <c r="AI1037" s="411">
        <f t="shared" ref="AI1037" si="3085">AI1036</f>
        <v>0</v>
      </c>
      <c r="AJ1037" s="411">
        <f t="shared" ref="AJ1037" si="3086">AJ1036</f>
        <v>0</v>
      </c>
      <c r="AK1037" s="411">
        <f t="shared" ref="AK1037" si="3087">AK1036</f>
        <v>0</v>
      </c>
      <c r="AL1037" s="411">
        <f t="shared" ref="AL1037" si="3088">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089">Z1039</f>
        <v>0</v>
      </c>
      <c r="AA1040" s="411">
        <f t="shared" ref="AA1040" si="3090">AA1039</f>
        <v>0</v>
      </c>
      <c r="AB1040" s="411">
        <f t="shared" ref="AB1040" si="3091">AB1039</f>
        <v>0</v>
      </c>
      <c r="AC1040" s="411">
        <f t="shared" ref="AC1040" si="3092">AC1039</f>
        <v>0</v>
      </c>
      <c r="AD1040" s="411">
        <f t="shared" ref="AD1040" si="3093">AD1039</f>
        <v>0</v>
      </c>
      <c r="AE1040" s="411">
        <f t="shared" ref="AE1040" si="3094">AE1039</f>
        <v>0</v>
      </c>
      <c r="AF1040" s="411">
        <f t="shared" ref="AF1040" si="3095">AF1039</f>
        <v>0</v>
      </c>
      <c r="AG1040" s="411">
        <f t="shared" ref="AG1040" si="3096">AG1039</f>
        <v>0</v>
      </c>
      <c r="AH1040" s="411">
        <f t="shared" ref="AH1040" si="3097">AH1039</f>
        <v>0</v>
      </c>
      <c r="AI1040" s="411">
        <f t="shared" ref="AI1040" si="3098">AI1039</f>
        <v>0</v>
      </c>
      <c r="AJ1040" s="411">
        <f t="shared" ref="AJ1040" si="3099">AJ1039</f>
        <v>0</v>
      </c>
      <c r="AK1040" s="411">
        <f t="shared" ref="AK1040" si="3100">AK1039</f>
        <v>0</v>
      </c>
      <c r="AL1040" s="411">
        <f t="shared" ref="AL1040" si="3101">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02">AA1042</f>
        <v>0</v>
      </c>
      <c r="AB1043" s="411">
        <f t="shared" ref="AB1043" si="3103">AB1042</f>
        <v>0</v>
      </c>
      <c r="AC1043" s="411">
        <f t="shared" ref="AC1043" si="3104">AC1042</f>
        <v>0</v>
      </c>
      <c r="AD1043" s="411">
        <f t="shared" ref="AD1043" si="3105">AD1042</f>
        <v>0</v>
      </c>
      <c r="AE1043" s="411">
        <f>AE1042</f>
        <v>0</v>
      </c>
      <c r="AF1043" s="411">
        <f t="shared" ref="AF1043" si="3106">AF1042</f>
        <v>0</v>
      </c>
      <c r="AG1043" s="411">
        <f t="shared" ref="AG1043" si="3107">AG1042</f>
        <v>0</v>
      </c>
      <c r="AH1043" s="411">
        <f t="shared" ref="AH1043" si="3108">AH1042</f>
        <v>0</v>
      </c>
      <c r="AI1043" s="411">
        <f t="shared" ref="AI1043" si="3109">AI1042</f>
        <v>0</v>
      </c>
      <c r="AJ1043" s="411">
        <f t="shared" ref="AJ1043" si="3110">AJ1042</f>
        <v>0</v>
      </c>
      <c r="AK1043" s="411">
        <f t="shared" ref="AK1043" si="3111">AK1042</f>
        <v>0</v>
      </c>
      <c r="AL1043" s="411">
        <f t="shared" ref="AL1043" si="3112">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13">Z1045</f>
        <v>0</v>
      </c>
      <c r="AA1046" s="411">
        <f t="shared" ref="AA1046" si="3114">AA1045</f>
        <v>0</v>
      </c>
      <c r="AB1046" s="411">
        <f t="shared" ref="AB1046" si="3115">AB1045</f>
        <v>0</v>
      </c>
      <c r="AC1046" s="411">
        <f t="shared" ref="AC1046" si="3116">AC1045</f>
        <v>0</v>
      </c>
      <c r="AD1046" s="411">
        <f t="shared" ref="AD1046" si="3117">AD1045</f>
        <v>0</v>
      </c>
      <c r="AE1046" s="411">
        <f t="shared" ref="AE1046" si="3118">AE1045</f>
        <v>0</v>
      </c>
      <c r="AF1046" s="411">
        <f t="shared" ref="AF1046" si="3119">AF1045</f>
        <v>0</v>
      </c>
      <c r="AG1046" s="411">
        <f t="shared" ref="AG1046" si="3120">AG1045</f>
        <v>0</v>
      </c>
      <c r="AH1046" s="411">
        <f t="shared" ref="AH1046" si="3121">AH1045</f>
        <v>0</v>
      </c>
      <c r="AI1046" s="411">
        <f t="shared" ref="AI1046" si="3122">AI1045</f>
        <v>0</v>
      </c>
      <c r="AJ1046" s="411">
        <f t="shared" ref="AJ1046" si="3123">AJ1045</f>
        <v>0</v>
      </c>
      <c r="AK1046" s="411">
        <f t="shared" ref="AK1046" si="3124">AK1045</f>
        <v>0</v>
      </c>
      <c r="AL1046" s="411">
        <f t="shared" ref="AL1046" si="3125">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26">Z1048</f>
        <v>0</v>
      </c>
      <c r="AA1049" s="411">
        <f t="shared" ref="AA1049" si="3127">AA1048</f>
        <v>0</v>
      </c>
      <c r="AB1049" s="411">
        <f t="shared" ref="AB1049" si="3128">AB1048</f>
        <v>0</v>
      </c>
      <c r="AC1049" s="411">
        <f t="shared" ref="AC1049" si="3129">AC1048</f>
        <v>0</v>
      </c>
      <c r="AD1049" s="411">
        <f t="shared" ref="AD1049" si="3130">AD1048</f>
        <v>0</v>
      </c>
      <c r="AE1049" s="411">
        <f t="shared" ref="AE1049" si="3131">AE1048</f>
        <v>0</v>
      </c>
      <c r="AF1049" s="411">
        <f t="shared" ref="AF1049" si="3132">AF1048</f>
        <v>0</v>
      </c>
      <c r="AG1049" s="411">
        <f t="shared" ref="AG1049" si="3133">AG1048</f>
        <v>0</v>
      </c>
      <c r="AH1049" s="411">
        <f t="shared" ref="AH1049" si="3134">AH1048</f>
        <v>0</v>
      </c>
      <c r="AI1049" s="411">
        <f t="shared" ref="AI1049" si="3135">AI1048</f>
        <v>0</v>
      </c>
      <c r="AJ1049" s="411">
        <f t="shared" ref="AJ1049" si="3136">AJ1048</f>
        <v>0</v>
      </c>
      <c r="AK1049" s="411">
        <f t="shared" ref="AK1049" si="3137">AK1048</f>
        <v>0</v>
      </c>
      <c r="AL1049" s="411">
        <f t="shared" ref="AL1049" si="3138">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39">Z1051</f>
        <v>0</v>
      </c>
      <c r="AA1052" s="411">
        <f t="shared" ref="AA1052" si="3140">AA1051</f>
        <v>0</v>
      </c>
      <c r="AB1052" s="411">
        <f t="shared" ref="AB1052" si="3141">AB1051</f>
        <v>0</v>
      </c>
      <c r="AC1052" s="411">
        <f t="shared" ref="AC1052" si="3142">AC1051</f>
        <v>0</v>
      </c>
      <c r="AD1052" s="411">
        <f t="shared" ref="AD1052" si="3143">AD1051</f>
        <v>0</v>
      </c>
      <c r="AE1052" s="411">
        <f t="shared" ref="AE1052" si="3144">AE1051</f>
        <v>0</v>
      </c>
      <c r="AF1052" s="411">
        <f t="shared" ref="AF1052" si="3145">AF1051</f>
        <v>0</v>
      </c>
      <c r="AG1052" s="411">
        <f t="shared" ref="AG1052" si="3146">AG1051</f>
        <v>0</v>
      </c>
      <c r="AH1052" s="411">
        <f t="shared" ref="AH1052" si="3147">AH1051</f>
        <v>0</v>
      </c>
      <c r="AI1052" s="411">
        <f t="shared" ref="AI1052" si="3148">AI1051</f>
        <v>0</v>
      </c>
      <c r="AJ1052" s="411">
        <f t="shared" ref="AJ1052" si="3149">AJ1051</f>
        <v>0</v>
      </c>
      <c r="AK1052" s="411">
        <f t="shared" ref="AK1052" si="3150">AK1051</f>
        <v>0</v>
      </c>
      <c r="AL1052" s="411">
        <f t="shared" ref="AL1052" si="3151">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52">Z1054</f>
        <v>0</v>
      </c>
      <c r="AA1055" s="411">
        <f t="shared" ref="AA1055" si="3153">AA1054</f>
        <v>0</v>
      </c>
      <c r="AB1055" s="411">
        <f t="shared" ref="AB1055" si="3154">AB1054</f>
        <v>0</v>
      </c>
      <c r="AC1055" s="411">
        <f t="shared" ref="AC1055" si="3155">AC1054</f>
        <v>0</v>
      </c>
      <c r="AD1055" s="411">
        <f t="shared" ref="AD1055" si="3156">AD1054</f>
        <v>0</v>
      </c>
      <c r="AE1055" s="411">
        <f t="shared" ref="AE1055" si="3157">AE1054</f>
        <v>0</v>
      </c>
      <c r="AF1055" s="411">
        <f t="shared" ref="AF1055" si="3158">AF1054</f>
        <v>0</v>
      </c>
      <c r="AG1055" s="411">
        <f t="shared" ref="AG1055" si="3159">AG1054</f>
        <v>0</v>
      </c>
      <c r="AH1055" s="411">
        <f t="shared" ref="AH1055" si="3160">AH1054</f>
        <v>0</v>
      </c>
      <c r="AI1055" s="411">
        <f t="shared" ref="AI1055" si="3161">AI1054</f>
        <v>0</v>
      </c>
      <c r="AJ1055" s="411">
        <f t="shared" ref="AJ1055" si="3162">AJ1054</f>
        <v>0</v>
      </c>
      <c r="AK1055" s="411">
        <f t="shared" ref="AK1055" si="3163">AK1054</f>
        <v>0</v>
      </c>
      <c r="AL1055" s="411">
        <f t="shared" ref="AL1055" si="3164">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501</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165">Z1058</f>
        <v>0</v>
      </c>
      <c r="AA1059" s="411">
        <f t="shared" ref="AA1059" si="3166">AA1058</f>
        <v>0</v>
      </c>
      <c r="AB1059" s="411">
        <f t="shared" ref="AB1059" si="3167">AB1058</f>
        <v>0</v>
      </c>
      <c r="AC1059" s="411">
        <f t="shared" ref="AC1059" si="3168">AC1058</f>
        <v>0</v>
      </c>
      <c r="AD1059" s="411">
        <f t="shared" ref="AD1059" si="3169">AD1058</f>
        <v>0</v>
      </c>
      <c r="AE1059" s="411">
        <f t="shared" ref="AE1059" si="3170">AE1058</f>
        <v>0</v>
      </c>
      <c r="AF1059" s="411">
        <f t="shared" ref="AF1059" si="3171">AF1058</f>
        <v>0</v>
      </c>
      <c r="AG1059" s="411">
        <f t="shared" ref="AG1059" si="3172">AG1058</f>
        <v>0</v>
      </c>
      <c r="AH1059" s="411">
        <f t="shared" ref="AH1059" si="3173">AH1058</f>
        <v>0</v>
      </c>
      <c r="AI1059" s="411">
        <f t="shared" ref="AI1059" si="3174">AI1058</f>
        <v>0</v>
      </c>
      <c r="AJ1059" s="411">
        <f t="shared" ref="AJ1059" si="3175">AJ1058</f>
        <v>0</v>
      </c>
      <c r="AK1059" s="411">
        <f t="shared" ref="AK1059" si="3176">AK1058</f>
        <v>0</v>
      </c>
      <c r="AL1059" s="411">
        <f t="shared" ref="AL1059" si="3177">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178">Z1061</f>
        <v>0</v>
      </c>
      <c r="AA1062" s="411">
        <f t="shared" ref="AA1062" si="3179">AA1061</f>
        <v>0</v>
      </c>
      <c r="AB1062" s="411">
        <f t="shared" ref="AB1062" si="3180">AB1061</f>
        <v>0</v>
      </c>
      <c r="AC1062" s="411">
        <f t="shared" ref="AC1062" si="3181">AC1061</f>
        <v>0</v>
      </c>
      <c r="AD1062" s="411">
        <f t="shared" ref="AD1062" si="3182">AD1061</f>
        <v>0</v>
      </c>
      <c r="AE1062" s="411">
        <f t="shared" ref="AE1062" si="3183">AE1061</f>
        <v>0</v>
      </c>
      <c r="AF1062" s="411">
        <f t="shared" ref="AF1062" si="3184">AF1061</f>
        <v>0</v>
      </c>
      <c r="AG1062" s="411">
        <f t="shared" ref="AG1062" si="3185">AG1061</f>
        <v>0</v>
      </c>
      <c r="AH1062" s="411">
        <f t="shared" ref="AH1062" si="3186">AH1061</f>
        <v>0</v>
      </c>
      <c r="AI1062" s="411">
        <f t="shared" ref="AI1062" si="3187">AI1061</f>
        <v>0</v>
      </c>
      <c r="AJ1062" s="411">
        <f t="shared" ref="AJ1062" si="3188">AJ1061</f>
        <v>0</v>
      </c>
      <c r="AK1062" s="411">
        <f t="shared" ref="AK1062" si="3189">AK1061</f>
        <v>0</v>
      </c>
      <c r="AL1062" s="411">
        <f t="shared" ref="AL1062" si="3190">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191">Z1064</f>
        <v>0</v>
      </c>
      <c r="AA1065" s="411">
        <f t="shared" ref="AA1065" si="3192">AA1064</f>
        <v>0</v>
      </c>
      <c r="AB1065" s="411">
        <f t="shared" ref="AB1065" si="3193">AB1064</f>
        <v>0</v>
      </c>
      <c r="AC1065" s="411">
        <f t="shared" ref="AC1065" si="3194">AC1064</f>
        <v>0</v>
      </c>
      <c r="AD1065" s="411">
        <f t="shared" ref="AD1065" si="3195">AD1064</f>
        <v>0</v>
      </c>
      <c r="AE1065" s="411">
        <f t="shared" ref="AE1065" si="3196">AE1064</f>
        <v>0</v>
      </c>
      <c r="AF1065" s="411">
        <f t="shared" ref="AF1065" si="3197">AF1064</f>
        <v>0</v>
      </c>
      <c r="AG1065" s="411">
        <f t="shared" ref="AG1065" si="3198">AG1064</f>
        <v>0</v>
      </c>
      <c r="AH1065" s="411">
        <f t="shared" ref="AH1065" si="3199">AH1064</f>
        <v>0</v>
      </c>
      <c r="AI1065" s="411">
        <f t="shared" ref="AI1065" si="3200">AI1064</f>
        <v>0</v>
      </c>
      <c r="AJ1065" s="411">
        <f t="shared" ref="AJ1065" si="3201">AJ1064</f>
        <v>0</v>
      </c>
      <c r="AK1065" s="411">
        <f t="shared" ref="AK1065" si="3202">AK1064</f>
        <v>0</v>
      </c>
      <c r="AL1065" s="411">
        <f t="shared" ref="AL1065" si="3203">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502</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04">Z1068</f>
        <v>0</v>
      </c>
      <c r="AA1069" s="411">
        <f t="shared" ref="AA1069" si="3205">AA1068</f>
        <v>0</v>
      </c>
      <c r="AB1069" s="411">
        <f t="shared" ref="AB1069" si="3206">AB1068</f>
        <v>0</v>
      </c>
      <c r="AC1069" s="411">
        <f t="shared" ref="AC1069" si="3207">AC1068</f>
        <v>0</v>
      </c>
      <c r="AD1069" s="411">
        <f t="shared" ref="AD1069" si="3208">AD1068</f>
        <v>0</v>
      </c>
      <c r="AE1069" s="411">
        <f t="shared" ref="AE1069" si="3209">AE1068</f>
        <v>0</v>
      </c>
      <c r="AF1069" s="411">
        <f t="shared" ref="AF1069" si="3210">AF1068</f>
        <v>0</v>
      </c>
      <c r="AG1069" s="411">
        <f t="shared" ref="AG1069" si="3211">AG1068</f>
        <v>0</v>
      </c>
      <c r="AH1069" s="411">
        <f t="shared" ref="AH1069" si="3212">AH1068</f>
        <v>0</v>
      </c>
      <c r="AI1069" s="411">
        <f t="shared" ref="AI1069" si="3213">AI1068</f>
        <v>0</v>
      </c>
      <c r="AJ1069" s="411">
        <f t="shared" ref="AJ1069" si="3214">AJ1068</f>
        <v>0</v>
      </c>
      <c r="AK1069" s="411">
        <f t="shared" ref="AK1069" si="3215">AK1068</f>
        <v>0</v>
      </c>
      <c r="AL1069" s="411">
        <f t="shared" ref="AL1069" si="3216">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17">Z1071</f>
        <v>0</v>
      </c>
      <c r="AA1072" s="411">
        <f t="shared" ref="AA1072" si="3218">AA1071</f>
        <v>0</v>
      </c>
      <c r="AB1072" s="411">
        <f t="shared" ref="AB1072" si="3219">AB1071</f>
        <v>0</v>
      </c>
      <c r="AC1072" s="411">
        <f t="shared" ref="AC1072" si="3220">AC1071</f>
        <v>0</v>
      </c>
      <c r="AD1072" s="411">
        <f t="shared" ref="AD1072" si="3221">AD1071</f>
        <v>0</v>
      </c>
      <c r="AE1072" s="411">
        <f t="shared" ref="AE1072" si="3222">AE1071</f>
        <v>0</v>
      </c>
      <c r="AF1072" s="411">
        <f t="shared" ref="AF1072" si="3223">AF1071</f>
        <v>0</v>
      </c>
      <c r="AG1072" s="411">
        <f t="shared" ref="AG1072" si="3224">AG1071</f>
        <v>0</v>
      </c>
      <c r="AH1072" s="411">
        <f t="shared" ref="AH1072" si="3225">AH1071</f>
        <v>0</v>
      </c>
      <c r="AI1072" s="411">
        <f t="shared" ref="AI1072" si="3226">AI1071</f>
        <v>0</v>
      </c>
      <c r="AJ1072" s="411">
        <f t="shared" ref="AJ1072" si="3227">AJ1071</f>
        <v>0</v>
      </c>
      <c r="AK1072" s="411">
        <f t="shared" ref="AK1072" si="3228">AK1071</f>
        <v>0</v>
      </c>
      <c r="AL1072" s="411">
        <f t="shared" ref="AL1072" si="3229">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30">Z1074</f>
        <v>0</v>
      </c>
      <c r="AA1075" s="411">
        <f t="shared" ref="AA1075" si="3231">AA1074</f>
        <v>0</v>
      </c>
      <c r="AB1075" s="411">
        <f t="shared" ref="AB1075" si="3232">AB1074</f>
        <v>0</v>
      </c>
      <c r="AC1075" s="411">
        <f t="shared" ref="AC1075" si="3233">AC1074</f>
        <v>0</v>
      </c>
      <c r="AD1075" s="411">
        <f t="shared" ref="AD1075" si="3234">AD1074</f>
        <v>0</v>
      </c>
      <c r="AE1075" s="411">
        <f t="shared" ref="AE1075" si="3235">AE1074</f>
        <v>0</v>
      </c>
      <c r="AF1075" s="411">
        <f t="shared" ref="AF1075" si="3236">AF1074</f>
        <v>0</v>
      </c>
      <c r="AG1075" s="411">
        <f t="shared" ref="AG1075" si="3237">AG1074</f>
        <v>0</v>
      </c>
      <c r="AH1075" s="411">
        <f t="shared" ref="AH1075" si="3238">AH1074</f>
        <v>0</v>
      </c>
      <c r="AI1075" s="411">
        <f t="shared" ref="AI1075" si="3239">AI1074</f>
        <v>0</v>
      </c>
      <c r="AJ1075" s="411">
        <f t="shared" ref="AJ1075" si="3240">AJ1074</f>
        <v>0</v>
      </c>
      <c r="AK1075" s="411">
        <f t="shared" ref="AK1075" si="3241">AK1074</f>
        <v>0</v>
      </c>
      <c r="AL1075" s="411">
        <f t="shared" ref="AL1075" si="3242">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43">Z1077</f>
        <v>0</v>
      </c>
      <c r="AA1078" s="411">
        <f t="shared" ref="AA1078" si="3244">AA1077</f>
        <v>0</v>
      </c>
      <c r="AB1078" s="411">
        <f t="shared" ref="AB1078" si="3245">AB1077</f>
        <v>0</v>
      </c>
      <c r="AC1078" s="411">
        <f t="shared" ref="AC1078" si="3246">AC1077</f>
        <v>0</v>
      </c>
      <c r="AD1078" s="411">
        <f t="shared" ref="AD1078" si="3247">AD1077</f>
        <v>0</v>
      </c>
      <c r="AE1078" s="411">
        <f t="shared" ref="AE1078" si="3248">AE1077</f>
        <v>0</v>
      </c>
      <c r="AF1078" s="411">
        <f t="shared" ref="AF1078" si="3249">AF1077</f>
        <v>0</v>
      </c>
      <c r="AG1078" s="411">
        <f t="shared" ref="AG1078" si="3250">AG1077</f>
        <v>0</v>
      </c>
      <c r="AH1078" s="411">
        <f t="shared" ref="AH1078" si="3251">AH1077</f>
        <v>0</v>
      </c>
      <c r="AI1078" s="411">
        <f t="shared" ref="AI1078" si="3252">AI1077</f>
        <v>0</v>
      </c>
      <c r="AJ1078" s="411">
        <f t="shared" ref="AJ1078" si="3253">AJ1077</f>
        <v>0</v>
      </c>
      <c r="AK1078" s="411">
        <f t="shared" ref="AK1078" si="3254">AK1077</f>
        <v>0</v>
      </c>
      <c r="AL1078" s="411">
        <f t="shared" ref="AL1078" si="3255">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56">Z1080</f>
        <v>0</v>
      </c>
      <c r="AA1081" s="411">
        <f t="shared" ref="AA1081" si="3257">AA1080</f>
        <v>0</v>
      </c>
      <c r="AB1081" s="411">
        <f t="shared" ref="AB1081" si="3258">AB1080</f>
        <v>0</v>
      </c>
      <c r="AC1081" s="411">
        <f t="shared" ref="AC1081" si="3259">AC1080</f>
        <v>0</v>
      </c>
      <c r="AD1081" s="411">
        <f t="shared" ref="AD1081" si="3260">AD1080</f>
        <v>0</v>
      </c>
      <c r="AE1081" s="411">
        <f t="shared" ref="AE1081" si="3261">AE1080</f>
        <v>0</v>
      </c>
      <c r="AF1081" s="411">
        <f t="shared" ref="AF1081" si="3262">AF1080</f>
        <v>0</v>
      </c>
      <c r="AG1081" s="411">
        <f t="shared" ref="AG1081" si="3263">AG1080</f>
        <v>0</v>
      </c>
      <c r="AH1081" s="411">
        <f t="shared" ref="AH1081" si="3264">AH1080</f>
        <v>0</v>
      </c>
      <c r="AI1081" s="411">
        <f t="shared" ref="AI1081" si="3265">AI1080</f>
        <v>0</v>
      </c>
      <c r="AJ1081" s="411">
        <f t="shared" ref="AJ1081" si="3266">AJ1080</f>
        <v>0</v>
      </c>
      <c r="AK1081" s="411">
        <f t="shared" ref="AK1081" si="3267">AK1080</f>
        <v>0</v>
      </c>
      <c r="AL1081" s="411">
        <f t="shared" ref="AL1081" si="3268">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269">Z1083</f>
        <v>0</v>
      </c>
      <c r="AA1084" s="411">
        <f t="shared" ref="AA1084" si="3270">AA1083</f>
        <v>0</v>
      </c>
      <c r="AB1084" s="411">
        <f t="shared" ref="AB1084" si="3271">AB1083</f>
        <v>0</v>
      </c>
      <c r="AC1084" s="411">
        <f t="shared" ref="AC1084" si="3272">AC1083</f>
        <v>0</v>
      </c>
      <c r="AD1084" s="411">
        <f t="shared" ref="AD1084" si="3273">AD1083</f>
        <v>0</v>
      </c>
      <c r="AE1084" s="411">
        <f t="shared" ref="AE1084" si="3274">AE1083</f>
        <v>0</v>
      </c>
      <c r="AF1084" s="411">
        <f t="shared" ref="AF1084" si="3275">AF1083</f>
        <v>0</v>
      </c>
      <c r="AG1084" s="411">
        <f t="shared" ref="AG1084" si="3276">AG1083</f>
        <v>0</v>
      </c>
      <c r="AH1084" s="411">
        <f t="shared" ref="AH1084" si="3277">AH1083</f>
        <v>0</v>
      </c>
      <c r="AI1084" s="411">
        <f t="shared" ref="AI1084" si="3278">AI1083</f>
        <v>0</v>
      </c>
      <c r="AJ1084" s="411">
        <f t="shared" ref="AJ1084" si="3279">AJ1083</f>
        <v>0</v>
      </c>
      <c r="AK1084" s="411">
        <f t="shared" ref="AK1084" si="3280">AK1083</f>
        <v>0</v>
      </c>
      <c r="AL1084" s="411">
        <f t="shared" ref="AL1084" si="3281">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282">Z1086</f>
        <v>0</v>
      </c>
      <c r="AA1087" s="411">
        <f t="shared" ref="AA1087" si="3283">AA1086</f>
        <v>0</v>
      </c>
      <c r="AB1087" s="411">
        <f t="shared" ref="AB1087" si="3284">AB1086</f>
        <v>0</v>
      </c>
      <c r="AC1087" s="411">
        <f t="shared" ref="AC1087" si="3285">AC1086</f>
        <v>0</v>
      </c>
      <c r="AD1087" s="411">
        <f t="shared" ref="AD1087" si="3286">AD1086</f>
        <v>0</v>
      </c>
      <c r="AE1087" s="411">
        <f t="shared" ref="AE1087" si="3287">AE1086</f>
        <v>0</v>
      </c>
      <c r="AF1087" s="411">
        <f t="shared" ref="AF1087" si="3288">AF1086</f>
        <v>0</v>
      </c>
      <c r="AG1087" s="411">
        <f t="shared" ref="AG1087" si="3289">AG1086</f>
        <v>0</v>
      </c>
      <c r="AH1087" s="411">
        <f t="shared" ref="AH1087" si="3290">AH1086</f>
        <v>0</v>
      </c>
      <c r="AI1087" s="411">
        <f t="shared" ref="AI1087" si="3291">AI1086</f>
        <v>0</v>
      </c>
      <c r="AJ1087" s="411">
        <f t="shared" ref="AJ1087" si="3292">AJ1086</f>
        <v>0</v>
      </c>
      <c r="AK1087" s="411">
        <f t="shared" ref="AK1087" si="3293">AK1086</f>
        <v>0</v>
      </c>
      <c r="AL1087" s="411">
        <f t="shared" ref="AL1087" si="3294">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295">Z1089</f>
        <v>0</v>
      </c>
      <c r="AA1090" s="411">
        <f t="shared" ref="AA1090" si="3296">AA1089</f>
        <v>0</v>
      </c>
      <c r="AB1090" s="411">
        <f t="shared" ref="AB1090" si="3297">AB1089</f>
        <v>0</v>
      </c>
      <c r="AC1090" s="411">
        <f t="shared" ref="AC1090" si="3298">AC1089</f>
        <v>0</v>
      </c>
      <c r="AD1090" s="411">
        <f t="shared" ref="AD1090" si="3299">AD1089</f>
        <v>0</v>
      </c>
      <c r="AE1090" s="411">
        <f t="shared" ref="AE1090" si="3300">AE1089</f>
        <v>0</v>
      </c>
      <c r="AF1090" s="411">
        <f t="shared" ref="AF1090" si="3301">AF1089</f>
        <v>0</v>
      </c>
      <c r="AG1090" s="411">
        <f t="shared" ref="AG1090" si="3302">AG1089</f>
        <v>0</v>
      </c>
      <c r="AH1090" s="411">
        <f t="shared" ref="AH1090" si="3303">AH1089</f>
        <v>0</v>
      </c>
      <c r="AI1090" s="411">
        <f t="shared" ref="AI1090" si="3304">AI1089</f>
        <v>0</v>
      </c>
      <c r="AJ1090" s="411">
        <f t="shared" ref="AJ1090" si="3305">AJ1089</f>
        <v>0</v>
      </c>
      <c r="AK1090" s="411">
        <f t="shared" ref="AK1090" si="3306">AK1089</f>
        <v>0</v>
      </c>
      <c r="AL1090" s="411">
        <f t="shared" ref="AL1090" si="3307">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08">Z1092</f>
        <v>0</v>
      </c>
      <c r="AA1093" s="411">
        <f t="shared" ref="AA1093" si="3309">AA1092</f>
        <v>0</v>
      </c>
      <c r="AB1093" s="411">
        <f t="shared" ref="AB1093" si="3310">AB1092</f>
        <v>0</v>
      </c>
      <c r="AC1093" s="411">
        <f t="shared" ref="AC1093" si="3311">AC1092</f>
        <v>0</v>
      </c>
      <c r="AD1093" s="411">
        <f t="shared" ref="AD1093" si="3312">AD1092</f>
        <v>0</v>
      </c>
      <c r="AE1093" s="411">
        <f t="shared" ref="AE1093" si="3313">AE1092</f>
        <v>0</v>
      </c>
      <c r="AF1093" s="411">
        <f t="shared" ref="AF1093" si="3314">AF1092</f>
        <v>0</v>
      </c>
      <c r="AG1093" s="411">
        <f t="shared" ref="AG1093" si="3315">AG1092</f>
        <v>0</v>
      </c>
      <c r="AH1093" s="411">
        <f t="shared" ref="AH1093" si="3316">AH1092</f>
        <v>0</v>
      </c>
      <c r="AI1093" s="411">
        <f t="shared" ref="AI1093" si="3317">AI1092</f>
        <v>0</v>
      </c>
      <c r="AJ1093" s="411">
        <f t="shared" ref="AJ1093" si="3318">AJ1092</f>
        <v>0</v>
      </c>
      <c r="AK1093" s="411">
        <f t="shared" ref="AK1093" si="3319">AK1092</f>
        <v>0</v>
      </c>
      <c r="AL1093" s="411">
        <f t="shared" ref="AL1093" si="3320">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21">Z1095</f>
        <v>0</v>
      </c>
      <c r="AA1096" s="411">
        <f t="shared" ref="AA1096" si="3322">AA1095</f>
        <v>0</v>
      </c>
      <c r="AB1096" s="411">
        <f t="shared" ref="AB1096" si="3323">AB1095</f>
        <v>0</v>
      </c>
      <c r="AC1096" s="411">
        <f t="shared" ref="AC1096" si="3324">AC1095</f>
        <v>0</v>
      </c>
      <c r="AD1096" s="411">
        <f t="shared" ref="AD1096" si="3325">AD1095</f>
        <v>0</v>
      </c>
      <c r="AE1096" s="411">
        <f t="shared" ref="AE1096" si="3326">AE1095</f>
        <v>0</v>
      </c>
      <c r="AF1096" s="411">
        <f t="shared" ref="AF1096" si="3327">AF1095</f>
        <v>0</v>
      </c>
      <c r="AG1096" s="411">
        <f t="shared" ref="AG1096" si="3328">AG1095</f>
        <v>0</v>
      </c>
      <c r="AH1096" s="411">
        <f t="shared" ref="AH1096" si="3329">AH1095</f>
        <v>0</v>
      </c>
      <c r="AI1096" s="411">
        <f t="shared" ref="AI1096" si="3330">AI1095</f>
        <v>0</v>
      </c>
      <c r="AJ1096" s="411">
        <f t="shared" ref="AJ1096" si="3331">AJ1095</f>
        <v>0</v>
      </c>
      <c r="AK1096" s="411">
        <f t="shared" ref="AK1096" si="3332">AK1095</f>
        <v>0</v>
      </c>
      <c r="AL1096" s="411">
        <f t="shared" ref="AL1096" si="3333">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34">Z1098</f>
        <v>0</v>
      </c>
      <c r="AA1099" s="411">
        <f t="shared" ref="AA1099" si="3335">AA1098</f>
        <v>0</v>
      </c>
      <c r="AB1099" s="411">
        <f t="shared" ref="AB1099" si="3336">AB1098</f>
        <v>0</v>
      </c>
      <c r="AC1099" s="411">
        <f t="shared" ref="AC1099" si="3337">AC1098</f>
        <v>0</v>
      </c>
      <c r="AD1099" s="411">
        <f t="shared" ref="AD1099" si="3338">AD1098</f>
        <v>0</v>
      </c>
      <c r="AE1099" s="411">
        <f t="shared" ref="AE1099" si="3339">AE1098</f>
        <v>0</v>
      </c>
      <c r="AF1099" s="411">
        <f t="shared" ref="AF1099" si="3340">AF1098</f>
        <v>0</v>
      </c>
      <c r="AG1099" s="411">
        <f t="shared" ref="AG1099" si="3341">AG1098</f>
        <v>0</v>
      </c>
      <c r="AH1099" s="411">
        <f t="shared" ref="AH1099" si="3342">AH1098</f>
        <v>0</v>
      </c>
      <c r="AI1099" s="411">
        <f t="shared" ref="AI1099" si="3343">AI1098</f>
        <v>0</v>
      </c>
      <c r="AJ1099" s="411">
        <f t="shared" ref="AJ1099" si="3344">AJ1098</f>
        <v>0</v>
      </c>
      <c r="AK1099" s="411">
        <f t="shared" ref="AK1099" si="3345">AK1098</f>
        <v>0</v>
      </c>
      <c r="AL1099" s="411">
        <f t="shared" ref="AL1099" si="3346">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47">Z1101</f>
        <v>0</v>
      </c>
      <c r="AA1102" s="411">
        <f t="shared" ref="AA1102" si="3348">AA1101</f>
        <v>0</v>
      </c>
      <c r="AB1102" s="411">
        <f t="shared" ref="AB1102" si="3349">AB1101</f>
        <v>0</v>
      </c>
      <c r="AC1102" s="411">
        <f t="shared" ref="AC1102" si="3350">AC1101</f>
        <v>0</v>
      </c>
      <c r="AD1102" s="411">
        <f t="shared" ref="AD1102" si="3351">AD1101</f>
        <v>0</v>
      </c>
      <c r="AE1102" s="411">
        <f t="shared" ref="AE1102" si="3352">AE1101</f>
        <v>0</v>
      </c>
      <c r="AF1102" s="411">
        <f t="shared" ref="AF1102" si="3353">AF1101</f>
        <v>0</v>
      </c>
      <c r="AG1102" s="411">
        <f t="shared" ref="AG1102" si="3354">AG1101</f>
        <v>0</v>
      </c>
      <c r="AH1102" s="411">
        <f t="shared" ref="AH1102" si="3355">AH1101</f>
        <v>0</v>
      </c>
      <c r="AI1102" s="411">
        <f t="shared" ref="AI1102" si="3356">AI1101</f>
        <v>0</v>
      </c>
      <c r="AJ1102" s="411">
        <f t="shared" ref="AJ1102" si="3357">AJ1101</f>
        <v>0</v>
      </c>
      <c r="AK1102" s="411">
        <f t="shared" ref="AK1102" si="3358">AK1101</f>
        <v>0</v>
      </c>
      <c r="AL1102" s="411">
        <f t="shared" ref="AL1102" si="3359">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60">Z1104</f>
        <v>0</v>
      </c>
      <c r="AA1105" s="411">
        <f t="shared" ref="AA1105" si="3361">AA1104</f>
        <v>0</v>
      </c>
      <c r="AB1105" s="411">
        <f t="shared" ref="AB1105" si="3362">AB1104</f>
        <v>0</v>
      </c>
      <c r="AC1105" s="411">
        <f t="shared" ref="AC1105" si="3363">AC1104</f>
        <v>0</v>
      </c>
      <c r="AD1105" s="411">
        <f t="shared" ref="AD1105" si="3364">AD1104</f>
        <v>0</v>
      </c>
      <c r="AE1105" s="411">
        <f t="shared" ref="AE1105" si="3365">AE1104</f>
        <v>0</v>
      </c>
      <c r="AF1105" s="411">
        <f t="shared" ref="AF1105" si="3366">AF1104</f>
        <v>0</v>
      </c>
      <c r="AG1105" s="411">
        <f t="shared" ref="AG1105" si="3367">AG1104</f>
        <v>0</v>
      </c>
      <c r="AH1105" s="411">
        <f t="shared" ref="AH1105" si="3368">AH1104</f>
        <v>0</v>
      </c>
      <c r="AI1105" s="411">
        <f t="shared" ref="AI1105" si="3369">AI1104</f>
        <v>0</v>
      </c>
      <c r="AJ1105" s="411">
        <f t="shared" ref="AJ1105" si="3370">AJ1104</f>
        <v>0</v>
      </c>
      <c r="AK1105" s="411">
        <f t="shared" ref="AK1105" si="3371">AK1104</f>
        <v>0</v>
      </c>
      <c r="AL1105" s="411">
        <f t="shared" ref="AL1105" si="3372">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373">Z1107</f>
        <v>0</v>
      </c>
      <c r="AA1108" s="411">
        <f t="shared" ref="AA1108" si="3374">AA1107</f>
        <v>0</v>
      </c>
      <c r="AB1108" s="411">
        <f t="shared" ref="AB1108" si="3375">AB1107</f>
        <v>0</v>
      </c>
      <c r="AC1108" s="411">
        <f t="shared" ref="AC1108" si="3376">AC1107</f>
        <v>0</v>
      </c>
      <c r="AD1108" s="411">
        <f t="shared" ref="AD1108" si="3377">AD1107</f>
        <v>0</v>
      </c>
      <c r="AE1108" s="411">
        <f t="shared" ref="AE1108" si="3378">AE1107</f>
        <v>0</v>
      </c>
      <c r="AF1108" s="411">
        <f t="shared" ref="AF1108" si="3379">AF1107</f>
        <v>0</v>
      </c>
      <c r="AG1108" s="411">
        <f t="shared" ref="AG1108" si="3380">AG1107</f>
        <v>0</v>
      </c>
      <c r="AH1108" s="411">
        <f t="shared" ref="AH1108" si="3381">AH1107</f>
        <v>0</v>
      </c>
      <c r="AI1108" s="411">
        <f t="shared" ref="AI1108" si="3382">AI1107</f>
        <v>0</v>
      </c>
      <c r="AJ1108" s="411">
        <f t="shared" ref="AJ1108" si="3383">AJ1107</f>
        <v>0</v>
      </c>
      <c r="AK1108" s="411">
        <f t="shared" ref="AK1108" si="3384">AK1107</f>
        <v>0</v>
      </c>
      <c r="AL1108" s="411">
        <f t="shared" ref="AL1108" si="3385">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386">SUM(Y1114:AL1114)</f>
        <v>0</v>
      </c>
    </row>
    <row r="1115" spans="1:39">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386"/>
        <v>0</v>
      </c>
    </row>
    <row r="1116" spans="1:39">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386"/>
        <v>0</v>
      </c>
    </row>
    <row r="1117" spans="1:39">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386"/>
        <v>0</v>
      </c>
    </row>
    <row r="1118" spans="1:39">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387">Y212*Y1113</f>
        <v>0</v>
      </c>
      <c r="Z1118" s="378">
        <f t="shared" si="3387"/>
        <v>0</v>
      </c>
      <c r="AA1118" s="378">
        <f t="shared" si="3387"/>
        <v>0</v>
      </c>
      <c r="AB1118" s="378">
        <f t="shared" si="3387"/>
        <v>0</v>
      </c>
      <c r="AC1118" s="378">
        <f t="shared" si="3387"/>
        <v>0</v>
      </c>
      <c r="AD1118" s="378">
        <f t="shared" si="3387"/>
        <v>0</v>
      </c>
      <c r="AE1118" s="378">
        <f t="shared" si="3387"/>
        <v>0</v>
      </c>
      <c r="AF1118" s="378">
        <f t="shared" si="3387"/>
        <v>0</v>
      </c>
      <c r="AG1118" s="378">
        <f t="shared" si="3387"/>
        <v>0</v>
      </c>
      <c r="AH1118" s="378">
        <f t="shared" si="3387"/>
        <v>0</v>
      </c>
      <c r="AI1118" s="378">
        <f t="shared" si="3387"/>
        <v>0</v>
      </c>
      <c r="AJ1118" s="378">
        <f t="shared" si="3387"/>
        <v>0</v>
      </c>
      <c r="AK1118" s="378">
        <f t="shared" si="3387"/>
        <v>0</v>
      </c>
      <c r="AL1118" s="378">
        <f t="shared" si="3387"/>
        <v>0</v>
      </c>
      <c r="AM1118" s="629">
        <f t="shared" si="3386"/>
        <v>0</v>
      </c>
    </row>
    <row r="1119" spans="1:39">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388">Y395*Y1113</f>
        <v>0</v>
      </c>
      <c r="Z1119" s="378">
        <f t="shared" si="3388"/>
        <v>0</v>
      </c>
      <c r="AA1119" s="378">
        <f t="shared" si="3388"/>
        <v>0</v>
      </c>
      <c r="AB1119" s="378">
        <f t="shared" si="3388"/>
        <v>0</v>
      </c>
      <c r="AC1119" s="378">
        <f t="shared" si="3388"/>
        <v>0</v>
      </c>
      <c r="AD1119" s="378">
        <f t="shared" si="3388"/>
        <v>0</v>
      </c>
      <c r="AE1119" s="378">
        <f t="shared" si="3388"/>
        <v>0</v>
      </c>
      <c r="AF1119" s="378">
        <f t="shared" si="3388"/>
        <v>0</v>
      </c>
      <c r="AG1119" s="378">
        <f t="shared" si="3388"/>
        <v>0</v>
      </c>
      <c r="AH1119" s="378">
        <f t="shared" si="3388"/>
        <v>0</v>
      </c>
      <c r="AI1119" s="378">
        <f t="shared" si="3388"/>
        <v>0</v>
      </c>
      <c r="AJ1119" s="378">
        <f t="shared" si="3388"/>
        <v>0</v>
      </c>
      <c r="AK1119" s="378">
        <f t="shared" si="3388"/>
        <v>0</v>
      </c>
      <c r="AL1119" s="378">
        <f t="shared" si="3388"/>
        <v>0</v>
      </c>
      <c r="AM1119" s="629">
        <f t="shared" si="3386"/>
        <v>0</v>
      </c>
    </row>
    <row r="1120" spans="1:39">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389">Y578*Y1113</f>
        <v>0</v>
      </c>
      <c r="Z1120" s="378">
        <f t="shared" si="3389"/>
        <v>0</v>
      </c>
      <c r="AA1120" s="378">
        <f t="shared" si="3389"/>
        <v>0</v>
      </c>
      <c r="AB1120" s="378">
        <f t="shared" si="3389"/>
        <v>0</v>
      </c>
      <c r="AC1120" s="378">
        <f t="shared" si="3389"/>
        <v>0</v>
      </c>
      <c r="AD1120" s="378">
        <f t="shared" si="3389"/>
        <v>0</v>
      </c>
      <c r="AE1120" s="378">
        <f t="shared" si="3389"/>
        <v>0</v>
      </c>
      <c r="AF1120" s="378">
        <f t="shared" si="3389"/>
        <v>0</v>
      </c>
      <c r="AG1120" s="378">
        <f t="shared" si="3389"/>
        <v>0</v>
      </c>
      <c r="AH1120" s="378">
        <f t="shared" si="3389"/>
        <v>0</v>
      </c>
      <c r="AI1120" s="378">
        <f t="shared" si="3389"/>
        <v>0</v>
      </c>
      <c r="AJ1120" s="378">
        <f t="shared" si="3389"/>
        <v>0</v>
      </c>
      <c r="AK1120" s="378">
        <f t="shared" si="3389"/>
        <v>0</v>
      </c>
      <c r="AL1120" s="378">
        <f t="shared" si="3389"/>
        <v>0</v>
      </c>
      <c r="AM1120" s="629">
        <f t="shared" si="3386"/>
        <v>0</v>
      </c>
    </row>
    <row r="1121" spans="2:39">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390">Y761*Y1113</f>
        <v>0</v>
      </c>
      <c r="Z1121" s="378">
        <f t="shared" si="3390"/>
        <v>0</v>
      </c>
      <c r="AA1121" s="378">
        <f t="shared" si="3390"/>
        <v>0</v>
      </c>
      <c r="AB1121" s="378">
        <f t="shared" si="3390"/>
        <v>0</v>
      </c>
      <c r="AC1121" s="378">
        <f t="shared" si="3390"/>
        <v>0</v>
      </c>
      <c r="AD1121" s="378">
        <f t="shared" si="3390"/>
        <v>0</v>
      </c>
      <c r="AE1121" s="378">
        <f t="shared" si="3390"/>
        <v>0</v>
      </c>
      <c r="AF1121" s="378">
        <f t="shared" si="3390"/>
        <v>0</v>
      </c>
      <c r="AG1121" s="378">
        <f t="shared" si="3390"/>
        <v>0</v>
      </c>
      <c r="AH1121" s="378">
        <f t="shared" si="3390"/>
        <v>0</v>
      </c>
      <c r="AI1121" s="378">
        <f t="shared" si="3390"/>
        <v>0</v>
      </c>
      <c r="AJ1121" s="378">
        <f t="shared" si="3390"/>
        <v>0</v>
      </c>
      <c r="AK1121" s="378">
        <f t="shared" si="3390"/>
        <v>0</v>
      </c>
      <c r="AL1121" s="378">
        <f t="shared" si="3390"/>
        <v>0</v>
      </c>
      <c r="AM1121" s="629">
        <f t="shared" si="3386"/>
        <v>0</v>
      </c>
    </row>
    <row r="1122" spans="2:39">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391">Y944*Y1113</f>
        <v>0</v>
      </c>
      <c r="Z1122" s="378">
        <f t="shared" si="3391"/>
        <v>0</v>
      </c>
      <c r="AA1122" s="378">
        <f t="shared" si="3391"/>
        <v>0</v>
      </c>
      <c r="AB1122" s="378">
        <f t="shared" si="3391"/>
        <v>0</v>
      </c>
      <c r="AC1122" s="378">
        <f t="shared" si="3391"/>
        <v>0</v>
      </c>
      <c r="AD1122" s="378">
        <f t="shared" si="3391"/>
        <v>0</v>
      </c>
      <c r="AE1122" s="378">
        <f t="shared" si="3391"/>
        <v>0</v>
      </c>
      <c r="AF1122" s="378">
        <f t="shared" si="3391"/>
        <v>0</v>
      </c>
      <c r="AG1122" s="378">
        <f t="shared" si="3391"/>
        <v>0</v>
      </c>
      <c r="AH1122" s="378">
        <f t="shared" si="3391"/>
        <v>0</v>
      </c>
      <c r="AI1122" s="378">
        <f t="shared" si="3391"/>
        <v>0</v>
      </c>
      <c r="AJ1122" s="378">
        <f t="shared" si="3391"/>
        <v>0</v>
      </c>
      <c r="AK1122" s="378">
        <f t="shared" si="3391"/>
        <v>0</v>
      </c>
      <c r="AL1122" s="378">
        <f t="shared" si="3391"/>
        <v>0</v>
      </c>
      <c r="AM1122" s="629">
        <f t="shared" si="3386"/>
        <v>0</v>
      </c>
    </row>
    <row r="1123" spans="2:39">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392">AA1110*AA1113</f>
        <v>0</v>
      </c>
      <c r="AB1123" s="378">
        <f t="shared" si="3392"/>
        <v>0</v>
      </c>
      <c r="AC1123" s="378">
        <f t="shared" si="3392"/>
        <v>0</v>
      </c>
      <c r="AD1123" s="378">
        <f t="shared" si="3392"/>
        <v>0</v>
      </c>
      <c r="AE1123" s="378">
        <f t="shared" si="3392"/>
        <v>0</v>
      </c>
      <c r="AF1123" s="378">
        <f t="shared" si="3392"/>
        <v>0</v>
      </c>
      <c r="AG1123" s="378">
        <f t="shared" si="3392"/>
        <v>0</v>
      </c>
      <c r="AH1123" s="378">
        <f t="shared" si="3392"/>
        <v>0</v>
      </c>
      <c r="AI1123" s="378">
        <f t="shared" si="3392"/>
        <v>0</v>
      </c>
      <c r="AJ1123" s="378">
        <f t="shared" si="3392"/>
        <v>0</v>
      </c>
      <c r="AK1123" s="378">
        <f t="shared" si="3392"/>
        <v>0</v>
      </c>
      <c r="AL1123" s="378">
        <f t="shared" si="3392"/>
        <v>0</v>
      </c>
      <c r="AM1123" s="629">
        <f t="shared" si="3386"/>
        <v>0</v>
      </c>
    </row>
    <row r="1124" spans="2:39" ht="15.75">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393">SUM(Z1114:Z1123)</f>
        <v>0</v>
      </c>
      <c r="AA1124" s="346">
        <f t="shared" si="3393"/>
        <v>0</v>
      </c>
      <c r="AB1124" s="346">
        <f t="shared" si="3393"/>
        <v>0</v>
      </c>
      <c r="AC1124" s="346">
        <f t="shared" si="3393"/>
        <v>0</v>
      </c>
      <c r="AD1124" s="346">
        <f t="shared" si="3393"/>
        <v>0</v>
      </c>
      <c r="AE1124" s="346">
        <f t="shared" si="3393"/>
        <v>0</v>
      </c>
      <c r="AF1124" s="346">
        <f>SUM(AF1114:AF1123)</f>
        <v>0</v>
      </c>
      <c r="AG1124" s="346">
        <f t="shared" ref="AG1124:AL1124" si="3394">SUM(AG1114:AG1123)</f>
        <v>0</v>
      </c>
      <c r="AH1124" s="346">
        <f t="shared" si="3394"/>
        <v>0</v>
      </c>
      <c r="AI1124" s="346">
        <f t="shared" si="3394"/>
        <v>0</v>
      </c>
      <c r="AJ1124" s="346">
        <f t="shared" si="3394"/>
        <v>0</v>
      </c>
      <c r="AK1124" s="346">
        <f t="shared" si="3394"/>
        <v>0</v>
      </c>
      <c r="AL1124" s="346">
        <f t="shared" si="3394"/>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395">Z1111*Z1113</f>
        <v>0</v>
      </c>
      <c r="AA1125" s="347">
        <f>AA1111*AA1113</f>
        <v>0</v>
      </c>
      <c r="AB1125" s="347">
        <f t="shared" si="3395"/>
        <v>0</v>
      </c>
      <c r="AC1125" s="347">
        <f t="shared" si="3395"/>
        <v>0</v>
      </c>
      <c r="AD1125" s="347">
        <f t="shared" si="3395"/>
        <v>0</v>
      </c>
      <c r="AE1125" s="347">
        <f t="shared" si="3395"/>
        <v>0</v>
      </c>
      <c r="AF1125" s="347">
        <f t="shared" ref="AF1125:AL1125" si="3396">AF1111*AF1113</f>
        <v>0</v>
      </c>
      <c r="AG1125" s="347">
        <f t="shared" si="3396"/>
        <v>0</v>
      </c>
      <c r="AH1125" s="347">
        <f t="shared" si="3396"/>
        <v>0</v>
      </c>
      <c r="AI1125" s="347">
        <f t="shared" si="3396"/>
        <v>0</v>
      </c>
      <c r="AJ1125" s="347">
        <f t="shared" si="3396"/>
        <v>0</v>
      </c>
      <c r="AK1125" s="347">
        <f t="shared" si="3396"/>
        <v>0</v>
      </c>
      <c r="AL1125" s="347">
        <f t="shared" si="3396"/>
        <v>0</v>
      </c>
      <c r="AM1125" s="407">
        <f>SUM(Y1125:AL1125)</f>
        <v>0</v>
      </c>
    </row>
    <row r="1126" spans="2:39" ht="15.75">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584</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526</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AB238"/>
  <sheetViews>
    <sheetView topLeftCell="C84" zoomScale="90" zoomScaleNormal="90" workbookViewId="0">
      <selection activeCell="H105" sqref="H105"/>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425781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6" width="14.5703125" style="12" customWidth="1"/>
    <col min="17" max="17" width="14" style="12" customWidth="1"/>
    <col min="18" max="18" width="15.570312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551</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505</v>
      </c>
      <c r="C8" s="831" t="s">
        <v>661</v>
      </c>
      <c r="D8" s="831"/>
      <c r="E8" s="831"/>
      <c r="F8" s="831"/>
      <c r="G8" s="831"/>
      <c r="H8" s="831"/>
      <c r="I8" s="831"/>
      <c r="J8" s="831"/>
      <c r="K8" s="831"/>
      <c r="L8" s="831"/>
      <c r="M8" s="831"/>
      <c r="N8" s="831"/>
      <c r="O8" s="831"/>
      <c r="P8" s="831"/>
      <c r="Q8" s="831"/>
      <c r="R8" s="831"/>
      <c r="S8" s="831"/>
      <c r="T8" s="105"/>
      <c r="U8" s="105"/>
      <c r="V8" s="105"/>
      <c r="W8" s="105"/>
    </row>
    <row r="9" spans="1:28" s="9" customFormat="1" ht="47.1" customHeight="1">
      <c r="B9" s="55"/>
      <c r="C9" s="792" t="s">
        <v>672</v>
      </c>
      <c r="D9" s="792"/>
      <c r="E9" s="792"/>
      <c r="F9" s="792"/>
      <c r="G9" s="792"/>
      <c r="H9" s="792"/>
      <c r="I9" s="792"/>
      <c r="J9" s="792"/>
      <c r="K9" s="792"/>
      <c r="L9" s="792"/>
      <c r="M9" s="792"/>
      <c r="N9" s="792"/>
      <c r="O9" s="792"/>
      <c r="P9" s="792"/>
      <c r="Q9" s="792"/>
      <c r="R9" s="792"/>
      <c r="S9" s="792"/>
      <c r="T9" s="105"/>
      <c r="U9" s="105"/>
      <c r="V9" s="105"/>
      <c r="W9" s="105"/>
    </row>
    <row r="10" spans="1:28" s="9" customFormat="1" ht="38.1" customHeight="1">
      <c r="B10" s="88"/>
      <c r="C10" s="813" t="s">
        <v>673</v>
      </c>
      <c r="D10" s="792"/>
      <c r="E10" s="792"/>
      <c r="F10" s="792"/>
      <c r="G10" s="792"/>
      <c r="H10" s="792"/>
      <c r="I10" s="792"/>
      <c r="J10" s="792"/>
      <c r="K10" s="792"/>
      <c r="L10" s="792"/>
      <c r="M10" s="792"/>
      <c r="N10" s="792"/>
      <c r="O10" s="792"/>
      <c r="P10" s="792"/>
      <c r="Q10" s="792"/>
      <c r="R10" s="792"/>
      <c r="S10" s="792"/>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0" t="s">
        <v>235</v>
      </c>
      <c r="C12" s="830"/>
      <c r="D12" s="181"/>
      <c r="E12" s="182" t="s">
        <v>236</v>
      </c>
      <c r="F12" s="51"/>
      <c r="G12" s="51"/>
      <c r="H12" s="44"/>
      <c r="I12" s="51"/>
      <c r="K12" s="592" t="s">
        <v>535</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General Service &lt; 50 kW</v>
      </c>
      <c r="K14" s="204" t="str">
        <f>'1.  LRAMVA Summary'!F52</f>
        <v>General Service 50 - 4,999 kW</v>
      </c>
      <c r="L14" s="204" t="str">
        <f>'1.  LRAMVA Summary'!G52</f>
        <v>General Service 3,000 - 4,999 kW</v>
      </c>
      <c r="M14" s="204" t="str">
        <f>'1.  LRAMVA Summary'!H52</f>
        <v>Large Use - Regular</v>
      </c>
      <c r="N14" s="204" t="str">
        <f>'1.  LRAMVA Summary'!I52</f>
        <v>Large Use - 3TS</v>
      </c>
      <c r="O14" s="204" t="str">
        <f>'1.  LRAMVA Summary'!J52</f>
        <v>Large Use - Ford Annex</v>
      </c>
      <c r="P14" s="204" t="str">
        <f>'1.  LRAMVA Summary'!K52</f>
        <v>Other</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461</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30">
        <v>1.4999999999999999E-2</v>
      </c>
      <c r="D42" s="206"/>
      <c r="E42" s="216" t="s">
        <v>462</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426</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716</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717</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718</v>
      </c>
      <c r="C57" s="233"/>
      <c r="D57" s="206"/>
      <c r="E57" s="216" t="s">
        <v>463</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719</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720</v>
      </c>
      <c r="C59" s="233"/>
      <c r="D59" s="206"/>
      <c r="E59" s="225" t="s">
        <v>427</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721</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722</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723</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734</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735</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736</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737</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739</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740</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741</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742</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743</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744</v>
      </c>
      <c r="C72" s="233"/>
      <c r="E72" s="216" t="s">
        <v>464</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745</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746</v>
      </c>
      <c r="C74" s="236"/>
      <c r="E74" s="225" t="s">
        <v>428</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465</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11">
        <f>(SUM('1.  LRAMVA Summary'!D$54:D$68)+SUM('1.  LRAMVA Summary'!D$69:D$70)*(MONTH($E90)-1)/12)*$H90</f>
        <v>0</v>
      </c>
      <c r="J90" s="211">
        <f>(SUM('1.  LRAMVA Summary'!E$54:E$68)+SUM('1.  LRAMVA Summary'!E$69:E$70)*(MONTH($E90)-1)/12)*$H90</f>
        <v>0</v>
      </c>
      <c r="K90" s="211">
        <f>(SUM('1.  LRAMVA Summary'!F$54:F$68)+SUM('1.  LRAMVA Summary'!F$69:F$70)*(MONTH($E90)-1)/12)*$H90</f>
        <v>0</v>
      </c>
      <c r="L90" s="211">
        <f>(SUM('1.  LRAMVA Summary'!G$54:G$68)+SUM('1.  LRAMVA Summary'!G$69:G$70)*(MONTH($E90)-1)/12)*$H90</f>
        <v>0</v>
      </c>
      <c r="M90" s="211">
        <f>(SUM('1.  LRAMVA Summary'!H$54:H$68)+SUM('1.  LRAMVA Summary'!H$69:H$70)*(MONTH($E90)-1)/12)*$H90</f>
        <v>0</v>
      </c>
      <c r="N90" s="211">
        <f>(SUM('1.  LRAMVA Summary'!I$54:I$68)+SUM('1.  LRAMVA Summary'!I$69:I$70)*(MONTH($E90)-1)/12)*$H90</f>
        <v>0</v>
      </c>
      <c r="O90" s="211">
        <f>(SUM('1.  LRAMVA Summary'!J$54:J$68)+SUM('1.  LRAMVA Summary'!J$69:J$70)*(MONTH($E90)-1)/12)*$H90</f>
        <v>0</v>
      </c>
      <c r="P90" s="211">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11">
        <f>(SUM('1.  LRAMVA Summary'!D$54:D$68)+SUM('1.  LRAMVA Summary'!D$69:D$70)*(MONTH($E91)-1)/12)*$H91</f>
        <v>0</v>
      </c>
      <c r="J91" s="211">
        <f>(SUM('1.  LRAMVA Summary'!E$54:E$68)+SUM('1.  LRAMVA Summary'!E$69:E$70)*(MONTH($E91)-1)/12)*$H91</f>
        <v>0</v>
      </c>
      <c r="K91" s="211">
        <f>(SUM('1.  LRAMVA Summary'!F$54:F$68)+SUM('1.  LRAMVA Summary'!F$69:F$70)*(MONTH($E91)-1)/12)*$H91</f>
        <v>0</v>
      </c>
      <c r="L91" s="211">
        <f>(SUM('1.  LRAMVA Summary'!G$54:G$68)+SUM('1.  LRAMVA Summary'!G$69:G$70)*(MONTH($E91)-1)/12)*$H91</f>
        <v>0</v>
      </c>
      <c r="M91" s="211">
        <f>(SUM('1.  LRAMVA Summary'!H$54:H$68)+SUM('1.  LRAMVA Summary'!H$69:H$70)*(MONTH($E91)-1)/12)*$H91</f>
        <v>0</v>
      </c>
      <c r="N91" s="211">
        <f>(SUM('1.  LRAMVA Summary'!I$54:I$68)+SUM('1.  LRAMVA Summary'!I$69:I$70)*(MONTH($E91)-1)/12)*$H91</f>
        <v>0</v>
      </c>
      <c r="O91" s="211">
        <f>(SUM('1.  LRAMVA Summary'!J$54:J$68)+SUM('1.  LRAMVA Summary'!J$69:J$70)*(MONTH($E91)-1)/12)*$H91</f>
        <v>0</v>
      </c>
      <c r="P91" s="211">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11">
        <f>(SUM('1.  LRAMVA Summary'!D$54:D$68)+SUM('1.  LRAMVA Summary'!D$69:D$70)*(MONTH($E92)-1)/12)*$H92</f>
        <v>0</v>
      </c>
      <c r="J92" s="211">
        <f>(SUM('1.  LRAMVA Summary'!E$54:E$68)+SUM('1.  LRAMVA Summary'!E$69:E$70)*(MONTH($E92)-1)/12)*$H92</f>
        <v>0</v>
      </c>
      <c r="K92" s="211">
        <f>(SUM('1.  LRAMVA Summary'!F$54:F$68)+SUM('1.  LRAMVA Summary'!F$69:F$70)*(MONTH($E92)-1)/12)*$H92</f>
        <v>0</v>
      </c>
      <c r="L92" s="211">
        <f>(SUM('1.  LRAMVA Summary'!G$54:G$68)+SUM('1.  LRAMVA Summary'!G$69:G$70)*(MONTH($E92)-1)/12)*$H92</f>
        <v>0</v>
      </c>
      <c r="M92" s="211">
        <f>(SUM('1.  LRAMVA Summary'!H$54:H$68)+SUM('1.  LRAMVA Summary'!H$69:H$70)*(MONTH($E92)-1)/12)*$H92</f>
        <v>0</v>
      </c>
      <c r="N92" s="211">
        <f>(SUM('1.  LRAMVA Summary'!I$54:I$68)+SUM('1.  LRAMVA Summary'!I$69:I$70)*(MONTH($E92)-1)/12)*$H92</f>
        <v>0</v>
      </c>
      <c r="O92" s="211">
        <f>(SUM('1.  LRAMVA Summary'!J$54:J$68)+SUM('1.  LRAMVA Summary'!J$69:J$70)*(MONTH($E92)-1)/12)*$H92</f>
        <v>0</v>
      </c>
      <c r="P92" s="211">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11">
        <f>(SUM('1.  LRAMVA Summary'!D$54:D$68)+SUM('1.  LRAMVA Summary'!D$69:D$70)*(MONTH($E93)-1)/12)*$H93</f>
        <v>0</v>
      </c>
      <c r="J93" s="211">
        <f>(SUM('1.  LRAMVA Summary'!E$54:E$68)+SUM('1.  LRAMVA Summary'!E$69:E$70)*(MONTH($E93)-1)/12)*$H93</f>
        <v>0</v>
      </c>
      <c r="K93" s="211">
        <f>(SUM('1.  LRAMVA Summary'!F$54:F$68)+SUM('1.  LRAMVA Summary'!F$69:F$70)*(MONTH($E93)-1)/12)*$H93</f>
        <v>0</v>
      </c>
      <c r="L93" s="211">
        <f>(SUM('1.  LRAMVA Summary'!G$54:G$68)+SUM('1.  LRAMVA Summary'!G$69:G$70)*(MONTH($E93)-1)/12)*$H93</f>
        <v>0</v>
      </c>
      <c r="M93" s="211">
        <f>(SUM('1.  LRAMVA Summary'!H$54:H$68)+SUM('1.  LRAMVA Summary'!H$69:H$70)*(MONTH($E93)-1)/12)*$H93</f>
        <v>0</v>
      </c>
      <c r="N93" s="211">
        <f>(SUM('1.  LRAMVA Summary'!I$54:I$68)+SUM('1.  LRAMVA Summary'!I$69:I$70)*(MONTH($E93)-1)/12)*$H93</f>
        <v>0</v>
      </c>
      <c r="O93" s="211">
        <f>(SUM('1.  LRAMVA Summary'!J$54:J$68)+SUM('1.  LRAMVA Summary'!J$69:J$70)*(MONTH($E93)-1)/12)*$H93</f>
        <v>0</v>
      </c>
      <c r="P93" s="211">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11">
        <f>(SUM('1.  LRAMVA Summary'!D$54:D$68)+SUM('1.  LRAMVA Summary'!D$69:D$70)*(MONTH($E94)-1)/12)*$H94</f>
        <v>0</v>
      </c>
      <c r="J94" s="211">
        <f>(SUM('1.  LRAMVA Summary'!E$54:E$68)+SUM('1.  LRAMVA Summary'!E$69:E$70)*(MONTH($E94)-1)/12)*$H94</f>
        <v>0</v>
      </c>
      <c r="K94" s="211">
        <f>(SUM('1.  LRAMVA Summary'!F$54:F$68)+SUM('1.  LRAMVA Summary'!F$69:F$70)*(MONTH($E94)-1)/12)*$H94</f>
        <v>0</v>
      </c>
      <c r="L94" s="211">
        <f>(SUM('1.  LRAMVA Summary'!G$54:G$68)+SUM('1.  LRAMVA Summary'!G$69:G$70)*(MONTH($E94)-1)/12)*$H94</f>
        <v>0</v>
      </c>
      <c r="M94" s="211">
        <f>(SUM('1.  LRAMVA Summary'!H$54:H$68)+SUM('1.  LRAMVA Summary'!H$69:H$70)*(MONTH($E94)-1)/12)*$H94</f>
        <v>0</v>
      </c>
      <c r="N94" s="211">
        <f>(SUM('1.  LRAMVA Summary'!I$54:I$68)+SUM('1.  LRAMVA Summary'!I$69:I$70)*(MONTH($E94)-1)/12)*$H94</f>
        <v>0</v>
      </c>
      <c r="O94" s="211">
        <f>(SUM('1.  LRAMVA Summary'!J$54:J$68)+SUM('1.  LRAMVA Summary'!J$69:J$70)*(MONTH($E94)-1)/12)*$H94</f>
        <v>0</v>
      </c>
      <c r="P94" s="211">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11">
        <f>(SUM('1.  LRAMVA Summary'!D$54:D$68)+SUM('1.  LRAMVA Summary'!D$69:D$70)*(MONTH($E95)-1)/12)*$H95</f>
        <v>0</v>
      </c>
      <c r="J95" s="211">
        <f>(SUM('1.  LRAMVA Summary'!E$54:E$68)+SUM('1.  LRAMVA Summary'!E$69:E$70)*(MONTH($E95)-1)/12)*$H95</f>
        <v>0</v>
      </c>
      <c r="K95" s="211">
        <f>(SUM('1.  LRAMVA Summary'!F$54:F$68)+SUM('1.  LRAMVA Summary'!F$69:F$70)*(MONTH($E95)-1)/12)*$H95</f>
        <v>0</v>
      </c>
      <c r="L95" s="211">
        <f>(SUM('1.  LRAMVA Summary'!G$54:G$68)+SUM('1.  LRAMVA Summary'!G$69:G$70)*(MONTH($E95)-1)/12)*$H95</f>
        <v>0</v>
      </c>
      <c r="M95" s="211">
        <f>(SUM('1.  LRAMVA Summary'!H$54:H$68)+SUM('1.  LRAMVA Summary'!H$69:H$70)*(MONTH($E95)-1)/12)*$H95</f>
        <v>0</v>
      </c>
      <c r="N95" s="211">
        <f>(SUM('1.  LRAMVA Summary'!I$54:I$68)+SUM('1.  LRAMVA Summary'!I$69:I$70)*(MONTH($E95)-1)/12)*$H95</f>
        <v>0</v>
      </c>
      <c r="O95" s="211">
        <f>(SUM('1.  LRAMVA Summary'!J$54:J$68)+SUM('1.  LRAMVA Summary'!J$69:J$70)*(MONTH($E95)-1)/12)*$H95</f>
        <v>0</v>
      </c>
      <c r="P95" s="211">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11">
        <f>(SUM('1.  LRAMVA Summary'!D$54:D$68)+SUM('1.  LRAMVA Summary'!D$69:D$70)*(MONTH($E96)-1)/12)*$H96</f>
        <v>0</v>
      </c>
      <c r="J96" s="211">
        <f>(SUM('1.  LRAMVA Summary'!E$54:E$68)+SUM('1.  LRAMVA Summary'!E$69:E$70)*(MONTH($E96)-1)/12)*$H96</f>
        <v>0</v>
      </c>
      <c r="K96" s="211">
        <f>(SUM('1.  LRAMVA Summary'!F$54:F$68)+SUM('1.  LRAMVA Summary'!F$69:F$70)*(MONTH($E96)-1)/12)*$H96</f>
        <v>0</v>
      </c>
      <c r="L96" s="211">
        <f>(SUM('1.  LRAMVA Summary'!G$54:G$68)+SUM('1.  LRAMVA Summary'!G$69:G$70)*(MONTH($E96)-1)/12)*$H96</f>
        <v>0</v>
      </c>
      <c r="M96" s="211">
        <f>(SUM('1.  LRAMVA Summary'!H$54:H$68)+SUM('1.  LRAMVA Summary'!H$69:H$70)*(MONTH($E96)-1)/12)*$H96</f>
        <v>0</v>
      </c>
      <c r="N96" s="211">
        <f>(SUM('1.  LRAMVA Summary'!I$54:I$68)+SUM('1.  LRAMVA Summary'!I$69:I$70)*(MONTH($E96)-1)/12)*$H96</f>
        <v>0</v>
      </c>
      <c r="O96" s="211">
        <f>(SUM('1.  LRAMVA Summary'!J$54:J$68)+SUM('1.  LRAMVA Summary'!J$69:J$70)*(MONTH($E96)-1)/12)*$H96</f>
        <v>0</v>
      </c>
      <c r="P96" s="211">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11">
        <f>(SUM('1.  LRAMVA Summary'!D$54:D$68)+SUM('1.  LRAMVA Summary'!D$69:D$70)*(MONTH($E97)-1)/12)*$H97</f>
        <v>0</v>
      </c>
      <c r="J97" s="211">
        <f>(SUM('1.  LRAMVA Summary'!E$54:E$68)+SUM('1.  LRAMVA Summary'!E$69:E$70)*(MONTH($E97)-1)/12)*$H97</f>
        <v>0</v>
      </c>
      <c r="K97" s="211">
        <f>(SUM('1.  LRAMVA Summary'!F$54:F$68)+SUM('1.  LRAMVA Summary'!F$69:F$70)*(MONTH($E97)-1)/12)*$H97</f>
        <v>0</v>
      </c>
      <c r="L97" s="211">
        <f>(SUM('1.  LRAMVA Summary'!G$54:G$68)+SUM('1.  LRAMVA Summary'!G$69:G$70)*(MONTH($E97)-1)/12)*$H97</f>
        <v>0</v>
      </c>
      <c r="M97" s="211">
        <f>(SUM('1.  LRAMVA Summary'!H$54:H$68)+SUM('1.  LRAMVA Summary'!H$69:H$70)*(MONTH($E97)-1)/12)*$H97</f>
        <v>0</v>
      </c>
      <c r="N97" s="211">
        <f>(SUM('1.  LRAMVA Summary'!I$54:I$68)+SUM('1.  LRAMVA Summary'!I$69:I$70)*(MONTH($E97)-1)/12)*$H97</f>
        <v>0</v>
      </c>
      <c r="O97" s="211">
        <f>(SUM('1.  LRAMVA Summary'!J$54:J$68)+SUM('1.  LRAMVA Summary'!J$69:J$70)*(MONTH($E97)-1)/12)*$H97</f>
        <v>0</v>
      </c>
      <c r="P97" s="211">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11">
        <f>(SUM('1.  LRAMVA Summary'!D$54:D$68)+SUM('1.  LRAMVA Summary'!D$69:D$70)*(MONTH($E98)-1)/12)*$H98</f>
        <v>0</v>
      </c>
      <c r="J98" s="211">
        <f>(SUM('1.  LRAMVA Summary'!E$54:E$68)+SUM('1.  LRAMVA Summary'!E$69:E$70)*(MONTH($E98)-1)/12)*$H98</f>
        <v>0</v>
      </c>
      <c r="K98" s="211">
        <f>(SUM('1.  LRAMVA Summary'!F$54:F$68)+SUM('1.  LRAMVA Summary'!F$69:F$70)*(MONTH($E98)-1)/12)*$H98</f>
        <v>0</v>
      </c>
      <c r="L98" s="211">
        <f>(SUM('1.  LRAMVA Summary'!G$54:G$68)+SUM('1.  LRAMVA Summary'!G$69:G$70)*(MONTH($E98)-1)/12)*$H98</f>
        <v>0</v>
      </c>
      <c r="M98" s="211">
        <f>(SUM('1.  LRAMVA Summary'!H$54:H$68)+SUM('1.  LRAMVA Summary'!H$69:H$70)*(MONTH($E98)-1)/12)*$H98</f>
        <v>0</v>
      </c>
      <c r="N98" s="211">
        <f>(SUM('1.  LRAMVA Summary'!I$54:I$68)+SUM('1.  LRAMVA Summary'!I$69:I$70)*(MONTH($E98)-1)/12)*$H98</f>
        <v>0</v>
      </c>
      <c r="O98" s="211">
        <f>(SUM('1.  LRAMVA Summary'!J$54:J$68)+SUM('1.  LRAMVA Summary'!J$69:J$70)*(MONTH($E98)-1)/12)*$H98</f>
        <v>0</v>
      </c>
      <c r="P98" s="211">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11">
        <f>(SUM('1.  LRAMVA Summary'!D$54:D$68)+SUM('1.  LRAMVA Summary'!D$69:D$70)*(MONTH($E99)-1)/12)*$H99</f>
        <v>0</v>
      </c>
      <c r="J99" s="211">
        <f>(SUM('1.  LRAMVA Summary'!E$54:E$68)+SUM('1.  LRAMVA Summary'!E$69:E$70)*(MONTH($E99)-1)/12)*$H99</f>
        <v>0</v>
      </c>
      <c r="K99" s="211">
        <f>(SUM('1.  LRAMVA Summary'!F$54:F$68)+SUM('1.  LRAMVA Summary'!F$69:F$70)*(MONTH($E99)-1)/12)*$H99</f>
        <v>0</v>
      </c>
      <c r="L99" s="211">
        <f>(SUM('1.  LRAMVA Summary'!G$54:G$68)+SUM('1.  LRAMVA Summary'!G$69:G$70)*(MONTH($E99)-1)/12)*$H99</f>
        <v>0</v>
      </c>
      <c r="M99" s="211">
        <f>(SUM('1.  LRAMVA Summary'!H$54:H$68)+SUM('1.  LRAMVA Summary'!H$69:H$70)*(MONTH($E99)-1)/12)*$H99</f>
        <v>0</v>
      </c>
      <c r="N99" s="211">
        <f>(SUM('1.  LRAMVA Summary'!I$54:I$68)+SUM('1.  LRAMVA Summary'!I$69:I$70)*(MONTH($E99)-1)/12)*$H99</f>
        <v>0</v>
      </c>
      <c r="O99" s="211">
        <f>(SUM('1.  LRAMVA Summary'!J$54:J$68)+SUM('1.  LRAMVA Summary'!J$69:J$70)*(MONTH($E99)-1)/12)*$H99</f>
        <v>0</v>
      </c>
      <c r="P99" s="211">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11">
        <f>(SUM('1.  LRAMVA Summary'!D$54:D$68)+SUM('1.  LRAMVA Summary'!D$69:D$70)*(MONTH($E100)-1)/12)*$H100</f>
        <v>0</v>
      </c>
      <c r="J100" s="211">
        <f>(SUM('1.  LRAMVA Summary'!E$54:E$68)+SUM('1.  LRAMVA Summary'!E$69:E$70)*(MONTH($E100)-1)/12)*$H100</f>
        <v>0</v>
      </c>
      <c r="K100" s="211">
        <f>(SUM('1.  LRAMVA Summary'!F$54:F$68)+SUM('1.  LRAMVA Summary'!F$69:F$70)*(MONTH($E100)-1)/12)*$H100</f>
        <v>0</v>
      </c>
      <c r="L100" s="211">
        <f>(SUM('1.  LRAMVA Summary'!G$54:G$68)+SUM('1.  LRAMVA Summary'!G$69:G$70)*(MONTH($E100)-1)/12)*$H100</f>
        <v>0</v>
      </c>
      <c r="M100" s="211">
        <f>(SUM('1.  LRAMVA Summary'!H$54:H$68)+SUM('1.  LRAMVA Summary'!H$69:H$70)*(MONTH($E100)-1)/12)*$H100</f>
        <v>0</v>
      </c>
      <c r="N100" s="211">
        <f>(SUM('1.  LRAMVA Summary'!I$54:I$68)+SUM('1.  LRAMVA Summary'!I$69:I$70)*(MONTH($E100)-1)/12)*$H100</f>
        <v>0</v>
      </c>
      <c r="O100" s="211">
        <f>(SUM('1.  LRAMVA Summary'!J$54:J$68)+SUM('1.  LRAMVA Summary'!J$69:J$70)*(MONTH($E100)-1)/12)*$H100</f>
        <v>0</v>
      </c>
      <c r="P100" s="211">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11">
        <f>(SUM('1.  LRAMVA Summary'!D$54:D$68)+SUM('1.  LRAMVA Summary'!D$69:D$70)*(MONTH($E101)-1)/12)*$H101</f>
        <v>0</v>
      </c>
      <c r="J101" s="211">
        <f>(SUM('1.  LRAMVA Summary'!E$54:E$68)+SUM('1.  LRAMVA Summary'!E$69:E$70)*(MONTH($E101)-1)/12)*$H101</f>
        <v>0</v>
      </c>
      <c r="K101" s="211">
        <f>(SUM('1.  LRAMVA Summary'!F$54:F$68)+SUM('1.  LRAMVA Summary'!F$69:F$70)*(MONTH($E101)-1)/12)*$H101</f>
        <v>0</v>
      </c>
      <c r="L101" s="211">
        <f>(SUM('1.  LRAMVA Summary'!G$54:G$68)+SUM('1.  LRAMVA Summary'!G$69:G$70)*(MONTH($E101)-1)/12)*$H101</f>
        <v>0</v>
      </c>
      <c r="M101" s="211">
        <f>(SUM('1.  LRAMVA Summary'!H$54:H$68)+SUM('1.  LRAMVA Summary'!H$69:H$70)*(MONTH($E101)-1)/12)*$H101</f>
        <v>0</v>
      </c>
      <c r="N101" s="211">
        <f>(SUM('1.  LRAMVA Summary'!I$54:I$68)+SUM('1.  LRAMVA Summary'!I$69:I$70)*(MONTH($E101)-1)/12)*$H101</f>
        <v>0</v>
      </c>
      <c r="O101" s="211">
        <f>(SUM('1.  LRAMVA Summary'!J$54:J$68)+SUM('1.  LRAMVA Summary'!J$69:J$70)*(MONTH($E101)-1)/12)*$H101</f>
        <v>0</v>
      </c>
      <c r="P101" s="211">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466</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467</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75" thickBot="1">
      <c r="B132" s="66"/>
      <c r="E132" s="216" t="s">
        <v>468</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9.5938341819391368</v>
      </c>
      <c r="J136" s="230">
        <f>(SUM('1.  LRAMVA Summary'!E$54:E$77)+SUM('1.  LRAMVA Summary'!E$78:E$79)*(MONTH($E136)-1)/12)*$H136</f>
        <v>27.176360644436414</v>
      </c>
      <c r="K136" s="230">
        <f>(SUM('1.  LRAMVA Summary'!F$54:F$77)+SUM('1.  LRAMVA Summary'!F$78:F$79)*(MONTH($E136)-1)/12)*$H136</f>
        <v>125.24302639983127</v>
      </c>
      <c r="L136" s="230">
        <f>(SUM('1.  LRAMVA Summary'!G$54:G$77)+SUM('1.  LRAMVA Summary'!G$78:G$79)*(MONTH($E136)-1)/12)*$H136</f>
        <v>2.124674990063173</v>
      </c>
      <c r="M136" s="230">
        <f>(SUM('1.  LRAMVA Summary'!H$54:H$77)+SUM('1.  LRAMVA Summary'!H$78:H$79)*(MONTH($E136)-1)/12)*$H136</f>
        <v>9.3906993460674855</v>
      </c>
      <c r="N136" s="230">
        <f>(SUM('1.  LRAMVA Summary'!I$54:I$77)+SUM('1.  LRAMVA Summary'!I$78:I$79)*(MONTH($E136)-1)/12)*$H136</f>
        <v>24.549780938425876</v>
      </c>
      <c r="O136" s="230">
        <f>(SUM('1.  LRAMVA Summary'!J$54:J$77)+SUM('1.  LRAMVA Summary'!J$78:J$79)*(MONTH($E136)-1)/12)*$H136</f>
        <v>-3.351909349107584E-2</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198.04485740727227</v>
      </c>
    </row>
    <row r="137" spans="2:23" s="9" customFormat="1">
      <c r="B137" s="66"/>
      <c r="E137" s="214">
        <v>43525</v>
      </c>
      <c r="F137" s="214" t="s">
        <v>186</v>
      </c>
      <c r="G137" s="215" t="s">
        <v>65</v>
      </c>
      <c r="H137" s="240">
        <f t="shared" si="75"/>
        <v>2.0416666666666669E-3</v>
      </c>
      <c r="I137" s="230">
        <f>(SUM('1.  LRAMVA Summary'!D$54:D$77)+SUM('1.  LRAMVA Summary'!D$78:D$79)*(MONTH($E137)-1)/12)*$H137</f>
        <v>19.187668363878274</v>
      </c>
      <c r="J137" s="230">
        <f>(SUM('1.  LRAMVA Summary'!E$54:E$77)+SUM('1.  LRAMVA Summary'!E$78:E$79)*(MONTH($E137)-1)/12)*$H137</f>
        <v>54.352721288872829</v>
      </c>
      <c r="K137" s="230">
        <f>(SUM('1.  LRAMVA Summary'!F$54:F$77)+SUM('1.  LRAMVA Summary'!F$78:F$79)*(MONTH($E137)-1)/12)*$H137</f>
        <v>250.48605279966253</v>
      </c>
      <c r="L137" s="230">
        <f>(SUM('1.  LRAMVA Summary'!G$54:G$77)+SUM('1.  LRAMVA Summary'!G$78:G$79)*(MONTH($E137)-1)/12)*$H137</f>
        <v>4.2493499801263459</v>
      </c>
      <c r="M137" s="230">
        <f>(SUM('1.  LRAMVA Summary'!H$54:H$77)+SUM('1.  LRAMVA Summary'!H$78:H$79)*(MONTH($E137)-1)/12)*$H137</f>
        <v>18.781398692134971</v>
      </c>
      <c r="N137" s="230">
        <f>(SUM('1.  LRAMVA Summary'!I$54:I$77)+SUM('1.  LRAMVA Summary'!I$78:I$79)*(MONTH($E137)-1)/12)*$H137</f>
        <v>49.099561876851752</v>
      </c>
      <c r="O137" s="230">
        <f>(SUM('1.  LRAMVA Summary'!J$54:J$77)+SUM('1.  LRAMVA Summary'!J$78:J$79)*(MONTH($E137)-1)/12)*$H137</f>
        <v>-6.7038186982151679E-2</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396.08971481454455</v>
      </c>
    </row>
    <row r="138" spans="2:23" s="8" customFormat="1">
      <c r="B138" s="239"/>
      <c r="E138" s="214">
        <v>43556</v>
      </c>
      <c r="F138" s="214" t="s">
        <v>186</v>
      </c>
      <c r="G138" s="215" t="s">
        <v>66</v>
      </c>
      <c r="H138" s="240">
        <f>$C$48/12</f>
        <v>1.8166666666666667E-3</v>
      </c>
      <c r="I138" s="230">
        <f>(SUM('1.  LRAMVA Summary'!D$54:D$77)+SUM('1.  LRAMVA Summary'!D$78:D$79)*(MONTH($E138)-1)/12)*$H138</f>
        <v>25.609663489747735</v>
      </c>
      <c r="J138" s="230">
        <f>(SUM('1.  LRAMVA Summary'!E$54:E$77)+SUM('1.  LRAMVA Summary'!E$78:E$79)*(MONTH($E138)-1)/12)*$H138</f>
        <v>72.544244332495566</v>
      </c>
      <c r="K138" s="230">
        <f>(SUM('1.  LRAMVA Summary'!F$54:F$77)+SUM('1.  LRAMVA Summary'!F$78:F$79)*(MONTH($E138)-1)/12)*$H138</f>
        <v>334.32220108363117</v>
      </c>
      <c r="L138" s="230">
        <f>(SUM('1.  LRAMVA Summary'!G$54:G$77)+SUM('1.  LRAMVA Summary'!G$78:G$79)*(MONTH($E138)-1)/12)*$H138</f>
        <v>5.6715814020461846</v>
      </c>
      <c r="M138" s="230">
        <f>(SUM('1.  LRAMVA Summary'!H$54:H$77)+SUM('1.  LRAMVA Summary'!H$78:H$79)*(MONTH($E138)-1)/12)*$H138</f>
        <v>25.067417846237284</v>
      </c>
      <c r="N138" s="230">
        <f>(SUM('1.  LRAMVA Summary'!I$54:I$77)+SUM('1.  LRAMVA Summary'!I$78:I$79)*(MONTH($E138)-1)/12)*$H138</f>
        <v>65.532884627471518</v>
      </c>
      <c r="O138" s="230">
        <f>(SUM('1.  LRAMVA Summary'!J$54:J$77)+SUM('1.  LRAMVA Summary'!J$78:J$79)*(MONTH($E138)-1)/12)*$H138</f>
        <v>-8.9475457727198379E-2</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528.65851732390229</v>
      </c>
    </row>
    <row r="139" spans="2:23" s="9" customFormat="1">
      <c r="B139" s="66"/>
      <c r="E139" s="214">
        <v>43586</v>
      </c>
      <c r="F139" s="214" t="s">
        <v>186</v>
      </c>
      <c r="G139" s="215" t="s">
        <v>66</v>
      </c>
      <c r="H139" s="240">
        <f>$C$48/12</f>
        <v>1.8166666666666667E-3</v>
      </c>
      <c r="I139" s="230">
        <f>(SUM('1.  LRAMVA Summary'!D$54:D$77)+SUM('1.  LRAMVA Summary'!D$78:D$79)*(MONTH($E139)-1)/12)*$H139</f>
        <v>34.146217986330313</v>
      </c>
      <c r="J139" s="230">
        <f>(SUM('1.  LRAMVA Summary'!E$54:E$77)+SUM('1.  LRAMVA Summary'!E$78:E$79)*(MONTH($E139)-1)/12)*$H139</f>
        <v>96.725659109994083</v>
      </c>
      <c r="K139" s="230">
        <f>(SUM('1.  LRAMVA Summary'!F$54:F$77)+SUM('1.  LRAMVA Summary'!F$78:F$79)*(MONTH($E139)-1)/12)*$H139</f>
        <v>445.76293477817495</v>
      </c>
      <c r="L139" s="230">
        <f>(SUM('1.  LRAMVA Summary'!G$54:G$77)+SUM('1.  LRAMVA Summary'!G$78:G$79)*(MONTH($E139)-1)/12)*$H139</f>
        <v>7.5621085360615785</v>
      </c>
      <c r="M139" s="230">
        <f>(SUM('1.  LRAMVA Summary'!H$54:H$77)+SUM('1.  LRAMVA Summary'!H$78:H$79)*(MONTH($E139)-1)/12)*$H139</f>
        <v>33.423223794983045</v>
      </c>
      <c r="N139" s="230">
        <f>(SUM('1.  LRAMVA Summary'!I$54:I$77)+SUM('1.  LRAMVA Summary'!I$78:I$79)*(MONTH($E139)-1)/12)*$H139</f>
        <v>87.377179503295352</v>
      </c>
      <c r="O139" s="230">
        <f>(SUM('1.  LRAMVA Summary'!J$54:J$77)+SUM('1.  LRAMVA Summary'!J$78:J$79)*(MONTH($E139)-1)/12)*$H139</f>
        <v>-0.11930061030293115</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704.87802309853635</v>
      </c>
    </row>
    <row r="140" spans="2:23" s="9" customFormat="1">
      <c r="B140" s="66"/>
      <c r="E140" s="214">
        <v>43617</v>
      </c>
      <c r="F140" s="214" t="s">
        <v>186</v>
      </c>
      <c r="G140" s="215" t="s">
        <v>66</v>
      </c>
      <c r="H140" s="240">
        <f t="shared" ref="H140" si="77">$C$48/12</f>
        <v>1.8166666666666667E-3</v>
      </c>
      <c r="I140" s="230">
        <f>(SUM('1.  LRAMVA Summary'!D$54:D$77)+SUM('1.  LRAMVA Summary'!D$78:D$79)*(MONTH($E140)-1)/12)*$H140</f>
        <v>42.682772482912895</v>
      </c>
      <c r="J140" s="230">
        <f>(SUM('1.  LRAMVA Summary'!E$54:E$77)+SUM('1.  LRAMVA Summary'!E$78:E$79)*(MONTH($E140)-1)/12)*$H140</f>
        <v>120.9070738874926</v>
      </c>
      <c r="K140" s="230">
        <f>(SUM('1.  LRAMVA Summary'!F$54:F$77)+SUM('1.  LRAMVA Summary'!F$78:F$79)*(MONTH($E140)-1)/12)*$H140</f>
        <v>557.20366847271873</v>
      </c>
      <c r="L140" s="230">
        <f>(SUM('1.  LRAMVA Summary'!G$54:G$77)+SUM('1.  LRAMVA Summary'!G$78:G$79)*(MONTH($E140)-1)/12)*$H140</f>
        <v>9.4526356700769725</v>
      </c>
      <c r="M140" s="230">
        <f>(SUM('1.  LRAMVA Summary'!H$54:H$77)+SUM('1.  LRAMVA Summary'!H$78:H$79)*(MONTH($E140)-1)/12)*$H140</f>
        <v>41.779029743728806</v>
      </c>
      <c r="N140" s="230">
        <f>(SUM('1.  LRAMVA Summary'!I$54:I$77)+SUM('1.  LRAMVA Summary'!I$78:I$79)*(MONTH($E140)-1)/12)*$H140</f>
        <v>109.22147437911917</v>
      </c>
      <c r="O140" s="230">
        <f>(SUM('1.  LRAMVA Summary'!J$54:J$77)+SUM('1.  LRAMVA Summary'!J$78:J$79)*(MONTH($E140)-1)/12)*$H140</f>
        <v>-0.14912576287866394</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881.09752887317052</v>
      </c>
    </row>
    <row r="141" spans="2:23" s="9" customFormat="1">
      <c r="B141" s="66"/>
      <c r="E141" s="214">
        <v>43647</v>
      </c>
      <c r="F141" s="214" t="s">
        <v>186</v>
      </c>
      <c r="G141" s="215" t="s">
        <v>68</v>
      </c>
      <c r="H141" s="240">
        <f>$C$49/12</f>
        <v>1.8166666666666667E-3</v>
      </c>
      <c r="I141" s="230">
        <f>(SUM('1.  LRAMVA Summary'!D$54:D$77)+SUM('1.  LRAMVA Summary'!D$78:D$79)*(MONTH($E141)-1)/12)*$H141</f>
        <v>51.21932697949547</v>
      </c>
      <c r="J141" s="230">
        <f>(SUM('1.  LRAMVA Summary'!E$54:E$77)+SUM('1.  LRAMVA Summary'!E$78:E$79)*(MONTH($E141)-1)/12)*$H141</f>
        <v>145.08848866499113</v>
      </c>
      <c r="K141" s="230">
        <f>(SUM('1.  LRAMVA Summary'!F$54:F$77)+SUM('1.  LRAMVA Summary'!F$78:F$79)*(MONTH($E141)-1)/12)*$H141</f>
        <v>668.64440216726234</v>
      </c>
      <c r="L141" s="230">
        <f>(SUM('1.  LRAMVA Summary'!G$54:G$77)+SUM('1.  LRAMVA Summary'!G$78:G$79)*(MONTH($E141)-1)/12)*$H141</f>
        <v>11.343162804092369</v>
      </c>
      <c r="M141" s="230">
        <f>(SUM('1.  LRAMVA Summary'!H$54:H$77)+SUM('1.  LRAMVA Summary'!H$78:H$79)*(MONTH($E141)-1)/12)*$H141</f>
        <v>50.134835692474567</v>
      </c>
      <c r="N141" s="230">
        <f>(SUM('1.  LRAMVA Summary'!I$54:I$77)+SUM('1.  LRAMVA Summary'!I$78:I$79)*(MONTH($E141)-1)/12)*$H141</f>
        <v>131.06576925494304</v>
      </c>
      <c r="O141" s="230">
        <f>(SUM('1.  LRAMVA Summary'!J$54:J$77)+SUM('1.  LRAMVA Summary'!J$78:J$79)*(MONTH($E141)-1)/12)*$H141</f>
        <v>-0.17895091545439676</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1057.3170346478046</v>
      </c>
    </row>
    <row r="142" spans="2:23" s="9" customFormat="1">
      <c r="B142" s="66"/>
      <c r="E142" s="214">
        <v>43678</v>
      </c>
      <c r="F142" s="214" t="s">
        <v>186</v>
      </c>
      <c r="G142" s="215" t="s">
        <v>68</v>
      </c>
      <c r="H142" s="240">
        <f t="shared" ref="H142" si="78">$C$49/12</f>
        <v>1.8166666666666667E-3</v>
      </c>
      <c r="I142" s="230">
        <f>(SUM('1.  LRAMVA Summary'!D$54:D$77)+SUM('1.  LRAMVA Summary'!D$78:D$79)*(MONTH($E142)-1)/12)*$H142</f>
        <v>59.755881476078059</v>
      </c>
      <c r="J142" s="230">
        <f>(SUM('1.  LRAMVA Summary'!E$54:E$77)+SUM('1.  LRAMVA Summary'!E$78:E$79)*(MONTH($E142)-1)/12)*$H142</f>
        <v>169.26990344248966</v>
      </c>
      <c r="K142" s="230">
        <f>(SUM('1.  LRAMVA Summary'!F$54:F$77)+SUM('1.  LRAMVA Summary'!F$78:F$79)*(MONTH($E142)-1)/12)*$H142</f>
        <v>780.08513586180607</v>
      </c>
      <c r="L142" s="230">
        <f>(SUM('1.  LRAMVA Summary'!G$54:G$77)+SUM('1.  LRAMVA Summary'!G$78:G$79)*(MONTH($E142)-1)/12)*$H142</f>
        <v>13.233689938107764</v>
      </c>
      <c r="M142" s="230">
        <f>(SUM('1.  LRAMVA Summary'!H$54:H$77)+SUM('1.  LRAMVA Summary'!H$78:H$79)*(MONTH($E142)-1)/12)*$H142</f>
        <v>58.490641641220336</v>
      </c>
      <c r="N142" s="230">
        <f>(SUM('1.  LRAMVA Summary'!I$54:I$77)+SUM('1.  LRAMVA Summary'!I$78:I$79)*(MONTH($E142)-1)/12)*$H142</f>
        <v>152.91006413076687</v>
      </c>
      <c r="O142" s="230">
        <f>(SUM('1.  LRAMVA Summary'!J$54:J$77)+SUM('1.  LRAMVA Summary'!J$78:J$79)*(MONTH($E142)-1)/12)*$H142</f>
        <v>-0.20877606803012955</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1233.5365404224385</v>
      </c>
    </row>
    <row r="143" spans="2:23" s="9" customFormat="1">
      <c r="B143" s="66"/>
      <c r="E143" s="214">
        <v>43709</v>
      </c>
      <c r="F143" s="214" t="s">
        <v>186</v>
      </c>
      <c r="G143" s="215" t="s">
        <v>68</v>
      </c>
      <c r="H143" s="240">
        <f>$C$49/12</f>
        <v>1.8166666666666667E-3</v>
      </c>
      <c r="I143" s="230">
        <f>(SUM('1.  LRAMVA Summary'!D$54:D$77)+SUM('1.  LRAMVA Summary'!D$78:D$79)*(MONTH($E143)-1)/12)*$H143</f>
        <v>68.292435972660627</v>
      </c>
      <c r="J143" s="230">
        <f>(SUM('1.  LRAMVA Summary'!E$54:E$77)+SUM('1.  LRAMVA Summary'!E$78:E$79)*(MONTH($E143)-1)/12)*$H143</f>
        <v>193.45131821998817</v>
      </c>
      <c r="K143" s="230">
        <f>(SUM('1.  LRAMVA Summary'!F$54:F$77)+SUM('1.  LRAMVA Summary'!F$78:F$79)*(MONTH($E143)-1)/12)*$H143</f>
        <v>891.5258695563499</v>
      </c>
      <c r="L143" s="230">
        <f>(SUM('1.  LRAMVA Summary'!G$54:G$77)+SUM('1.  LRAMVA Summary'!G$78:G$79)*(MONTH($E143)-1)/12)*$H143</f>
        <v>15.124217072123157</v>
      </c>
      <c r="M143" s="230">
        <f>(SUM('1.  LRAMVA Summary'!H$54:H$77)+SUM('1.  LRAMVA Summary'!H$78:H$79)*(MONTH($E143)-1)/12)*$H143</f>
        <v>66.84644758996609</v>
      </c>
      <c r="N143" s="230">
        <f>(SUM('1.  LRAMVA Summary'!I$54:I$77)+SUM('1.  LRAMVA Summary'!I$78:I$79)*(MONTH($E143)-1)/12)*$H143</f>
        <v>174.7543590065907</v>
      </c>
      <c r="O143" s="230">
        <f>(SUM('1.  LRAMVA Summary'!J$54:J$77)+SUM('1.  LRAMVA Summary'!J$78:J$79)*(MONTH($E143)-1)/12)*$H143</f>
        <v>-0.23860122060586231</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1409.7560461970727</v>
      </c>
    </row>
    <row r="144" spans="2:23" s="9" customFormat="1">
      <c r="B144" s="66"/>
      <c r="E144" s="214">
        <v>43739</v>
      </c>
      <c r="F144" s="214" t="s">
        <v>186</v>
      </c>
      <c r="G144" s="215" t="s">
        <v>69</v>
      </c>
      <c r="H144" s="240">
        <f>$C$50/12</f>
        <v>1.8166666666666667E-3</v>
      </c>
      <c r="I144" s="230">
        <f>(SUM('1.  LRAMVA Summary'!D$54:D$77)+SUM('1.  LRAMVA Summary'!D$78:D$79)*(MONTH($E144)-1)/12)*$H144</f>
        <v>76.828990469243209</v>
      </c>
      <c r="J144" s="230">
        <f>(SUM('1.  LRAMVA Summary'!E$54:E$77)+SUM('1.  LRAMVA Summary'!E$78:E$79)*(MONTH($E144)-1)/12)*$H144</f>
        <v>217.6327329974867</v>
      </c>
      <c r="K144" s="230">
        <f>(SUM('1.  LRAMVA Summary'!F$54:F$77)+SUM('1.  LRAMVA Summary'!F$78:F$79)*(MONTH($E144)-1)/12)*$H144</f>
        <v>1002.9666032508935</v>
      </c>
      <c r="L144" s="230">
        <f>(SUM('1.  LRAMVA Summary'!G$54:G$77)+SUM('1.  LRAMVA Summary'!G$78:G$79)*(MONTH($E144)-1)/12)*$H144</f>
        <v>17.014744206138552</v>
      </c>
      <c r="M144" s="230">
        <f>(SUM('1.  LRAMVA Summary'!H$54:H$77)+SUM('1.  LRAMVA Summary'!H$78:H$79)*(MONTH($E144)-1)/12)*$H144</f>
        <v>75.202253538711844</v>
      </c>
      <c r="N144" s="230">
        <f>(SUM('1.  LRAMVA Summary'!I$54:I$77)+SUM('1.  LRAMVA Summary'!I$78:I$79)*(MONTH($E144)-1)/12)*$H144</f>
        <v>196.59865388241454</v>
      </c>
      <c r="O144" s="230">
        <f>(SUM('1.  LRAMVA Summary'!J$54:J$77)+SUM('1.  LRAMVA Summary'!J$78:J$79)*(MONTH($E144)-1)/12)*$H144</f>
        <v>-0.26842637318159512</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1585.9755519717066</v>
      </c>
    </row>
    <row r="145" spans="2:23" s="9" customFormat="1">
      <c r="B145" s="66"/>
      <c r="E145" s="214">
        <v>43770</v>
      </c>
      <c r="F145" s="214" t="s">
        <v>186</v>
      </c>
      <c r="G145" s="215" t="s">
        <v>69</v>
      </c>
      <c r="H145" s="240">
        <f t="shared" ref="H145:H146" si="79">$C$50/12</f>
        <v>1.8166666666666667E-3</v>
      </c>
      <c r="I145" s="230">
        <f>(SUM('1.  LRAMVA Summary'!D$54:D$77)+SUM('1.  LRAMVA Summary'!D$78:D$79)*(MONTH($E145)-1)/12)*$H145</f>
        <v>85.365544965825791</v>
      </c>
      <c r="J145" s="230">
        <f>(SUM('1.  LRAMVA Summary'!E$54:E$77)+SUM('1.  LRAMVA Summary'!E$78:E$79)*(MONTH($E145)-1)/12)*$H145</f>
        <v>241.8141477749852</v>
      </c>
      <c r="K145" s="230">
        <f>(SUM('1.  LRAMVA Summary'!F$54:F$77)+SUM('1.  LRAMVA Summary'!F$78:F$79)*(MONTH($E145)-1)/12)*$H145</f>
        <v>1114.4073369454375</v>
      </c>
      <c r="L145" s="230">
        <f>(SUM('1.  LRAMVA Summary'!G$54:G$77)+SUM('1.  LRAMVA Summary'!G$78:G$79)*(MONTH($E145)-1)/12)*$H145</f>
        <v>18.905271340153945</v>
      </c>
      <c r="M145" s="230">
        <f>(SUM('1.  LRAMVA Summary'!H$54:H$77)+SUM('1.  LRAMVA Summary'!H$78:H$79)*(MONTH($E145)-1)/12)*$H145</f>
        <v>83.558059487457612</v>
      </c>
      <c r="N145" s="230">
        <f>(SUM('1.  LRAMVA Summary'!I$54:I$77)+SUM('1.  LRAMVA Summary'!I$78:I$79)*(MONTH($E145)-1)/12)*$H145</f>
        <v>218.44294875823834</v>
      </c>
      <c r="O145" s="230">
        <f>(SUM('1.  LRAMVA Summary'!J$54:J$77)+SUM('1.  LRAMVA Summary'!J$78:J$79)*(MONTH($E145)-1)/12)*$H145</f>
        <v>-0.29825152575732788</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1762.195057746341</v>
      </c>
    </row>
    <row r="146" spans="2:23" s="9" customFormat="1">
      <c r="B146" s="66"/>
      <c r="E146" s="214">
        <v>43800</v>
      </c>
      <c r="F146" s="214" t="s">
        <v>186</v>
      </c>
      <c r="G146" s="215" t="s">
        <v>69</v>
      </c>
      <c r="H146" s="240">
        <f t="shared" si="79"/>
        <v>1.8166666666666667E-3</v>
      </c>
      <c r="I146" s="230">
        <f>(SUM('1.  LRAMVA Summary'!D$54:D$77)+SUM('1.  LRAMVA Summary'!D$78:D$79)*(MONTH($E146)-1)/12)*$H146</f>
        <v>93.902099462408358</v>
      </c>
      <c r="J146" s="230">
        <f>(SUM('1.  LRAMVA Summary'!E$54:E$77)+SUM('1.  LRAMVA Summary'!E$78:E$79)*(MONTH($E146)-1)/12)*$H146</f>
        <v>265.99556255248376</v>
      </c>
      <c r="K146" s="230">
        <f>(SUM('1.  LRAMVA Summary'!F$54:F$77)+SUM('1.  LRAMVA Summary'!F$78:F$79)*(MONTH($E146)-1)/12)*$H146</f>
        <v>1225.8480706399812</v>
      </c>
      <c r="L146" s="230">
        <f>(SUM('1.  LRAMVA Summary'!G$54:G$77)+SUM('1.  LRAMVA Summary'!G$78:G$79)*(MONTH($E146)-1)/12)*$H146</f>
        <v>20.795798474169342</v>
      </c>
      <c r="M146" s="230">
        <f>(SUM('1.  LRAMVA Summary'!H$54:H$77)+SUM('1.  LRAMVA Summary'!H$78:H$79)*(MONTH($E146)-1)/12)*$H146</f>
        <v>91.913865436203366</v>
      </c>
      <c r="N146" s="230">
        <f>(SUM('1.  LRAMVA Summary'!I$54:I$77)+SUM('1.  LRAMVA Summary'!I$78:I$79)*(MONTH($E146)-1)/12)*$H146</f>
        <v>240.28724363406224</v>
      </c>
      <c r="O146" s="230">
        <f>(SUM('1.  LRAMVA Summary'!J$54:J$77)+SUM('1.  LRAMVA Summary'!J$78:J$79)*(MONTH($E146)-1)/12)*$H146</f>
        <v>-0.32807667833306076</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1938.4145635209752</v>
      </c>
    </row>
    <row r="147" spans="2:23" s="9" customFormat="1" ht="15.75" thickBot="1">
      <c r="B147" s="66"/>
      <c r="E147" s="216" t="s">
        <v>469</v>
      </c>
      <c r="F147" s="216"/>
      <c r="G147" s="217"/>
      <c r="H147" s="218"/>
      <c r="I147" s="219">
        <f>SUM(I134:I146)</f>
        <v>566.58443583051985</v>
      </c>
      <c r="J147" s="219">
        <f>SUM(J134:J146)</f>
        <v>1604.9582129157161</v>
      </c>
      <c r="K147" s="219">
        <f t="shared" ref="K147:O147" si="80">SUM(K134:K146)</f>
        <v>7396.4953019557488</v>
      </c>
      <c r="L147" s="219">
        <f t="shared" si="80"/>
        <v>125.47723441315938</v>
      </c>
      <c r="M147" s="219">
        <f t="shared" si="80"/>
        <v>554.58787280918546</v>
      </c>
      <c r="N147" s="219">
        <f t="shared" si="80"/>
        <v>1449.8399199921791</v>
      </c>
      <c r="O147" s="219">
        <f t="shared" si="80"/>
        <v>-1.9795418927443933</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11695.963436023765</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566.58443583051985</v>
      </c>
      <c r="J149" s="228">
        <f t="shared" ref="J149" si="82">J147+J148</f>
        <v>1604.9582129157161</v>
      </c>
      <c r="K149" s="228">
        <f t="shared" ref="K149" si="83">K147+K148</f>
        <v>7396.4953019557488</v>
      </c>
      <c r="L149" s="228">
        <f t="shared" ref="L149" si="84">L147+L148</f>
        <v>125.47723441315938</v>
      </c>
      <c r="M149" s="228">
        <f t="shared" ref="M149" si="85">M147+M148</f>
        <v>554.58787280918546</v>
      </c>
      <c r="N149" s="228">
        <f t="shared" ref="N149" si="86">N147+N148</f>
        <v>1449.8399199921791</v>
      </c>
      <c r="O149" s="228">
        <f t="shared" ref="O149:V149" si="87">O147+O148</f>
        <v>-1.9795418927443933</v>
      </c>
      <c r="P149" s="228">
        <f t="shared" si="87"/>
        <v>0</v>
      </c>
      <c r="Q149" s="228">
        <f t="shared" si="87"/>
        <v>0</v>
      </c>
      <c r="R149" s="228">
        <f t="shared" si="87"/>
        <v>0</v>
      </c>
      <c r="S149" s="228">
        <f t="shared" si="87"/>
        <v>0</v>
      </c>
      <c r="T149" s="228">
        <f t="shared" si="87"/>
        <v>0</v>
      </c>
      <c r="U149" s="228">
        <f t="shared" si="87"/>
        <v>0</v>
      </c>
      <c r="V149" s="228">
        <f t="shared" si="87"/>
        <v>0</v>
      </c>
      <c r="W149" s="228">
        <f>W147+W148</f>
        <v>11695.963436023765</v>
      </c>
    </row>
    <row r="150" spans="2:23" s="9" customFormat="1">
      <c r="B150" s="66"/>
      <c r="E150" s="214">
        <v>43831</v>
      </c>
      <c r="F150" s="214" t="s">
        <v>187</v>
      </c>
      <c r="G150" s="215" t="s">
        <v>65</v>
      </c>
      <c r="H150" s="240">
        <f>$C$51/12</f>
        <v>1.8166666666666667E-3</v>
      </c>
      <c r="I150" s="230">
        <f>(SUM('1.  LRAMVA Summary'!D$54:D$80)+SUM('1.  LRAMVA Summary'!D$81:D$82)*(MONTH($E150)-1)/12)*$H150</f>
        <v>102.43865395899094</v>
      </c>
      <c r="J150" s="230">
        <f>(SUM('1.  LRAMVA Summary'!E$54:E$80)+SUM('1.  LRAMVA Summary'!E$81:E$82)*(MONTH($E150)-1)/12)*$H150</f>
        <v>290.17697732998226</v>
      </c>
      <c r="K150" s="230">
        <f>(SUM('1.  LRAMVA Summary'!F$54:F$80)+SUM('1.  LRAMVA Summary'!F$81:F$82)*(MONTH($E150)-1)/12)*$H150</f>
        <v>1337.2888043345247</v>
      </c>
      <c r="L150" s="230">
        <f>(SUM('1.  LRAMVA Summary'!G$54:G$80)+SUM('1.  LRAMVA Summary'!G$81:G$82)*(MONTH($E150)-1)/12)*$H150</f>
        <v>22.686325608184738</v>
      </c>
      <c r="M150" s="230">
        <f>(SUM('1.  LRAMVA Summary'!H$54:H$80)+SUM('1.  LRAMVA Summary'!H$81:H$82)*(MONTH($E150)-1)/12)*$H150</f>
        <v>100.26967138494913</v>
      </c>
      <c r="N150" s="230">
        <f>(SUM('1.  LRAMVA Summary'!I$54:I$80)+SUM('1.  LRAMVA Summary'!I$81:I$82)*(MONTH($E150)-1)/12)*$H150</f>
        <v>262.13153850988607</v>
      </c>
      <c r="O150" s="230">
        <f>(SUM('1.  LRAMVA Summary'!J$54:J$80)+SUM('1.  LRAMVA Summary'!J$81:J$82)*(MONTH($E150)-1)/12)*$H150</f>
        <v>-0.35790183090879352</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2114.6340692956092</v>
      </c>
    </row>
    <row r="151" spans="2:23" s="9" customFormat="1">
      <c r="B151" s="66"/>
      <c r="E151" s="214">
        <v>43862</v>
      </c>
      <c r="F151" s="214" t="s">
        <v>187</v>
      </c>
      <c r="G151" s="215" t="s">
        <v>65</v>
      </c>
      <c r="H151" s="240">
        <f t="shared" ref="H151:H152" si="88">$C$51/12</f>
        <v>1.8166666666666667E-3</v>
      </c>
      <c r="I151" s="230">
        <f>(SUM('1.  LRAMVA Summary'!D$54:D$80)+SUM('1.  LRAMVA Summary'!D$81:D$82)*(MONTH($E151)-1)/12)*$H151</f>
        <v>102.43865395899094</v>
      </c>
      <c r="J151" s="230">
        <f>(SUM('1.  LRAMVA Summary'!E$54:E$80)+SUM('1.  LRAMVA Summary'!E$81:E$82)*(MONTH($E151)-1)/12)*$H151</f>
        <v>290.17697732998226</v>
      </c>
      <c r="K151" s="230">
        <f>(SUM('1.  LRAMVA Summary'!F$54:F$80)+SUM('1.  LRAMVA Summary'!F$81:F$82)*(MONTH($E151)-1)/12)*$H151</f>
        <v>1337.2888043345247</v>
      </c>
      <c r="L151" s="230">
        <f>(SUM('1.  LRAMVA Summary'!G$54:G$80)+SUM('1.  LRAMVA Summary'!G$81:G$82)*(MONTH($E151)-1)/12)*$H151</f>
        <v>22.686325608184738</v>
      </c>
      <c r="M151" s="230">
        <f>(SUM('1.  LRAMVA Summary'!H$54:H$80)+SUM('1.  LRAMVA Summary'!H$81:H$82)*(MONTH($E151)-1)/12)*$H151</f>
        <v>100.26967138494913</v>
      </c>
      <c r="N151" s="230">
        <f>(SUM('1.  LRAMVA Summary'!I$54:I$80)+SUM('1.  LRAMVA Summary'!I$81:I$82)*(MONTH($E151)-1)/12)*$H151</f>
        <v>262.13153850988607</v>
      </c>
      <c r="O151" s="230">
        <f>(SUM('1.  LRAMVA Summary'!J$54:J$80)+SUM('1.  LRAMVA Summary'!J$81:J$82)*(MONTH($E151)-1)/12)*$H151</f>
        <v>-0.35790183090879352</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2114.6340692956092</v>
      </c>
    </row>
    <row r="152" spans="2:23" s="9" customFormat="1">
      <c r="B152" s="66"/>
      <c r="E152" s="214">
        <v>43891</v>
      </c>
      <c r="F152" s="214" t="s">
        <v>187</v>
      </c>
      <c r="G152" s="215" t="s">
        <v>65</v>
      </c>
      <c r="H152" s="240">
        <f t="shared" si="88"/>
        <v>1.8166666666666667E-3</v>
      </c>
      <c r="I152" s="230">
        <f>(SUM('1.  LRAMVA Summary'!D$54:D$80)+SUM('1.  LRAMVA Summary'!D$81:D$82)*(MONTH($E152)-1)/12)*$H152</f>
        <v>102.43865395899094</v>
      </c>
      <c r="J152" s="230">
        <f>(SUM('1.  LRAMVA Summary'!E$54:E$80)+SUM('1.  LRAMVA Summary'!E$81:E$82)*(MONTH($E152)-1)/12)*$H152</f>
        <v>290.17697732998226</v>
      </c>
      <c r="K152" s="230">
        <f>(SUM('1.  LRAMVA Summary'!F$54:F$80)+SUM('1.  LRAMVA Summary'!F$81:F$82)*(MONTH($E152)-1)/12)*$H152</f>
        <v>1337.2888043345247</v>
      </c>
      <c r="L152" s="230">
        <f>(SUM('1.  LRAMVA Summary'!G$54:G$80)+SUM('1.  LRAMVA Summary'!G$81:G$82)*(MONTH($E152)-1)/12)*$H152</f>
        <v>22.686325608184738</v>
      </c>
      <c r="M152" s="230">
        <f>(SUM('1.  LRAMVA Summary'!H$54:H$80)+SUM('1.  LRAMVA Summary'!H$81:H$82)*(MONTH($E152)-1)/12)*$H152</f>
        <v>100.26967138494913</v>
      </c>
      <c r="N152" s="230">
        <f>(SUM('1.  LRAMVA Summary'!I$54:I$80)+SUM('1.  LRAMVA Summary'!I$81:I$82)*(MONTH($E152)-1)/12)*$H152</f>
        <v>262.13153850988607</v>
      </c>
      <c r="O152" s="230">
        <f>(SUM('1.  LRAMVA Summary'!J$54:J$80)+SUM('1.  LRAMVA Summary'!J$81:J$82)*(MONTH($E152)-1)/12)*$H152</f>
        <v>-0.35790183090879352</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2114.6340692956092</v>
      </c>
    </row>
    <row r="153" spans="2:23" s="9" customFormat="1">
      <c r="B153" s="66"/>
      <c r="E153" s="214">
        <v>43922</v>
      </c>
      <c r="F153" s="214" t="s">
        <v>187</v>
      </c>
      <c r="G153" s="215" t="s">
        <v>66</v>
      </c>
      <c r="H153" s="240">
        <f>$C$52/12</f>
        <v>1.8166666666666667E-3</v>
      </c>
      <c r="I153" s="230">
        <f>(SUM('1.  LRAMVA Summary'!D$54:D$80)+SUM('1.  LRAMVA Summary'!D$81:D$82)*(MONTH($E153)-1)/12)*$H153</f>
        <v>102.43865395899094</v>
      </c>
      <c r="J153" s="230">
        <f>(SUM('1.  LRAMVA Summary'!E$54:E$80)+SUM('1.  LRAMVA Summary'!E$81:E$82)*(MONTH($E153)-1)/12)*$H153</f>
        <v>290.17697732998226</v>
      </c>
      <c r="K153" s="230">
        <f>(SUM('1.  LRAMVA Summary'!F$54:F$80)+SUM('1.  LRAMVA Summary'!F$81:F$82)*(MONTH($E153)-1)/12)*$H153</f>
        <v>1337.2888043345247</v>
      </c>
      <c r="L153" s="230">
        <f>(SUM('1.  LRAMVA Summary'!G$54:G$80)+SUM('1.  LRAMVA Summary'!G$81:G$82)*(MONTH($E153)-1)/12)*$H153</f>
        <v>22.686325608184738</v>
      </c>
      <c r="M153" s="230">
        <f>(SUM('1.  LRAMVA Summary'!H$54:H$80)+SUM('1.  LRAMVA Summary'!H$81:H$82)*(MONTH($E153)-1)/12)*$H153</f>
        <v>100.26967138494913</v>
      </c>
      <c r="N153" s="230">
        <f>(SUM('1.  LRAMVA Summary'!I$54:I$80)+SUM('1.  LRAMVA Summary'!I$81:I$82)*(MONTH($E153)-1)/12)*$H153</f>
        <v>262.13153850988607</v>
      </c>
      <c r="O153" s="230">
        <f>(SUM('1.  LRAMVA Summary'!J$54:J$80)+SUM('1.  LRAMVA Summary'!J$81:J$82)*(MONTH($E153)-1)/12)*$H153</f>
        <v>-0.35790183090879352</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2114.6340692956092</v>
      </c>
    </row>
    <row r="154" spans="2:23" s="9" customFormat="1">
      <c r="B154" s="66"/>
      <c r="E154" s="214">
        <v>43952</v>
      </c>
      <c r="F154" s="214" t="s">
        <v>187</v>
      </c>
      <c r="G154" s="215" t="s">
        <v>66</v>
      </c>
      <c r="H154" s="240">
        <f t="shared" ref="H154:H155" si="90">$C$52/12</f>
        <v>1.8166666666666667E-3</v>
      </c>
      <c r="I154" s="230">
        <f>(SUM('1.  LRAMVA Summary'!D$54:D$80)+SUM('1.  LRAMVA Summary'!D$81:D$82)*(MONTH($E154)-1)/12)*$H154</f>
        <v>102.43865395899094</v>
      </c>
      <c r="J154" s="230">
        <f>(SUM('1.  LRAMVA Summary'!E$54:E$80)+SUM('1.  LRAMVA Summary'!E$81:E$82)*(MONTH($E154)-1)/12)*$H154</f>
        <v>290.17697732998226</v>
      </c>
      <c r="K154" s="230">
        <f>(SUM('1.  LRAMVA Summary'!F$54:F$80)+SUM('1.  LRAMVA Summary'!F$81:F$82)*(MONTH($E154)-1)/12)*$H154</f>
        <v>1337.2888043345247</v>
      </c>
      <c r="L154" s="230">
        <f>(SUM('1.  LRAMVA Summary'!G$54:G$80)+SUM('1.  LRAMVA Summary'!G$81:G$82)*(MONTH($E154)-1)/12)*$H154</f>
        <v>22.686325608184738</v>
      </c>
      <c r="M154" s="230">
        <f>(SUM('1.  LRAMVA Summary'!H$54:H$80)+SUM('1.  LRAMVA Summary'!H$81:H$82)*(MONTH($E154)-1)/12)*$H154</f>
        <v>100.26967138494913</v>
      </c>
      <c r="N154" s="230">
        <f>(SUM('1.  LRAMVA Summary'!I$54:I$80)+SUM('1.  LRAMVA Summary'!I$81:I$82)*(MONTH($E154)-1)/12)*$H154</f>
        <v>262.13153850988607</v>
      </c>
      <c r="O154" s="230">
        <f>(SUM('1.  LRAMVA Summary'!J$54:J$80)+SUM('1.  LRAMVA Summary'!J$81:J$82)*(MONTH($E154)-1)/12)*$H154</f>
        <v>-0.35790183090879352</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2114.6340692956092</v>
      </c>
    </row>
    <row r="155" spans="2:23" s="9" customFormat="1">
      <c r="B155" s="66"/>
      <c r="E155" s="214">
        <v>43983</v>
      </c>
      <c r="F155" s="214" t="s">
        <v>187</v>
      </c>
      <c r="G155" s="215" t="s">
        <v>66</v>
      </c>
      <c r="H155" s="240">
        <f t="shared" si="90"/>
        <v>1.8166666666666667E-3</v>
      </c>
      <c r="I155" s="230">
        <f>(SUM('1.  LRAMVA Summary'!D$54:D$80)+SUM('1.  LRAMVA Summary'!D$81:D$82)*(MONTH($E155)-1)/12)*$H155</f>
        <v>102.43865395899094</v>
      </c>
      <c r="J155" s="230">
        <f>(SUM('1.  LRAMVA Summary'!E$54:E$80)+SUM('1.  LRAMVA Summary'!E$81:E$82)*(MONTH($E155)-1)/12)*$H155</f>
        <v>290.17697732998226</v>
      </c>
      <c r="K155" s="230">
        <f>(SUM('1.  LRAMVA Summary'!F$54:F$80)+SUM('1.  LRAMVA Summary'!F$81:F$82)*(MONTH($E155)-1)/12)*$H155</f>
        <v>1337.2888043345247</v>
      </c>
      <c r="L155" s="230">
        <f>(SUM('1.  LRAMVA Summary'!G$54:G$80)+SUM('1.  LRAMVA Summary'!G$81:G$82)*(MONTH($E155)-1)/12)*$H155</f>
        <v>22.686325608184738</v>
      </c>
      <c r="M155" s="230">
        <f>(SUM('1.  LRAMVA Summary'!H$54:H$80)+SUM('1.  LRAMVA Summary'!H$81:H$82)*(MONTH($E155)-1)/12)*$H155</f>
        <v>100.26967138494913</v>
      </c>
      <c r="N155" s="230">
        <f>(SUM('1.  LRAMVA Summary'!I$54:I$80)+SUM('1.  LRAMVA Summary'!I$81:I$82)*(MONTH($E155)-1)/12)*$H155</f>
        <v>262.13153850988607</v>
      </c>
      <c r="O155" s="230">
        <f>(SUM('1.  LRAMVA Summary'!J$54:J$80)+SUM('1.  LRAMVA Summary'!J$81:J$82)*(MONTH($E155)-1)/12)*$H155</f>
        <v>-0.35790183090879352</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2114.6340692956092</v>
      </c>
    </row>
    <row r="156" spans="2:23" s="9" customFormat="1">
      <c r="B156" s="66"/>
      <c r="E156" s="214">
        <v>44013</v>
      </c>
      <c r="F156" s="214" t="s">
        <v>187</v>
      </c>
      <c r="G156" s="215" t="s">
        <v>68</v>
      </c>
      <c r="H156" s="240">
        <f>$C$53/12</f>
        <v>4.75E-4</v>
      </c>
      <c r="I156" s="230">
        <f>(SUM('1.  LRAMVA Summary'!D$54:D$80)+SUM('1.  LRAMVA Summary'!D$81:D$82)*(MONTH($E156)-1)/12)*$H156</f>
        <v>26.784418695699465</v>
      </c>
      <c r="J156" s="230">
        <f>(SUM('1.  LRAMVA Summary'!E$54:E$80)+SUM('1.  LRAMVA Summary'!E$81:E$82)*(MONTH($E156)-1)/12)*$H156</f>
        <v>75.871961962426553</v>
      </c>
      <c r="K156" s="230">
        <f>(SUM('1.  LRAMVA Summary'!F$54:F$80)+SUM('1.  LRAMVA Summary'!F$81:F$82)*(MONTH($E156)-1)/12)*$H156</f>
        <v>349.65808186728401</v>
      </c>
      <c r="L156" s="230">
        <f>(SUM('1.  LRAMVA Summary'!G$54:G$80)+SUM('1.  LRAMVA Summary'!G$81:G$82)*(MONTH($E156)-1)/12)*$H156</f>
        <v>5.9317456865437155</v>
      </c>
      <c r="M156" s="230">
        <f>(SUM('1.  LRAMVA Summary'!H$54:H$80)+SUM('1.  LRAMVA Summary'!H$81:H$82)*(MONTH($E156)-1)/12)*$H156</f>
        <v>26.217299398816976</v>
      </c>
      <c r="N156" s="230">
        <f>(SUM('1.  LRAMVA Summary'!I$54:I$80)+SUM('1.  LRAMVA Summary'!I$81:I$82)*(MONTH($E156)-1)/12)*$H156</f>
        <v>68.538980252584878</v>
      </c>
      <c r="O156" s="230">
        <f>(SUM('1.  LRAMVA Summary'!J$54:J$80)+SUM('1.  LRAMVA Summary'!J$81:J$82)*(MONTH($E156)-1)/12)*$H156</f>
        <v>-9.3579836522023979E-2</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552.9089080268335</v>
      </c>
    </row>
    <row r="157" spans="2:23" s="9" customFormat="1">
      <c r="B157" s="66"/>
      <c r="E157" s="214">
        <v>44044</v>
      </c>
      <c r="F157" s="214" t="s">
        <v>187</v>
      </c>
      <c r="G157" s="215" t="s">
        <v>68</v>
      </c>
      <c r="H157" s="240">
        <f t="shared" ref="H157:H158" si="91">$C$53/12</f>
        <v>4.75E-4</v>
      </c>
      <c r="I157" s="230">
        <f>(SUM('1.  LRAMVA Summary'!D$54:D$80)+SUM('1.  LRAMVA Summary'!D$81:D$82)*(MONTH($E157)-1)/12)*$H157</f>
        <v>26.784418695699465</v>
      </c>
      <c r="J157" s="230">
        <f>(SUM('1.  LRAMVA Summary'!E$54:E$80)+SUM('1.  LRAMVA Summary'!E$81:E$82)*(MONTH($E157)-1)/12)*$H157</f>
        <v>75.871961962426553</v>
      </c>
      <c r="K157" s="230">
        <f>(SUM('1.  LRAMVA Summary'!F$54:F$80)+SUM('1.  LRAMVA Summary'!F$81:F$82)*(MONTH($E157)-1)/12)*$H157</f>
        <v>349.65808186728401</v>
      </c>
      <c r="L157" s="230">
        <f>(SUM('1.  LRAMVA Summary'!G$54:G$80)+SUM('1.  LRAMVA Summary'!G$81:G$82)*(MONTH($E157)-1)/12)*$H157</f>
        <v>5.9317456865437155</v>
      </c>
      <c r="M157" s="230">
        <f>(SUM('1.  LRAMVA Summary'!H$54:H$80)+SUM('1.  LRAMVA Summary'!H$81:H$82)*(MONTH($E157)-1)/12)*$H157</f>
        <v>26.217299398816976</v>
      </c>
      <c r="N157" s="230">
        <f>(SUM('1.  LRAMVA Summary'!I$54:I$80)+SUM('1.  LRAMVA Summary'!I$81:I$82)*(MONTH($E157)-1)/12)*$H157</f>
        <v>68.538980252584878</v>
      </c>
      <c r="O157" s="230">
        <f>(SUM('1.  LRAMVA Summary'!J$54:J$80)+SUM('1.  LRAMVA Summary'!J$81:J$82)*(MONTH($E157)-1)/12)*$H157</f>
        <v>-9.3579836522023979E-2</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552.9089080268335</v>
      </c>
    </row>
    <row r="158" spans="2:23" s="9" customFormat="1">
      <c r="B158" s="66"/>
      <c r="E158" s="214">
        <v>44075</v>
      </c>
      <c r="F158" s="214" t="s">
        <v>187</v>
      </c>
      <c r="G158" s="215" t="s">
        <v>68</v>
      </c>
      <c r="H158" s="240">
        <f t="shared" si="91"/>
        <v>4.75E-4</v>
      </c>
      <c r="I158" s="230">
        <f>(SUM('1.  LRAMVA Summary'!D$54:D$80)+SUM('1.  LRAMVA Summary'!D$81:D$82)*(MONTH($E158)-1)/12)*$H158</f>
        <v>26.784418695699465</v>
      </c>
      <c r="J158" s="230">
        <f>(SUM('1.  LRAMVA Summary'!E$54:E$80)+SUM('1.  LRAMVA Summary'!E$81:E$82)*(MONTH($E158)-1)/12)*$H158</f>
        <v>75.871961962426553</v>
      </c>
      <c r="K158" s="230">
        <f>(SUM('1.  LRAMVA Summary'!F$54:F$80)+SUM('1.  LRAMVA Summary'!F$81:F$82)*(MONTH($E158)-1)/12)*$H158</f>
        <v>349.65808186728401</v>
      </c>
      <c r="L158" s="230">
        <f>(SUM('1.  LRAMVA Summary'!G$54:G$80)+SUM('1.  LRAMVA Summary'!G$81:G$82)*(MONTH($E158)-1)/12)*$H158</f>
        <v>5.9317456865437155</v>
      </c>
      <c r="M158" s="230">
        <f>(SUM('1.  LRAMVA Summary'!H$54:H$80)+SUM('1.  LRAMVA Summary'!H$81:H$82)*(MONTH($E158)-1)/12)*$H158</f>
        <v>26.217299398816976</v>
      </c>
      <c r="N158" s="230">
        <f>(SUM('1.  LRAMVA Summary'!I$54:I$80)+SUM('1.  LRAMVA Summary'!I$81:I$82)*(MONTH($E158)-1)/12)*$H158</f>
        <v>68.538980252584878</v>
      </c>
      <c r="O158" s="230">
        <f>(SUM('1.  LRAMVA Summary'!J$54:J$80)+SUM('1.  LRAMVA Summary'!J$81:J$82)*(MONTH($E158)-1)/12)*$H158</f>
        <v>-9.3579836522023979E-2</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552.9089080268335</v>
      </c>
    </row>
    <row r="159" spans="2:23" s="9" customFormat="1">
      <c r="B159" s="66"/>
      <c r="E159" s="214">
        <v>44105</v>
      </c>
      <c r="F159" s="214" t="s">
        <v>187</v>
      </c>
      <c r="G159" s="215" t="s">
        <v>69</v>
      </c>
      <c r="H159" s="240">
        <f>$C$54/12</f>
        <v>4.75E-4</v>
      </c>
      <c r="I159" s="230">
        <f>(SUM('1.  LRAMVA Summary'!D$54:D$80)+SUM('1.  LRAMVA Summary'!D$81:D$82)*(MONTH($E159)-1)/12)*$H159</f>
        <v>26.784418695699465</v>
      </c>
      <c r="J159" s="230">
        <f>(SUM('1.  LRAMVA Summary'!E$54:E$80)+SUM('1.  LRAMVA Summary'!E$81:E$82)*(MONTH($E159)-1)/12)*$H159</f>
        <v>75.871961962426553</v>
      </c>
      <c r="K159" s="230">
        <f>(SUM('1.  LRAMVA Summary'!F$54:F$80)+SUM('1.  LRAMVA Summary'!F$81:F$82)*(MONTH($E159)-1)/12)*$H159</f>
        <v>349.65808186728401</v>
      </c>
      <c r="L159" s="230">
        <f>(SUM('1.  LRAMVA Summary'!G$54:G$80)+SUM('1.  LRAMVA Summary'!G$81:G$82)*(MONTH($E159)-1)/12)*$H159</f>
        <v>5.9317456865437155</v>
      </c>
      <c r="M159" s="230">
        <f>(SUM('1.  LRAMVA Summary'!H$54:H$80)+SUM('1.  LRAMVA Summary'!H$81:H$82)*(MONTH($E159)-1)/12)*$H159</f>
        <v>26.217299398816976</v>
      </c>
      <c r="N159" s="230">
        <f>(SUM('1.  LRAMVA Summary'!I$54:I$80)+SUM('1.  LRAMVA Summary'!I$81:I$82)*(MONTH($E159)-1)/12)*$H159</f>
        <v>68.538980252584878</v>
      </c>
      <c r="O159" s="230">
        <f>(SUM('1.  LRAMVA Summary'!J$54:J$80)+SUM('1.  LRAMVA Summary'!J$81:J$82)*(MONTH($E159)-1)/12)*$H159</f>
        <v>-9.3579836522023979E-2</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552.9089080268335</v>
      </c>
    </row>
    <row r="160" spans="2:23" s="9" customFormat="1">
      <c r="B160" s="66"/>
      <c r="E160" s="214">
        <v>44136</v>
      </c>
      <c r="F160" s="214" t="s">
        <v>187</v>
      </c>
      <c r="G160" s="215" t="s">
        <v>69</v>
      </c>
      <c r="H160" s="240">
        <f t="shared" ref="H160:H161" si="92">$C$54/12</f>
        <v>4.75E-4</v>
      </c>
      <c r="I160" s="230">
        <f>(SUM('1.  LRAMVA Summary'!D$54:D$80)+SUM('1.  LRAMVA Summary'!D$81:D$82)*(MONTH($E160)-1)/12)*$H160</f>
        <v>26.784418695699465</v>
      </c>
      <c r="J160" s="230">
        <f>(SUM('1.  LRAMVA Summary'!E$54:E$80)+SUM('1.  LRAMVA Summary'!E$81:E$82)*(MONTH($E160)-1)/12)*$H160</f>
        <v>75.871961962426553</v>
      </c>
      <c r="K160" s="230">
        <f>(SUM('1.  LRAMVA Summary'!F$54:F$80)+SUM('1.  LRAMVA Summary'!F$81:F$82)*(MONTH($E160)-1)/12)*$H160</f>
        <v>349.65808186728401</v>
      </c>
      <c r="L160" s="230">
        <f>(SUM('1.  LRAMVA Summary'!G$54:G$80)+SUM('1.  LRAMVA Summary'!G$81:G$82)*(MONTH($E160)-1)/12)*$H160</f>
        <v>5.9317456865437155</v>
      </c>
      <c r="M160" s="230">
        <f>(SUM('1.  LRAMVA Summary'!H$54:H$80)+SUM('1.  LRAMVA Summary'!H$81:H$82)*(MONTH($E160)-1)/12)*$H160</f>
        <v>26.217299398816976</v>
      </c>
      <c r="N160" s="230">
        <f>(SUM('1.  LRAMVA Summary'!I$54:I$80)+SUM('1.  LRAMVA Summary'!I$81:I$82)*(MONTH($E160)-1)/12)*$H160</f>
        <v>68.538980252584878</v>
      </c>
      <c r="O160" s="230">
        <f>(SUM('1.  LRAMVA Summary'!J$54:J$80)+SUM('1.  LRAMVA Summary'!J$81:J$82)*(MONTH($E160)-1)/12)*$H160</f>
        <v>-9.3579836522023979E-2</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552.9089080268335</v>
      </c>
    </row>
    <row r="161" spans="2:23" s="9" customFormat="1">
      <c r="B161" s="66"/>
      <c r="E161" s="214">
        <v>44166</v>
      </c>
      <c r="F161" s="214" t="s">
        <v>187</v>
      </c>
      <c r="G161" s="215" t="s">
        <v>69</v>
      </c>
      <c r="H161" s="240">
        <f t="shared" si="92"/>
        <v>4.75E-4</v>
      </c>
      <c r="I161" s="230">
        <f>(SUM('1.  LRAMVA Summary'!D$54:D$80)+SUM('1.  LRAMVA Summary'!D$81:D$82)*(MONTH($E161)-1)/12)*$H161</f>
        <v>26.784418695699465</v>
      </c>
      <c r="J161" s="230">
        <f>(SUM('1.  LRAMVA Summary'!E$54:E$80)+SUM('1.  LRAMVA Summary'!E$81:E$82)*(MONTH($E161)-1)/12)*$H161</f>
        <v>75.871961962426553</v>
      </c>
      <c r="K161" s="230">
        <f>(SUM('1.  LRAMVA Summary'!F$54:F$80)+SUM('1.  LRAMVA Summary'!F$81:F$82)*(MONTH($E161)-1)/12)*$H161</f>
        <v>349.65808186728401</v>
      </c>
      <c r="L161" s="230">
        <f>(SUM('1.  LRAMVA Summary'!G$54:G$80)+SUM('1.  LRAMVA Summary'!G$81:G$82)*(MONTH($E161)-1)/12)*$H161</f>
        <v>5.9317456865437155</v>
      </c>
      <c r="M161" s="230">
        <f>(SUM('1.  LRAMVA Summary'!H$54:H$80)+SUM('1.  LRAMVA Summary'!H$81:H$82)*(MONTH($E161)-1)/12)*$H161</f>
        <v>26.217299398816976</v>
      </c>
      <c r="N161" s="230">
        <f>(SUM('1.  LRAMVA Summary'!I$54:I$80)+SUM('1.  LRAMVA Summary'!I$81:I$82)*(MONTH($E161)-1)/12)*$H161</f>
        <v>68.538980252584878</v>
      </c>
      <c r="O161" s="230">
        <f>(SUM('1.  LRAMVA Summary'!J$54:J$80)+SUM('1.  LRAMVA Summary'!J$81:J$82)*(MONTH($E161)-1)/12)*$H161</f>
        <v>-9.3579836522023979E-2</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552.9089080268335</v>
      </c>
    </row>
    <row r="162" spans="2:23" s="9" customFormat="1" ht="15.75" thickBot="1">
      <c r="B162" s="66"/>
      <c r="E162" s="216" t="s">
        <v>470</v>
      </c>
      <c r="F162" s="216"/>
      <c r="G162" s="217"/>
      <c r="H162" s="218"/>
      <c r="I162" s="219">
        <f>SUM(I149:I161)</f>
        <v>1341.9228717586625</v>
      </c>
      <c r="J162" s="219">
        <f>SUM(J149:J161)</f>
        <v>3801.2518486701692</v>
      </c>
      <c r="K162" s="219">
        <f t="shared" ref="K162:O162" si="93">SUM(K149:K161)</f>
        <v>17518.176619166603</v>
      </c>
      <c r="L162" s="219">
        <f t="shared" si="93"/>
        <v>297.18566218153006</v>
      </c>
      <c r="M162" s="219">
        <f t="shared" si="93"/>
        <v>1313.509697511782</v>
      </c>
      <c r="N162" s="219">
        <f t="shared" si="93"/>
        <v>3433.8630325670033</v>
      </c>
      <c r="O162" s="219">
        <f t="shared" si="93"/>
        <v>-4.6884318973292984</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27701.221299958423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724</v>
      </c>
      <c r="F164" s="225"/>
      <c r="G164" s="226"/>
      <c r="H164" s="227"/>
      <c r="I164" s="228">
        <f>I162+I163</f>
        <v>1341.9228717586625</v>
      </c>
      <c r="J164" s="228">
        <f t="shared" ref="J164:U164" si="95">J162+J163</f>
        <v>3801.2518486701692</v>
      </c>
      <c r="K164" s="228">
        <f t="shared" si="95"/>
        <v>17518.176619166603</v>
      </c>
      <c r="L164" s="228">
        <f t="shared" si="95"/>
        <v>297.18566218153006</v>
      </c>
      <c r="M164" s="228">
        <f t="shared" si="95"/>
        <v>1313.509697511782</v>
      </c>
      <c r="N164" s="228">
        <f t="shared" si="95"/>
        <v>3433.8630325670033</v>
      </c>
      <c r="O164" s="228">
        <f t="shared" si="95"/>
        <v>-4.6884318973292984</v>
      </c>
      <c r="P164" s="228">
        <f t="shared" si="95"/>
        <v>0</v>
      </c>
      <c r="Q164" s="228">
        <f t="shared" si="95"/>
        <v>0</v>
      </c>
      <c r="R164" s="228">
        <f t="shared" si="95"/>
        <v>0</v>
      </c>
      <c r="S164" s="228">
        <f t="shared" si="95"/>
        <v>0</v>
      </c>
      <c r="T164" s="228">
        <f t="shared" si="95"/>
        <v>0</v>
      </c>
      <c r="U164" s="228">
        <f t="shared" si="95"/>
        <v>0</v>
      </c>
      <c r="V164" s="228">
        <f>V162+V163</f>
        <v>0</v>
      </c>
      <c r="W164" s="228">
        <f>W162+W163</f>
        <v>27701.221299958423</v>
      </c>
    </row>
    <row r="165" spans="2:23">
      <c r="E165" s="214">
        <v>44197</v>
      </c>
      <c r="F165" s="214" t="s">
        <v>730</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730</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730</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730</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730</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730</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730</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730</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730</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730</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730</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730</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725</v>
      </c>
      <c r="F177" s="216"/>
      <c r="G177" s="217"/>
      <c r="H177" s="218"/>
      <c r="I177" s="219">
        <f>SUM(I164:I176)</f>
        <v>1341.9228717586625</v>
      </c>
      <c r="J177" s="219">
        <f>SUM(J164:J176)</f>
        <v>3801.2518486701692</v>
      </c>
      <c r="K177" s="219">
        <f t="shared" ref="K177:V177" si="97">SUM(K164:K176)</f>
        <v>17518.176619166603</v>
      </c>
      <c r="L177" s="219">
        <f t="shared" si="97"/>
        <v>297.18566218153006</v>
      </c>
      <c r="M177" s="219">
        <f t="shared" si="97"/>
        <v>1313.509697511782</v>
      </c>
      <c r="N177" s="219">
        <f t="shared" si="97"/>
        <v>3433.8630325670033</v>
      </c>
      <c r="O177" s="219">
        <f t="shared" si="97"/>
        <v>-4.6884318973292984</v>
      </c>
      <c r="P177" s="219">
        <f t="shared" si="97"/>
        <v>0</v>
      </c>
      <c r="Q177" s="219">
        <f t="shared" si="97"/>
        <v>0</v>
      </c>
      <c r="R177" s="219">
        <f t="shared" si="97"/>
        <v>0</v>
      </c>
      <c r="S177" s="219">
        <f t="shared" si="97"/>
        <v>0</v>
      </c>
      <c r="T177" s="219">
        <f t="shared" si="97"/>
        <v>0</v>
      </c>
      <c r="U177" s="219">
        <f t="shared" si="97"/>
        <v>0</v>
      </c>
      <c r="V177" s="219">
        <f t="shared" si="97"/>
        <v>0</v>
      </c>
      <c r="W177" s="219">
        <f>SUM(W164:W176)</f>
        <v>27701.221299958423</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726</v>
      </c>
      <c r="F179" s="225"/>
      <c r="G179" s="226"/>
      <c r="H179" s="227"/>
      <c r="I179" s="228">
        <f>I177+I178</f>
        <v>1341.9228717586625</v>
      </c>
      <c r="J179" s="228">
        <f t="shared" ref="J179:U179" si="98">J177+J178</f>
        <v>3801.2518486701692</v>
      </c>
      <c r="K179" s="228">
        <f t="shared" si="98"/>
        <v>17518.176619166603</v>
      </c>
      <c r="L179" s="228">
        <f t="shared" si="98"/>
        <v>297.18566218153006</v>
      </c>
      <c r="M179" s="228">
        <f t="shared" si="98"/>
        <v>1313.509697511782</v>
      </c>
      <c r="N179" s="228">
        <f t="shared" si="98"/>
        <v>3433.8630325670033</v>
      </c>
      <c r="O179" s="228">
        <f t="shared" si="98"/>
        <v>-4.6884318973292984</v>
      </c>
      <c r="P179" s="228">
        <f t="shared" si="98"/>
        <v>0</v>
      </c>
      <c r="Q179" s="228">
        <f t="shared" si="98"/>
        <v>0</v>
      </c>
      <c r="R179" s="228">
        <f t="shared" si="98"/>
        <v>0</v>
      </c>
      <c r="S179" s="228">
        <f t="shared" si="98"/>
        <v>0</v>
      </c>
      <c r="T179" s="228">
        <f t="shared" si="98"/>
        <v>0</v>
      </c>
      <c r="U179" s="228">
        <f t="shared" si="98"/>
        <v>0</v>
      </c>
      <c r="V179" s="228">
        <f>V177+V178</f>
        <v>0</v>
      </c>
      <c r="W179" s="228">
        <f>W177+W178</f>
        <v>27701.221299958423</v>
      </c>
    </row>
    <row r="180" spans="5:23">
      <c r="E180" s="214">
        <v>44562</v>
      </c>
      <c r="F180" s="214" t="s">
        <v>731</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731</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731</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731</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731</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731</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731</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731</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731</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731</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731</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731</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727</v>
      </c>
      <c r="F192" s="216"/>
      <c r="G192" s="217"/>
      <c r="H192" s="218"/>
      <c r="I192" s="219">
        <f>SUM(I179:I191)</f>
        <v>1341.9228717586625</v>
      </c>
      <c r="J192" s="219">
        <f>SUM(J179:J191)</f>
        <v>3801.2518486701692</v>
      </c>
      <c r="K192" s="219">
        <f t="shared" ref="K192:V192" si="100">SUM(K179:K191)</f>
        <v>17518.176619166603</v>
      </c>
      <c r="L192" s="219">
        <f t="shared" si="100"/>
        <v>297.18566218153006</v>
      </c>
      <c r="M192" s="219">
        <f t="shared" si="100"/>
        <v>1313.509697511782</v>
      </c>
      <c r="N192" s="219">
        <f t="shared" si="100"/>
        <v>3433.8630325670033</v>
      </c>
      <c r="O192" s="219">
        <f t="shared" si="100"/>
        <v>-4.6884318973292984</v>
      </c>
      <c r="P192" s="219">
        <f t="shared" si="100"/>
        <v>0</v>
      </c>
      <c r="Q192" s="219">
        <f t="shared" si="100"/>
        <v>0</v>
      </c>
      <c r="R192" s="219">
        <f t="shared" si="100"/>
        <v>0</v>
      </c>
      <c r="S192" s="219">
        <f t="shared" si="100"/>
        <v>0</v>
      </c>
      <c r="T192" s="219">
        <f t="shared" si="100"/>
        <v>0</v>
      </c>
      <c r="U192" s="219">
        <f t="shared" si="100"/>
        <v>0</v>
      </c>
      <c r="V192" s="219">
        <f t="shared" si="100"/>
        <v>0</v>
      </c>
      <c r="W192" s="219">
        <f>SUM(W179:W191)</f>
        <v>27701.221299958423</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728</v>
      </c>
      <c r="F194" s="225"/>
      <c r="G194" s="226"/>
      <c r="H194" s="227"/>
      <c r="I194" s="228">
        <f>I192+I193</f>
        <v>1341.9228717586625</v>
      </c>
      <c r="J194" s="228">
        <f t="shared" ref="J194:U194" si="101">J192+J193</f>
        <v>3801.2518486701692</v>
      </c>
      <c r="K194" s="228">
        <f t="shared" si="101"/>
        <v>17518.176619166603</v>
      </c>
      <c r="L194" s="228">
        <f t="shared" si="101"/>
        <v>297.18566218153006</v>
      </c>
      <c r="M194" s="228">
        <f t="shared" si="101"/>
        <v>1313.509697511782</v>
      </c>
      <c r="N194" s="228">
        <f t="shared" si="101"/>
        <v>3433.8630325670033</v>
      </c>
      <c r="O194" s="228">
        <f t="shared" si="101"/>
        <v>-4.6884318973292984</v>
      </c>
      <c r="P194" s="228">
        <f t="shared" si="101"/>
        <v>0</v>
      </c>
      <c r="Q194" s="228">
        <f t="shared" si="101"/>
        <v>0</v>
      </c>
      <c r="R194" s="228">
        <f t="shared" si="101"/>
        <v>0</v>
      </c>
      <c r="S194" s="228">
        <f t="shared" si="101"/>
        <v>0</v>
      </c>
      <c r="T194" s="228">
        <f t="shared" si="101"/>
        <v>0</v>
      </c>
      <c r="U194" s="228">
        <f t="shared" si="101"/>
        <v>0</v>
      </c>
      <c r="V194" s="228">
        <f>V192+V193</f>
        <v>0</v>
      </c>
      <c r="W194" s="228">
        <f>W192+W193</f>
        <v>27701.221299958423</v>
      </c>
    </row>
    <row r="195" spans="5:23">
      <c r="E195" s="214">
        <v>44927</v>
      </c>
      <c r="F195" s="214" t="s">
        <v>732</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732</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732</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732</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732</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732</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732</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732</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732</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732</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732</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732</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729</v>
      </c>
      <c r="F207" s="216"/>
      <c r="G207" s="217"/>
      <c r="H207" s="218"/>
      <c r="I207" s="219">
        <f>SUM(I194:I206)</f>
        <v>1341.9228717586625</v>
      </c>
      <c r="J207" s="219">
        <f>SUM(J194:J206)</f>
        <v>3801.2518486701692</v>
      </c>
      <c r="K207" s="219">
        <f t="shared" ref="K207:V207" si="103">SUM(K194:K206)</f>
        <v>17518.176619166603</v>
      </c>
      <c r="L207" s="219">
        <f t="shared" si="103"/>
        <v>297.18566218153006</v>
      </c>
      <c r="M207" s="219">
        <f t="shared" si="103"/>
        <v>1313.509697511782</v>
      </c>
      <c r="N207" s="219">
        <f t="shared" si="103"/>
        <v>3433.8630325670033</v>
      </c>
      <c r="O207" s="219">
        <f t="shared" si="103"/>
        <v>-4.6884318973292984</v>
      </c>
      <c r="P207" s="219">
        <f t="shared" si="103"/>
        <v>0</v>
      </c>
      <c r="Q207" s="219">
        <f t="shared" si="103"/>
        <v>0</v>
      </c>
      <c r="R207" s="219">
        <f t="shared" si="103"/>
        <v>0</v>
      </c>
      <c r="S207" s="219">
        <f t="shared" si="103"/>
        <v>0</v>
      </c>
      <c r="T207" s="219">
        <f t="shared" si="103"/>
        <v>0</v>
      </c>
      <c r="U207" s="219">
        <f t="shared" si="103"/>
        <v>0</v>
      </c>
      <c r="V207" s="219">
        <f t="shared" si="103"/>
        <v>0</v>
      </c>
      <c r="W207" s="219">
        <f>SUM(W194:W206)</f>
        <v>27701.221299958423</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747</v>
      </c>
      <c r="F209" s="225"/>
      <c r="G209" s="226"/>
      <c r="H209" s="227"/>
      <c r="I209" s="228">
        <f>I207+I208</f>
        <v>1341.9228717586625</v>
      </c>
      <c r="J209" s="228">
        <f t="shared" ref="J209:U209" si="104">J207+J208</f>
        <v>3801.2518486701692</v>
      </c>
      <c r="K209" s="228">
        <f t="shared" si="104"/>
        <v>17518.176619166603</v>
      </c>
      <c r="L209" s="228">
        <f t="shared" si="104"/>
        <v>297.18566218153006</v>
      </c>
      <c r="M209" s="228">
        <f t="shared" si="104"/>
        <v>1313.509697511782</v>
      </c>
      <c r="N209" s="228">
        <f t="shared" si="104"/>
        <v>3433.8630325670033</v>
      </c>
      <c r="O209" s="228">
        <f t="shared" si="104"/>
        <v>-4.6884318973292984</v>
      </c>
      <c r="P209" s="228">
        <f t="shared" si="104"/>
        <v>0</v>
      </c>
      <c r="Q209" s="228">
        <f t="shared" si="104"/>
        <v>0</v>
      </c>
      <c r="R209" s="228">
        <f t="shared" si="104"/>
        <v>0</v>
      </c>
      <c r="S209" s="228">
        <f t="shared" si="104"/>
        <v>0</v>
      </c>
      <c r="T209" s="228">
        <f t="shared" si="104"/>
        <v>0</v>
      </c>
      <c r="U209" s="228">
        <f t="shared" si="104"/>
        <v>0</v>
      </c>
      <c r="V209" s="228">
        <f>V207+V208</f>
        <v>0</v>
      </c>
      <c r="W209" s="228">
        <f>W207+W208</f>
        <v>27701.221299958423</v>
      </c>
    </row>
    <row r="210" spans="5:23">
      <c r="E210" s="214">
        <v>45292</v>
      </c>
      <c r="F210" s="214" t="s">
        <v>751</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751</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751</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751</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751</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751</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751</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751</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751</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751</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751</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751</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749</v>
      </c>
      <c r="F222" s="216"/>
      <c r="G222" s="217"/>
      <c r="H222" s="218"/>
      <c r="I222" s="219">
        <f>SUM(I209:I221)</f>
        <v>1341.9228717586625</v>
      </c>
      <c r="J222" s="219">
        <f>SUM(J209:J221)</f>
        <v>3801.2518486701692</v>
      </c>
      <c r="K222" s="219">
        <f t="shared" ref="K222:V222" si="106">SUM(K209:K221)</f>
        <v>17518.176619166603</v>
      </c>
      <c r="L222" s="219">
        <f t="shared" si="106"/>
        <v>297.18566218153006</v>
      </c>
      <c r="M222" s="219">
        <f t="shared" si="106"/>
        <v>1313.509697511782</v>
      </c>
      <c r="N222" s="219">
        <f t="shared" si="106"/>
        <v>3433.8630325670033</v>
      </c>
      <c r="O222" s="219">
        <f t="shared" si="106"/>
        <v>-4.6884318973292984</v>
      </c>
      <c r="P222" s="219">
        <f t="shared" si="106"/>
        <v>0</v>
      </c>
      <c r="Q222" s="219">
        <f t="shared" si="106"/>
        <v>0</v>
      </c>
      <c r="R222" s="219">
        <f t="shared" si="106"/>
        <v>0</v>
      </c>
      <c r="S222" s="219">
        <f t="shared" si="106"/>
        <v>0</v>
      </c>
      <c r="T222" s="219">
        <f t="shared" si="106"/>
        <v>0</v>
      </c>
      <c r="U222" s="219">
        <f t="shared" si="106"/>
        <v>0</v>
      </c>
      <c r="V222" s="219">
        <f t="shared" si="106"/>
        <v>0</v>
      </c>
      <c r="W222" s="219">
        <f>SUM(W209:W221)</f>
        <v>27701.221299958423</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748</v>
      </c>
      <c r="F224" s="225"/>
      <c r="G224" s="226"/>
      <c r="H224" s="227"/>
      <c r="I224" s="228">
        <f>I222+I223</f>
        <v>1341.9228717586625</v>
      </c>
      <c r="J224" s="228">
        <f t="shared" ref="J224:U224" si="107">J222+J223</f>
        <v>3801.2518486701692</v>
      </c>
      <c r="K224" s="228">
        <f t="shared" si="107"/>
        <v>17518.176619166603</v>
      </c>
      <c r="L224" s="228">
        <f t="shared" si="107"/>
        <v>297.18566218153006</v>
      </c>
      <c r="M224" s="228">
        <f t="shared" si="107"/>
        <v>1313.509697511782</v>
      </c>
      <c r="N224" s="228">
        <f t="shared" si="107"/>
        <v>3433.8630325670033</v>
      </c>
      <c r="O224" s="228">
        <f t="shared" si="107"/>
        <v>-4.6884318973292984</v>
      </c>
      <c r="P224" s="228">
        <f t="shared" si="107"/>
        <v>0</v>
      </c>
      <c r="Q224" s="228">
        <f t="shared" si="107"/>
        <v>0</v>
      </c>
      <c r="R224" s="228">
        <f t="shared" si="107"/>
        <v>0</v>
      </c>
      <c r="S224" s="228">
        <f t="shared" si="107"/>
        <v>0</v>
      </c>
      <c r="T224" s="228">
        <f t="shared" si="107"/>
        <v>0</v>
      </c>
      <c r="U224" s="228">
        <f t="shared" si="107"/>
        <v>0</v>
      </c>
      <c r="V224" s="228">
        <f>V222+V223</f>
        <v>0</v>
      </c>
      <c r="W224" s="228">
        <f>W222+W223</f>
        <v>27701.221299958423</v>
      </c>
    </row>
    <row r="225" spans="5:23">
      <c r="E225" s="214">
        <v>45658</v>
      </c>
      <c r="F225" s="214" t="s">
        <v>752</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752</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752</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752</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752</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752</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752</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752</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752</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752</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752</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752</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750</v>
      </c>
      <c r="F237" s="216"/>
      <c r="G237" s="217"/>
      <c r="H237" s="218"/>
      <c r="I237" s="219">
        <f>SUM(I224:I236)</f>
        <v>1341.9228717586625</v>
      </c>
      <c r="J237" s="219">
        <f>SUM(J224:J236)</f>
        <v>3801.2518486701692</v>
      </c>
      <c r="K237" s="219">
        <f t="shared" ref="K237:U237" si="109">SUM(K224:K236)</f>
        <v>17518.176619166603</v>
      </c>
      <c r="L237" s="219">
        <f t="shared" si="109"/>
        <v>297.18566218153006</v>
      </c>
      <c r="M237" s="219">
        <f>SUM(M224:M236)</f>
        <v>1313.509697511782</v>
      </c>
      <c r="N237" s="219">
        <f t="shared" si="109"/>
        <v>3433.8630325670033</v>
      </c>
      <c r="O237" s="219">
        <f t="shared" si="109"/>
        <v>-4.6884318973292984</v>
      </c>
      <c r="P237" s="219">
        <f t="shared" si="109"/>
        <v>0</v>
      </c>
      <c r="Q237" s="219">
        <f t="shared" si="109"/>
        <v>0</v>
      </c>
      <c r="R237" s="219">
        <f t="shared" si="109"/>
        <v>0</v>
      </c>
      <c r="S237" s="219">
        <f t="shared" si="109"/>
        <v>0</v>
      </c>
      <c r="T237" s="219">
        <f t="shared" si="109"/>
        <v>0</v>
      </c>
      <c r="U237" s="219">
        <f t="shared" si="109"/>
        <v>0</v>
      </c>
      <c r="V237" s="219">
        <f>SUM(V224:V236)</f>
        <v>0</v>
      </c>
      <c r="W237" s="219">
        <f>SUM(W224:W236)</f>
        <v>27701.221299958423</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hyperlink ref="K12" location="Table_1_b.__Annual_LRAMVA_Breakdown_by_Year_and_Rate_Class" display="Go to Tab 1: Summary"/>
  </hyperlinks>
  <pageMargins left="0.7" right="0.7" top="0.75" bottom="0.75" header="0.3" footer="0.3"/>
  <pageSetup scale="35"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B1:BU122"/>
  <sheetViews>
    <sheetView zoomScale="90" zoomScaleNormal="90" workbookViewId="0">
      <selection activeCell="I32" sqref="I32"/>
    </sheetView>
  </sheetViews>
  <sheetFormatPr defaultColWidth="9.140625" defaultRowHeight="15" outlineLevelRow="1"/>
  <cols>
    <col min="1" max="1" width="5.85546875" style="12" customWidth="1"/>
    <col min="2" max="2" width="24.42578125" style="12" customWidth="1"/>
    <col min="3" max="3" width="11.42578125" style="12" customWidth="1"/>
    <col min="4" max="4" width="37.5703125" style="12" customWidth="1"/>
    <col min="5" max="5" width="35.140625" style="12" bestFit="1" customWidth="1"/>
    <col min="6" max="6" width="26.5703125" style="12" customWidth="1"/>
    <col min="7" max="7" width="17" style="12" customWidth="1"/>
    <col min="8" max="8" width="19.42578125" style="12" customWidth="1"/>
    <col min="9" max="10" width="23" style="635"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551</v>
      </c>
      <c r="I14" s="12"/>
      <c r="J14" s="12"/>
      <c r="BU14" s="12"/>
    </row>
    <row r="15" spans="2:73" ht="26.25" customHeight="1" outlineLevel="1">
      <c r="C15" s="90"/>
      <c r="I15" s="12"/>
      <c r="J15" s="12"/>
    </row>
    <row r="16" spans="2:73" ht="23.25" customHeight="1" outlineLevel="1">
      <c r="B16" s="116" t="s">
        <v>505</v>
      </c>
      <c r="C16" s="90"/>
      <c r="D16" s="615" t="s">
        <v>611</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605</v>
      </c>
      <c r="C17" s="90"/>
      <c r="D17" s="611" t="s">
        <v>583</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618</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617</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619</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629</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75">
      <c r="B23" s="182" t="s">
        <v>588</v>
      </c>
      <c r="H23" s="10"/>
      <c r="I23" s="10"/>
      <c r="J23" s="10"/>
    </row>
    <row r="24" spans="2:73" s="670" customFormat="1" ht="21" customHeight="1">
      <c r="B24" s="702" t="s">
        <v>592</v>
      </c>
      <c r="C24" s="832" t="s">
        <v>593</v>
      </c>
      <c r="D24" s="832"/>
      <c r="E24" s="832"/>
      <c r="F24" s="832"/>
      <c r="G24" s="832"/>
      <c r="H24" s="678" t="s">
        <v>590</v>
      </c>
      <c r="I24" s="678" t="s">
        <v>589</v>
      </c>
      <c r="J24" s="678" t="s">
        <v>591</v>
      </c>
      <c r="K24" s="669"/>
      <c r="L24" s="670" t="s">
        <v>593</v>
      </c>
      <c r="AQ24" s="670" t="s">
        <v>593</v>
      </c>
      <c r="BU24" s="669"/>
    </row>
    <row r="25" spans="2:73" s="250" customFormat="1" ht="49.5" customHeight="1">
      <c r="B25" s="245" t="s">
        <v>473</v>
      </c>
      <c r="C25" s="245" t="s">
        <v>211</v>
      </c>
      <c r="D25" s="628" t="s">
        <v>474</v>
      </c>
      <c r="E25" s="245" t="s">
        <v>208</v>
      </c>
      <c r="F25" s="245" t="s">
        <v>475</v>
      </c>
      <c r="G25" s="245" t="s">
        <v>476</v>
      </c>
      <c r="H25" s="628" t="s">
        <v>477</v>
      </c>
      <c r="I25" s="636" t="s">
        <v>581</v>
      </c>
      <c r="J25" s="643" t="s">
        <v>582</v>
      </c>
      <c r="K25" s="641"/>
      <c r="L25" s="246" t="s">
        <v>478</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479</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92"/>
      <c r="C27" s="692"/>
      <c r="D27" s="692"/>
      <c r="E27" s="692"/>
      <c r="F27" s="692"/>
      <c r="G27" s="692"/>
      <c r="H27" s="692"/>
      <c r="I27" s="644"/>
      <c r="J27" s="644"/>
      <c r="K27" s="633"/>
      <c r="L27" s="696"/>
      <c r="M27" s="697"/>
      <c r="N27" s="697"/>
      <c r="O27" s="697"/>
      <c r="P27" s="697"/>
      <c r="Q27" s="697"/>
      <c r="R27" s="697"/>
      <c r="S27" s="697"/>
      <c r="T27" s="697"/>
      <c r="U27" s="697"/>
      <c r="V27" s="697"/>
      <c r="W27" s="697"/>
      <c r="X27" s="697"/>
      <c r="Y27" s="697"/>
      <c r="Z27" s="697"/>
      <c r="AA27" s="697"/>
      <c r="AB27" s="697"/>
      <c r="AC27" s="697"/>
      <c r="AD27" s="697"/>
      <c r="AE27" s="697"/>
      <c r="AF27" s="697"/>
      <c r="AG27" s="697"/>
      <c r="AH27" s="697"/>
      <c r="AI27" s="697"/>
      <c r="AJ27" s="697"/>
      <c r="AK27" s="697"/>
      <c r="AL27" s="697"/>
      <c r="AM27" s="697"/>
      <c r="AN27" s="697"/>
      <c r="AO27" s="698"/>
      <c r="AP27" s="633"/>
      <c r="AQ27" s="696"/>
      <c r="AR27" s="697"/>
      <c r="AS27" s="697"/>
      <c r="AT27" s="697"/>
      <c r="AU27" s="697"/>
      <c r="AV27" s="697"/>
      <c r="AW27" s="697"/>
      <c r="AX27" s="697"/>
      <c r="AY27" s="697"/>
      <c r="AZ27" s="697"/>
      <c r="BA27" s="697"/>
      <c r="BB27" s="697"/>
      <c r="BC27" s="697"/>
      <c r="BD27" s="697"/>
      <c r="BE27" s="697"/>
      <c r="BF27" s="697"/>
      <c r="BG27" s="697"/>
      <c r="BH27" s="697"/>
      <c r="BI27" s="697"/>
      <c r="BJ27" s="697"/>
      <c r="BK27" s="697"/>
      <c r="BL27" s="697"/>
      <c r="BM27" s="697"/>
      <c r="BN27" s="697"/>
      <c r="BO27" s="697"/>
      <c r="BP27" s="697"/>
      <c r="BQ27" s="697"/>
      <c r="BR27" s="697"/>
      <c r="BS27" s="697"/>
      <c r="BT27" s="698"/>
      <c r="BU27" s="16"/>
    </row>
    <row r="28" spans="2:73" s="17" customFormat="1" ht="15.75">
      <c r="B28" s="692"/>
      <c r="C28" s="692"/>
      <c r="D28" s="692"/>
      <c r="E28" s="692"/>
      <c r="F28" s="692"/>
      <c r="G28" s="692"/>
      <c r="H28" s="692"/>
      <c r="I28" s="644"/>
      <c r="J28" s="644"/>
      <c r="K28" s="633"/>
      <c r="L28" s="696"/>
      <c r="M28" s="697"/>
      <c r="N28" s="697"/>
      <c r="O28" s="697"/>
      <c r="P28" s="697"/>
      <c r="Q28" s="697"/>
      <c r="R28" s="697"/>
      <c r="S28" s="697"/>
      <c r="T28" s="697"/>
      <c r="U28" s="697"/>
      <c r="V28" s="697"/>
      <c r="W28" s="697"/>
      <c r="X28" s="697"/>
      <c r="Y28" s="697"/>
      <c r="Z28" s="697"/>
      <c r="AA28" s="697"/>
      <c r="AB28" s="697"/>
      <c r="AC28" s="697"/>
      <c r="AD28" s="697"/>
      <c r="AE28" s="697"/>
      <c r="AF28" s="697"/>
      <c r="AG28" s="697"/>
      <c r="AH28" s="697"/>
      <c r="AI28" s="697"/>
      <c r="AJ28" s="697"/>
      <c r="AK28" s="697"/>
      <c r="AL28" s="697"/>
      <c r="AM28" s="697"/>
      <c r="AN28" s="697"/>
      <c r="AO28" s="698"/>
      <c r="AP28" s="633"/>
      <c r="AQ28" s="696"/>
      <c r="AR28" s="697"/>
      <c r="AS28" s="697"/>
      <c r="AT28" s="697"/>
      <c r="AU28" s="697"/>
      <c r="AV28" s="697"/>
      <c r="AW28" s="697"/>
      <c r="AX28" s="697"/>
      <c r="AY28" s="697"/>
      <c r="AZ28" s="697"/>
      <c r="BA28" s="697"/>
      <c r="BB28" s="697"/>
      <c r="BC28" s="697"/>
      <c r="BD28" s="697"/>
      <c r="BE28" s="697"/>
      <c r="BF28" s="697"/>
      <c r="BG28" s="697"/>
      <c r="BH28" s="697"/>
      <c r="BI28" s="697"/>
      <c r="BJ28" s="697"/>
      <c r="BK28" s="697"/>
      <c r="BL28" s="697"/>
      <c r="BM28" s="697"/>
      <c r="BN28" s="697"/>
      <c r="BO28" s="697"/>
      <c r="BP28" s="697"/>
      <c r="BQ28" s="697"/>
      <c r="BR28" s="697"/>
      <c r="BS28" s="697"/>
      <c r="BT28" s="698"/>
      <c r="BU28" s="16"/>
    </row>
    <row r="29" spans="2:73" s="17" customFormat="1" ht="16.5" customHeight="1">
      <c r="B29" s="692"/>
      <c r="C29" s="692"/>
      <c r="D29" s="692"/>
      <c r="E29" s="692"/>
      <c r="F29" s="692"/>
      <c r="G29" s="692"/>
      <c r="H29" s="692"/>
      <c r="I29" s="644"/>
      <c r="J29" s="644"/>
      <c r="K29" s="633"/>
      <c r="L29" s="696"/>
      <c r="M29" s="697"/>
      <c r="N29" s="697"/>
      <c r="O29" s="697"/>
      <c r="P29" s="697"/>
      <c r="Q29" s="697"/>
      <c r="R29" s="697"/>
      <c r="S29" s="697"/>
      <c r="T29" s="697"/>
      <c r="U29" s="697"/>
      <c r="V29" s="697"/>
      <c r="W29" s="697"/>
      <c r="X29" s="697"/>
      <c r="Y29" s="697"/>
      <c r="Z29" s="697"/>
      <c r="AA29" s="697"/>
      <c r="AB29" s="697"/>
      <c r="AC29" s="697"/>
      <c r="AD29" s="697"/>
      <c r="AE29" s="697"/>
      <c r="AF29" s="697"/>
      <c r="AG29" s="697"/>
      <c r="AH29" s="697"/>
      <c r="AI29" s="697"/>
      <c r="AJ29" s="697"/>
      <c r="AK29" s="697"/>
      <c r="AL29" s="697"/>
      <c r="AM29" s="697"/>
      <c r="AN29" s="697"/>
      <c r="AO29" s="698"/>
      <c r="AP29" s="633"/>
      <c r="AQ29" s="696"/>
      <c r="AR29" s="697"/>
      <c r="AS29" s="697"/>
      <c r="AT29" s="697"/>
      <c r="AU29" s="697"/>
      <c r="AV29" s="697"/>
      <c r="AW29" s="697"/>
      <c r="AX29" s="697"/>
      <c r="AY29" s="697"/>
      <c r="AZ29" s="697"/>
      <c r="BA29" s="697"/>
      <c r="BB29" s="697"/>
      <c r="BC29" s="697"/>
      <c r="BD29" s="697"/>
      <c r="BE29" s="697"/>
      <c r="BF29" s="697"/>
      <c r="BG29" s="697"/>
      <c r="BH29" s="697"/>
      <c r="BI29" s="697"/>
      <c r="BJ29" s="697"/>
      <c r="BK29" s="697"/>
      <c r="BL29" s="697"/>
      <c r="BM29" s="697"/>
      <c r="BN29" s="697"/>
      <c r="BO29" s="697"/>
      <c r="BP29" s="697"/>
      <c r="BQ29" s="697"/>
      <c r="BR29" s="697"/>
      <c r="BS29" s="697"/>
      <c r="BT29" s="698"/>
      <c r="BU29" s="16"/>
    </row>
    <row r="30" spans="2:73" s="17" customFormat="1" ht="15.75">
      <c r="B30" s="692"/>
      <c r="C30" s="692"/>
      <c r="D30" s="692"/>
      <c r="E30" s="692"/>
      <c r="F30" s="692"/>
      <c r="G30" s="692"/>
      <c r="H30" s="692"/>
      <c r="I30" s="644"/>
      <c r="J30" s="644"/>
      <c r="K30" s="633"/>
      <c r="L30" s="696"/>
      <c r="M30" s="697"/>
      <c r="N30" s="697"/>
      <c r="O30" s="697"/>
      <c r="P30" s="697"/>
      <c r="Q30" s="697"/>
      <c r="R30" s="697"/>
      <c r="S30" s="697"/>
      <c r="T30" s="697"/>
      <c r="U30" s="697"/>
      <c r="V30" s="697"/>
      <c r="W30" s="697"/>
      <c r="X30" s="697"/>
      <c r="Y30" s="697"/>
      <c r="Z30" s="697"/>
      <c r="AA30" s="697"/>
      <c r="AB30" s="697"/>
      <c r="AC30" s="697"/>
      <c r="AD30" s="697"/>
      <c r="AE30" s="697"/>
      <c r="AF30" s="697"/>
      <c r="AG30" s="697"/>
      <c r="AH30" s="697"/>
      <c r="AI30" s="697"/>
      <c r="AJ30" s="697"/>
      <c r="AK30" s="697"/>
      <c r="AL30" s="697"/>
      <c r="AM30" s="697"/>
      <c r="AN30" s="697"/>
      <c r="AO30" s="698"/>
      <c r="AP30" s="633"/>
      <c r="AQ30" s="696"/>
      <c r="AR30" s="697"/>
      <c r="AS30" s="697"/>
      <c r="AT30" s="697"/>
      <c r="AU30" s="697"/>
      <c r="AV30" s="697"/>
      <c r="AW30" s="697"/>
      <c r="AX30" s="697"/>
      <c r="AY30" s="697"/>
      <c r="AZ30" s="697"/>
      <c r="BA30" s="697"/>
      <c r="BB30" s="697"/>
      <c r="BC30" s="697"/>
      <c r="BD30" s="697"/>
      <c r="BE30" s="697"/>
      <c r="BF30" s="697"/>
      <c r="BG30" s="697"/>
      <c r="BH30" s="697"/>
      <c r="BI30" s="697"/>
      <c r="BJ30" s="697"/>
      <c r="BK30" s="697"/>
      <c r="BL30" s="697"/>
      <c r="BM30" s="697"/>
      <c r="BN30" s="697"/>
      <c r="BO30" s="697"/>
      <c r="BP30" s="697"/>
      <c r="BQ30" s="697"/>
      <c r="BR30" s="697"/>
      <c r="BS30" s="697"/>
      <c r="BT30" s="698"/>
      <c r="BU30" s="16"/>
    </row>
    <row r="31" spans="2:73" s="17" customFormat="1" ht="15.75">
      <c r="B31" s="692"/>
      <c r="C31" s="692"/>
      <c r="D31" s="692"/>
      <c r="E31" s="692"/>
      <c r="F31" s="692"/>
      <c r="G31" s="692"/>
      <c r="H31" s="692"/>
      <c r="I31" s="644"/>
      <c r="J31" s="644"/>
      <c r="K31" s="633"/>
      <c r="L31" s="696"/>
      <c r="M31" s="697"/>
      <c r="N31" s="697"/>
      <c r="O31" s="697"/>
      <c r="P31" s="697"/>
      <c r="Q31" s="697"/>
      <c r="R31" s="697"/>
      <c r="S31" s="697"/>
      <c r="T31" s="697"/>
      <c r="U31" s="697"/>
      <c r="V31" s="697"/>
      <c r="W31" s="697"/>
      <c r="X31" s="697"/>
      <c r="Y31" s="697"/>
      <c r="Z31" s="697"/>
      <c r="AA31" s="697"/>
      <c r="AB31" s="697"/>
      <c r="AC31" s="697"/>
      <c r="AD31" s="697"/>
      <c r="AE31" s="697"/>
      <c r="AF31" s="697"/>
      <c r="AG31" s="697"/>
      <c r="AH31" s="697"/>
      <c r="AI31" s="697"/>
      <c r="AJ31" s="697"/>
      <c r="AK31" s="697"/>
      <c r="AL31" s="697"/>
      <c r="AM31" s="697"/>
      <c r="AN31" s="697"/>
      <c r="AO31" s="698"/>
      <c r="AP31" s="633"/>
      <c r="AQ31" s="696"/>
      <c r="AR31" s="697"/>
      <c r="AS31" s="697"/>
      <c r="AT31" s="697"/>
      <c r="AU31" s="697"/>
      <c r="AV31" s="697"/>
      <c r="AW31" s="697"/>
      <c r="AX31" s="697"/>
      <c r="AY31" s="697"/>
      <c r="AZ31" s="697"/>
      <c r="BA31" s="697"/>
      <c r="BB31" s="697"/>
      <c r="BC31" s="697"/>
      <c r="BD31" s="697"/>
      <c r="BE31" s="697"/>
      <c r="BF31" s="697"/>
      <c r="BG31" s="697"/>
      <c r="BH31" s="697"/>
      <c r="BI31" s="697"/>
      <c r="BJ31" s="697"/>
      <c r="BK31" s="697"/>
      <c r="BL31" s="697"/>
      <c r="BM31" s="697"/>
      <c r="BN31" s="697"/>
      <c r="BO31" s="697"/>
      <c r="BP31" s="697"/>
      <c r="BQ31" s="697"/>
      <c r="BR31" s="697"/>
      <c r="BS31" s="697"/>
      <c r="BT31" s="698"/>
      <c r="BU31" s="16"/>
    </row>
    <row r="32" spans="2:73" s="17" customFormat="1" ht="15.75">
      <c r="B32" s="692"/>
      <c r="C32" s="692"/>
      <c r="D32" s="692"/>
      <c r="E32" s="692"/>
      <c r="F32" s="692"/>
      <c r="G32" s="692"/>
      <c r="H32" s="692"/>
      <c r="I32" s="644"/>
      <c r="J32" s="644"/>
      <c r="K32" s="633"/>
      <c r="L32" s="696"/>
      <c r="M32" s="697"/>
      <c r="N32" s="697"/>
      <c r="O32" s="697"/>
      <c r="P32" s="697"/>
      <c r="Q32" s="697"/>
      <c r="R32" s="697"/>
      <c r="S32" s="697"/>
      <c r="T32" s="697"/>
      <c r="U32" s="697"/>
      <c r="V32" s="697"/>
      <c r="W32" s="697"/>
      <c r="X32" s="697"/>
      <c r="Y32" s="697"/>
      <c r="Z32" s="697"/>
      <c r="AA32" s="697"/>
      <c r="AB32" s="697"/>
      <c r="AC32" s="697"/>
      <c r="AD32" s="697"/>
      <c r="AE32" s="697"/>
      <c r="AF32" s="697"/>
      <c r="AG32" s="697"/>
      <c r="AH32" s="697"/>
      <c r="AI32" s="697"/>
      <c r="AJ32" s="697"/>
      <c r="AK32" s="697"/>
      <c r="AL32" s="697"/>
      <c r="AM32" s="697"/>
      <c r="AN32" s="697"/>
      <c r="AO32" s="698"/>
      <c r="AP32" s="633"/>
      <c r="AQ32" s="696"/>
      <c r="AR32" s="697"/>
      <c r="AS32" s="697"/>
      <c r="AT32" s="697"/>
      <c r="AU32" s="697"/>
      <c r="AV32" s="697"/>
      <c r="AW32" s="697"/>
      <c r="AX32" s="697"/>
      <c r="AY32" s="697"/>
      <c r="AZ32" s="697"/>
      <c r="BA32" s="697"/>
      <c r="BB32" s="697"/>
      <c r="BC32" s="697"/>
      <c r="BD32" s="697"/>
      <c r="BE32" s="697"/>
      <c r="BF32" s="697"/>
      <c r="BG32" s="697"/>
      <c r="BH32" s="697"/>
      <c r="BI32" s="697"/>
      <c r="BJ32" s="697"/>
      <c r="BK32" s="697"/>
      <c r="BL32" s="697"/>
      <c r="BM32" s="697"/>
      <c r="BN32" s="697"/>
      <c r="BO32" s="697"/>
      <c r="BP32" s="697"/>
      <c r="BQ32" s="697"/>
      <c r="BR32" s="697"/>
      <c r="BS32" s="697"/>
      <c r="BT32" s="698"/>
      <c r="BU32" s="16"/>
    </row>
    <row r="33" spans="2:73" s="17" customFormat="1" ht="15.75">
      <c r="B33" s="692"/>
      <c r="C33" s="692"/>
      <c r="D33" s="692"/>
      <c r="E33" s="692"/>
      <c r="F33" s="692"/>
      <c r="G33" s="692"/>
      <c r="H33" s="692"/>
      <c r="I33" s="644"/>
      <c r="J33" s="644"/>
      <c r="K33" s="633"/>
      <c r="L33" s="696"/>
      <c r="M33" s="697"/>
      <c r="N33" s="697"/>
      <c r="O33" s="697"/>
      <c r="P33" s="697"/>
      <c r="Q33" s="697"/>
      <c r="R33" s="697"/>
      <c r="S33" s="697"/>
      <c r="T33" s="697"/>
      <c r="U33" s="697"/>
      <c r="V33" s="697"/>
      <c r="W33" s="697"/>
      <c r="X33" s="697"/>
      <c r="Y33" s="697"/>
      <c r="Z33" s="697"/>
      <c r="AA33" s="697"/>
      <c r="AB33" s="697"/>
      <c r="AC33" s="697"/>
      <c r="AD33" s="697"/>
      <c r="AE33" s="697"/>
      <c r="AF33" s="697"/>
      <c r="AG33" s="697"/>
      <c r="AH33" s="697"/>
      <c r="AI33" s="697"/>
      <c r="AJ33" s="697"/>
      <c r="AK33" s="697"/>
      <c r="AL33" s="697"/>
      <c r="AM33" s="697"/>
      <c r="AN33" s="697"/>
      <c r="AO33" s="698"/>
      <c r="AP33" s="633"/>
      <c r="AQ33" s="696"/>
      <c r="AR33" s="697"/>
      <c r="AS33" s="697"/>
      <c r="AT33" s="697"/>
      <c r="AU33" s="697"/>
      <c r="AV33" s="697"/>
      <c r="AW33" s="697"/>
      <c r="AX33" s="697"/>
      <c r="AY33" s="697"/>
      <c r="AZ33" s="697"/>
      <c r="BA33" s="697"/>
      <c r="BB33" s="697"/>
      <c r="BC33" s="697"/>
      <c r="BD33" s="697"/>
      <c r="BE33" s="697"/>
      <c r="BF33" s="697"/>
      <c r="BG33" s="697"/>
      <c r="BH33" s="697"/>
      <c r="BI33" s="697"/>
      <c r="BJ33" s="697"/>
      <c r="BK33" s="697"/>
      <c r="BL33" s="697"/>
      <c r="BM33" s="697"/>
      <c r="BN33" s="697"/>
      <c r="BO33" s="697"/>
      <c r="BP33" s="697"/>
      <c r="BQ33" s="697"/>
      <c r="BR33" s="697"/>
      <c r="BS33" s="697"/>
      <c r="BT33" s="698"/>
      <c r="BU33" s="16"/>
    </row>
    <row r="34" spans="2:73" s="17" customFormat="1" ht="15.75">
      <c r="B34" s="692"/>
      <c r="C34" s="692"/>
      <c r="D34" s="692"/>
      <c r="E34" s="692"/>
      <c r="F34" s="692"/>
      <c r="G34" s="692"/>
      <c r="H34" s="692"/>
      <c r="I34" s="644"/>
      <c r="J34" s="644"/>
      <c r="K34" s="633"/>
      <c r="L34" s="696"/>
      <c r="M34" s="697"/>
      <c r="N34" s="697"/>
      <c r="O34" s="697"/>
      <c r="P34" s="697"/>
      <c r="Q34" s="697"/>
      <c r="R34" s="697"/>
      <c r="S34" s="697"/>
      <c r="T34" s="697"/>
      <c r="U34" s="697"/>
      <c r="V34" s="697"/>
      <c r="W34" s="697"/>
      <c r="X34" s="697"/>
      <c r="Y34" s="697"/>
      <c r="Z34" s="697"/>
      <c r="AA34" s="697"/>
      <c r="AB34" s="697"/>
      <c r="AC34" s="697"/>
      <c r="AD34" s="697"/>
      <c r="AE34" s="697"/>
      <c r="AF34" s="697"/>
      <c r="AG34" s="697"/>
      <c r="AH34" s="697"/>
      <c r="AI34" s="697"/>
      <c r="AJ34" s="697"/>
      <c r="AK34" s="697"/>
      <c r="AL34" s="697"/>
      <c r="AM34" s="697"/>
      <c r="AN34" s="697"/>
      <c r="AO34" s="698"/>
      <c r="AP34" s="633"/>
      <c r="AQ34" s="696"/>
      <c r="AR34" s="697"/>
      <c r="AS34" s="697"/>
      <c r="AT34" s="697"/>
      <c r="AU34" s="697"/>
      <c r="AV34" s="697"/>
      <c r="AW34" s="697"/>
      <c r="AX34" s="697"/>
      <c r="AY34" s="697"/>
      <c r="AZ34" s="697"/>
      <c r="BA34" s="697"/>
      <c r="BB34" s="697"/>
      <c r="BC34" s="697"/>
      <c r="BD34" s="697"/>
      <c r="BE34" s="697"/>
      <c r="BF34" s="697"/>
      <c r="BG34" s="697"/>
      <c r="BH34" s="697"/>
      <c r="BI34" s="697"/>
      <c r="BJ34" s="697"/>
      <c r="BK34" s="697"/>
      <c r="BL34" s="697"/>
      <c r="BM34" s="697"/>
      <c r="BN34" s="697"/>
      <c r="BO34" s="697"/>
      <c r="BP34" s="697"/>
      <c r="BQ34" s="697"/>
      <c r="BR34" s="697"/>
      <c r="BS34" s="697"/>
      <c r="BT34" s="698"/>
      <c r="BU34" s="16"/>
    </row>
    <row r="35" spans="2:73" s="17" customFormat="1" ht="15.75">
      <c r="B35" s="692"/>
      <c r="C35" s="692"/>
      <c r="D35" s="692"/>
      <c r="E35" s="692"/>
      <c r="F35" s="692"/>
      <c r="G35" s="692"/>
      <c r="H35" s="692"/>
      <c r="I35" s="644"/>
      <c r="J35" s="644"/>
      <c r="K35" s="633"/>
      <c r="L35" s="696"/>
      <c r="M35" s="697"/>
      <c r="N35" s="697"/>
      <c r="O35" s="697"/>
      <c r="P35" s="697"/>
      <c r="Q35" s="697"/>
      <c r="R35" s="697"/>
      <c r="S35" s="697"/>
      <c r="T35" s="697"/>
      <c r="U35" s="697"/>
      <c r="V35" s="697"/>
      <c r="W35" s="697"/>
      <c r="X35" s="697"/>
      <c r="Y35" s="697"/>
      <c r="Z35" s="697"/>
      <c r="AA35" s="697"/>
      <c r="AB35" s="697"/>
      <c r="AC35" s="697"/>
      <c r="AD35" s="697"/>
      <c r="AE35" s="697"/>
      <c r="AF35" s="697"/>
      <c r="AG35" s="697"/>
      <c r="AH35" s="697"/>
      <c r="AI35" s="697"/>
      <c r="AJ35" s="697"/>
      <c r="AK35" s="697"/>
      <c r="AL35" s="697"/>
      <c r="AM35" s="697"/>
      <c r="AN35" s="697"/>
      <c r="AO35" s="698"/>
      <c r="AP35" s="633"/>
      <c r="AQ35" s="696"/>
      <c r="AR35" s="697"/>
      <c r="AS35" s="697"/>
      <c r="AT35" s="697"/>
      <c r="AU35" s="697"/>
      <c r="AV35" s="697"/>
      <c r="AW35" s="697"/>
      <c r="AX35" s="697"/>
      <c r="AY35" s="697"/>
      <c r="AZ35" s="697"/>
      <c r="BA35" s="697"/>
      <c r="BB35" s="697"/>
      <c r="BC35" s="697"/>
      <c r="BD35" s="697"/>
      <c r="BE35" s="697"/>
      <c r="BF35" s="697"/>
      <c r="BG35" s="697"/>
      <c r="BH35" s="697"/>
      <c r="BI35" s="697"/>
      <c r="BJ35" s="697"/>
      <c r="BK35" s="697"/>
      <c r="BL35" s="697"/>
      <c r="BM35" s="697"/>
      <c r="BN35" s="697"/>
      <c r="BO35" s="697"/>
      <c r="BP35" s="697"/>
      <c r="BQ35" s="697"/>
      <c r="BR35" s="697"/>
      <c r="BS35" s="697"/>
      <c r="BT35" s="698"/>
      <c r="BU35" s="16"/>
    </row>
    <row r="36" spans="2:73" s="17" customFormat="1" ht="15.75">
      <c r="B36" s="692"/>
      <c r="C36" s="692"/>
      <c r="D36" s="692"/>
      <c r="E36" s="692"/>
      <c r="F36" s="692"/>
      <c r="G36" s="692"/>
      <c r="H36" s="692"/>
      <c r="I36" s="644"/>
      <c r="J36" s="644"/>
      <c r="K36" s="633"/>
      <c r="L36" s="696"/>
      <c r="M36" s="697"/>
      <c r="N36" s="697"/>
      <c r="O36" s="697"/>
      <c r="P36" s="697"/>
      <c r="Q36" s="697"/>
      <c r="R36" s="697"/>
      <c r="S36" s="697"/>
      <c r="T36" s="697"/>
      <c r="U36" s="697"/>
      <c r="V36" s="697"/>
      <c r="W36" s="697"/>
      <c r="X36" s="697"/>
      <c r="Y36" s="697"/>
      <c r="Z36" s="697"/>
      <c r="AA36" s="697"/>
      <c r="AB36" s="697"/>
      <c r="AC36" s="697"/>
      <c r="AD36" s="697"/>
      <c r="AE36" s="697"/>
      <c r="AF36" s="697"/>
      <c r="AG36" s="697"/>
      <c r="AH36" s="697"/>
      <c r="AI36" s="697"/>
      <c r="AJ36" s="697"/>
      <c r="AK36" s="697"/>
      <c r="AL36" s="697"/>
      <c r="AM36" s="697"/>
      <c r="AN36" s="697"/>
      <c r="AO36" s="698"/>
      <c r="AP36" s="633"/>
      <c r="AQ36" s="696"/>
      <c r="AR36" s="697"/>
      <c r="AS36" s="697"/>
      <c r="AT36" s="697"/>
      <c r="AU36" s="697"/>
      <c r="AV36" s="697"/>
      <c r="AW36" s="697"/>
      <c r="AX36" s="697"/>
      <c r="AY36" s="697"/>
      <c r="AZ36" s="697"/>
      <c r="BA36" s="697"/>
      <c r="BB36" s="697"/>
      <c r="BC36" s="697"/>
      <c r="BD36" s="697"/>
      <c r="BE36" s="697"/>
      <c r="BF36" s="697"/>
      <c r="BG36" s="697"/>
      <c r="BH36" s="697"/>
      <c r="BI36" s="697"/>
      <c r="BJ36" s="697"/>
      <c r="BK36" s="697"/>
      <c r="BL36" s="697"/>
      <c r="BM36" s="697"/>
      <c r="BN36" s="697"/>
      <c r="BO36" s="697"/>
      <c r="BP36" s="697"/>
      <c r="BQ36" s="697"/>
      <c r="BR36" s="697"/>
      <c r="BS36" s="697"/>
      <c r="BT36" s="698"/>
      <c r="BU36" s="16"/>
    </row>
    <row r="37" spans="2:73" s="17" customFormat="1" ht="15.75">
      <c r="B37" s="692"/>
      <c r="C37" s="692"/>
      <c r="D37" s="692"/>
      <c r="E37" s="692"/>
      <c r="F37" s="692"/>
      <c r="G37" s="692"/>
      <c r="H37" s="692"/>
      <c r="I37" s="644"/>
      <c r="J37" s="644"/>
      <c r="K37" s="633"/>
      <c r="L37" s="696"/>
      <c r="M37" s="697"/>
      <c r="N37" s="697"/>
      <c r="O37" s="697"/>
      <c r="P37" s="697"/>
      <c r="Q37" s="697"/>
      <c r="R37" s="697"/>
      <c r="S37" s="697"/>
      <c r="T37" s="697"/>
      <c r="U37" s="697"/>
      <c r="V37" s="697"/>
      <c r="W37" s="697"/>
      <c r="X37" s="697"/>
      <c r="Y37" s="697"/>
      <c r="Z37" s="697"/>
      <c r="AA37" s="697"/>
      <c r="AB37" s="697"/>
      <c r="AC37" s="697"/>
      <c r="AD37" s="697"/>
      <c r="AE37" s="697"/>
      <c r="AF37" s="697"/>
      <c r="AG37" s="697"/>
      <c r="AH37" s="697"/>
      <c r="AI37" s="697"/>
      <c r="AJ37" s="697"/>
      <c r="AK37" s="697"/>
      <c r="AL37" s="697"/>
      <c r="AM37" s="697"/>
      <c r="AN37" s="697"/>
      <c r="AO37" s="698"/>
      <c r="AP37" s="633"/>
      <c r="AQ37" s="696"/>
      <c r="AR37" s="697"/>
      <c r="AS37" s="697"/>
      <c r="AT37" s="697"/>
      <c r="AU37" s="697"/>
      <c r="AV37" s="697"/>
      <c r="AW37" s="697"/>
      <c r="AX37" s="697"/>
      <c r="AY37" s="697"/>
      <c r="AZ37" s="697"/>
      <c r="BA37" s="697"/>
      <c r="BB37" s="697"/>
      <c r="BC37" s="697"/>
      <c r="BD37" s="697"/>
      <c r="BE37" s="697"/>
      <c r="BF37" s="697"/>
      <c r="BG37" s="697"/>
      <c r="BH37" s="697"/>
      <c r="BI37" s="697"/>
      <c r="BJ37" s="697"/>
      <c r="BK37" s="697"/>
      <c r="BL37" s="697"/>
      <c r="BM37" s="697"/>
      <c r="BN37" s="697"/>
      <c r="BO37" s="697"/>
      <c r="BP37" s="697"/>
      <c r="BQ37" s="697"/>
      <c r="BR37" s="697"/>
      <c r="BS37" s="697"/>
      <c r="BT37" s="698"/>
      <c r="BU37" s="16"/>
    </row>
    <row r="38" spans="2:73" s="17" customFormat="1" ht="15.75">
      <c r="B38" s="692"/>
      <c r="C38" s="692"/>
      <c r="D38" s="692"/>
      <c r="E38" s="692"/>
      <c r="F38" s="692"/>
      <c r="G38" s="692"/>
      <c r="H38" s="692"/>
      <c r="I38" s="644"/>
      <c r="J38" s="644"/>
      <c r="K38" s="633"/>
      <c r="L38" s="696"/>
      <c r="M38" s="697"/>
      <c r="N38" s="697"/>
      <c r="O38" s="697"/>
      <c r="P38" s="697"/>
      <c r="Q38" s="697"/>
      <c r="R38" s="697"/>
      <c r="S38" s="697"/>
      <c r="T38" s="697"/>
      <c r="U38" s="697"/>
      <c r="V38" s="697"/>
      <c r="W38" s="697"/>
      <c r="X38" s="697"/>
      <c r="Y38" s="697"/>
      <c r="Z38" s="697"/>
      <c r="AA38" s="697"/>
      <c r="AB38" s="697"/>
      <c r="AC38" s="697"/>
      <c r="AD38" s="697"/>
      <c r="AE38" s="697"/>
      <c r="AF38" s="697"/>
      <c r="AG38" s="697"/>
      <c r="AH38" s="697"/>
      <c r="AI38" s="697"/>
      <c r="AJ38" s="697"/>
      <c r="AK38" s="697"/>
      <c r="AL38" s="697"/>
      <c r="AM38" s="697"/>
      <c r="AN38" s="697"/>
      <c r="AO38" s="698"/>
      <c r="AP38" s="633"/>
      <c r="AQ38" s="696"/>
      <c r="AR38" s="697"/>
      <c r="AS38" s="697"/>
      <c r="AT38" s="697"/>
      <c r="AU38" s="697"/>
      <c r="AV38" s="697"/>
      <c r="AW38" s="697"/>
      <c r="AX38" s="697"/>
      <c r="AY38" s="697"/>
      <c r="AZ38" s="697"/>
      <c r="BA38" s="697"/>
      <c r="BB38" s="697"/>
      <c r="BC38" s="697"/>
      <c r="BD38" s="697"/>
      <c r="BE38" s="697"/>
      <c r="BF38" s="697"/>
      <c r="BG38" s="697"/>
      <c r="BH38" s="697"/>
      <c r="BI38" s="697"/>
      <c r="BJ38" s="697"/>
      <c r="BK38" s="697"/>
      <c r="BL38" s="697"/>
      <c r="BM38" s="697"/>
      <c r="BN38" s="697"/>
      <c r="BO38" s="697"/>
      <c r="BP38" s="697"/>
      <c r="BQ38" s="697"/>
      <c r="BR38" s="697"/>
      <c r="BS38" s="697"/>
      <c r="BT38" s="698"/>
      <c r="BU38" s="16"/>
    </row>
    <row r="39" spans="2:73" s="17" customFormat="1" ht="15.75">
      <c r="B39" s="692"/>
      <c r="C39" s="692"/>
      <c r="D39" s="692"/>
      <c r="E39" s="692"/>
      <c r="F39" s="692"/>
      <c r="G39" s="692"/>
      <c r="H39" s="692"/>
      <c r="I39" s="644"/>
      <c r="J39" s="644"/>
      <c r="K39" s="633"/>
      <c r="L39" s="696"/>
      <c r="M39" s="697"/>
      <c r="N39" s="697"/>
      <c r="O39" s="697"/>
      <c r="P39" s="697"/>
      <c r="Q39" s="697"/>
      <c r="R39" s="697"/>
      <c r="S39" s="697"/>
      <c r="T39" s="697"/>
      <c r="U39" s="697"/>
      <c r="V39" s="697"/>
      <c r="W39" s="697"/>
      <c r="X39" s="697"/>
      <c r="Y39" s="697"/>
      <c r="Z39" s="697"/>
      <c r="AA39" s="697"/>
      <c r="AB39" s="697"/>
      <c r="AC39" s="697"/>
      <c r="AD39" s="697"/>
      <c r="AE39" s="697"/>
      <c r="AF39" s="697"/>
      <c r="AG39" s="697"/>
      <c r="AH39" s="697"/>
      <c r="AI39" s="697"/>
      <c r="AJ39" s="697"/>
      <c r="AK39" s="697"/>
      <c r="AL39" s="697"/>
      <c r="AM39" s="697"/>
      <c r="AN39" s="697"/>
      <c r="AO39" s="698"/>
      <c r="AP39" s="633"/>
      <c r="AQ39" s="696"/>
      <c r="AR39" s="697"/>
      <c r="AS39" s="697"/>
      <c r="AT39" s="697"/>
      <c r="AU39" s="697"/>
      <c r="AV39" s="697"/>
      <c r="AW39" s="697"/>
      <c r="AX39" s="697"/>
      <c r="AY39" s="697"/>
      <c r="AZ39" s="697"/>
      <c r="BA39" s="697"/>
      <c r="BB39" s="697"/>
      <c r="BC39" s="697"/>
      <c r="BD39" s="697"/>
      <c r="BE39" s="697"/>
      <c r="BF39" s="697"/>
      <c r="BG39" s="697"/>
      <c r="BH39" s="697"/>
      <c r="BI39" s="697"/>
      <c r="BJ39" s="697"/>
      <c r="BK39" s="697"/>
      <c r="BL39" s="697"/>
      <c r="BM39" s="697"/>
      <c r="BN39" s="697"/>
      <c r="BO39" s="697"/>
      <c r="BP39" s="697"/>
      <c r="BQ39" s="697"/>
      <c r="BR39" s="697"/>
      <c r="BS39" s="697"/>
      <c r="BT39" s="698"/>
      <c r="BU39" s="16"/>
    </row>
    <row r="40" spans="2:73" s="17" customFormat="1" ht="15.75">
      <c r="B40" s="692"/>
      <c r="C40" s="692"/>
      <c r="D40" s="692"/>
      <c r="E40" s="692"/>
      <c r="F40" s="692"/>
      <c r="G40" s="692"/>
      <c r="H40" s="692"/>
      <c r="I40" s="644"/>
      <c r="J40" s="644"/>
      <c r="K40" s="633"/>
      <c r="L40" s="696"/>
      <c r="M40" s="697"/>
      <c r="N40" s="697"/>
      <c r="O40" s="697"/>
      <c r="P40" s="697"/>
      <c r="Q40" s="697"/>
      <c r="R40" s="697"/>
      <c r="S40" s="697"/>
      <c r="T40" s="697"/>
      <c r="U40" s="697"/>
      <c r="V40" s="697"/>
      <c r="W40" s="697"/>
      <c r="X40" s="697"/>
      <c r="Y40" s="697"/>
      <c r="Z40" s="697"/>
      <c r="AA40" s="697"/>
      <c r="AB40" s="697"/>
      <c r="AC40" s="697"/>
      <c r="AD40" s="697"/>
      <c r="AE40" s="697"/>
      <c r="AF40" s="697"/>
      <c r="AG40" s="697"/>
      <c r="AH40" s="697"/>
      <c r="AI40" s="697"/>
      <c r="AJ40" s="697"/>
      <c r="AK40" s="697"/>
      <c r="AL40" s="697"/>
      <c r="AM40" s="697"/>
      <c r="AN40" s="697"/>
      <c r="AO40" s="698"/>
      <c r="AP40" s="633"/>
      <c r="AQ40" s="696"/>
      <c r="AR40" s="697"/>
      <c r="AS40" s="697"/>
      <c r="AT40" s="697"/>
      <c r="AU40" s="697"/>
      <c r="AV40" s="697"/>
      <c r="AW40" s="697"/>
      <c r="AX40" s="697"/>
      <c r="AY40" s="697"/>
      <c r="AZ40" s="697"/>
      <c r="BA40" s="697"/>
      <c r="BB40" s="697"/>
      <c r="BC40" s="697"/>
      <c r="BD40" s="697"/>
      <c r="BE40" s="697"/>
      <c r="BF40" s="697"/>
      <c r="BG40" s="697"/>
      <c r="BH40" s="697"/>
      <c r="BI40" s="697"/>
      <c r="BJ40" s="697"/>
      <c r="BK40" s="697"/>
      <c r="BL40" s="697"/>
      <c r="BM40" s="697"/>
      <c r="BN40" s="697"/>
      <c r="BO40" s="697"/>
      <c r="BP40" s="697"/>
      <c r="BQ40" s="697"/>
      <c r="BR40" s="697"/>
      <c r="BS40" s="697"/>
      <c r="BT40" s="698"/>
      <c r="BU40" s="16"/>
    </row>
    <row r="41" spans="2:73" s="17" customFormat="1" ht="15.75">
      <c r="B41" s="692"/>
      <c r="C41" s="692"/>
      <c r="D41" s="692"/>
      <c r="E41" s="692"/>
      <c r="F41" s="692"/>
      <c r="G41" s="692"/>
      <c r="H41" s="692"/>
      <c r="I41" s="644"/>
      <c r="J41" s="644"/>
      <c r="K41" s="633"/>
      <c r="L41" s="696"/>
      <c r="M41" s="697"/>
      <c r="N41" s="697"/>
      <c r="O41" s="697"/>
      <c r="P41" s="697"/>
      <c r="Q41" s="697"/>
      <c r="R41" s="697"/>
      <c r="S41" s="697"/>
      <c r="T41" s="697"/>
      <c r="U41" s="697"/>
      <c r="V41" s="697"/>
      <c r="W41" s="697"/>
      <c r="X41" s="697"/>
      <c r="Y41" s="697"/>
      <c r="Z41" s="697"/>
      <c r="AA41" s="697"/>
      <c r="AB41" s="697"/>
      <c r="AC41" s="697"/>
      <c r="AD41" s="697"/>
      <c r="AE41" s="697"/>
      <c r="AF41" s="697"/>
      <c r="AG41" s="697"/>
      <c r="AH41" s="697"/>
      <c r="AI41" s="697"/>
      <c r="AJ41" s="697"/>
      <c r="AK41" s="697"/>
      <c r="AL41" s="697"/>
      <c r="AM41" s="697"/>
      <c r="AN41" s="697"/>
      <c r="AO41" s="698"/>
      <c r="AP41" s="633"/>
      <c r="AQ41" s="696"/>
      <c r="AR41" s="697"/>
      <c r="AS41" s="697"/>
      <c r="AT41" s="697"/>
      <c r="AU41" s="697"/>
      <c r="AV41" s="697"/>
      <c r="AW41" s="697"/>
      <c r="AX41" s="697"/>
      <c r="AY41" s="697"/>
      <c r="AZ41" s="697"/>
      <c r="BA41" s="697"/>
      <c r="BB41" s="697"/>
      <c r="BC41" s="697"/>
      <c r="BD41" s="697"/>
      <c r="BE41" s="697"/>
      <c r="BF41" s="697"/>
      <c r="BG41" s="697"/>
      <c r="BH41" s="697"/>
      <c r="BI41" s="697"/>
      <c r="BJ41" s="697"/>
      <c r="BK41" s="697"/>
      <c r="BL41" s="697"/>
      <c r="BM41" s="697"/>
      <c r="BN41" s="697"/>
      <c r="BO41" s="697"/>
      <c r="BP41" s="697"/>
      <c r="BQ41" s="697"/>
      <c r="BR41" s="697"/>
      <c r="BS41" s="697"/>
      <c r="BT41" s="698"/>
      <c r="BU41" s="16"/>
    </row>
    <row r="42" spans="2:73" s="17" customFormat="1" ht="15.75">
      <c r="B42" s="692"/>
      <c r="C42" s="692"/>
      <c r="D42" s="692"/>
      <c r="E42" s="692"/>
      <c r="F42" s="692"/>
      <c r="G42" s="692"/>
      <c r="H42" s="692"/>
      <c r="I42" s="644"/>
      <c r="J42" s="644"/>
      <c r="K42" s="633"/>
      <c r="L42" s="696"/>
      <c r="M42" s="697"/>
      <c r="N42" s="697"/>
      <c r="O42" s="697"/>
      <c r="P42" s="697"/>
      <c r="Q42" s="697"/>
      <c r="R42" s="697"/>
      <c r="S42" s="697"/>
      <c r="T42" s="697"/>
      <c r="U42" s="697"/>
      <c r="V42" s="697"/>
      <c r="W42" s="697"/>
      <c r="X42" s="697"/>
      <c r="Y42" s="697"/>
      <c r="Z42" s="697"/>
      <c r="AA42" s="697"/>
      <c r="AB42" s="697"/>
      <c r="AC42" s="697"/>
      <c r="AD42" s="697"/>
      <c r="AE42" s="697"/>
      <c r="AF42" s="697"/>
      <c r="AG42" s="697"/>
      <c r="AH42" s="697"/>
      <c r="AI42" s="697"/>
      <c r="AJ42" s="697"/>
      <c r="AK42" s="697"/>
      <c r="AL42" s="697"/>
      <c r="AM42" s="697"/>
      <c r="AN42" s="697"/>
      <c r="AO42" s="698"/>
      <c r="AP42" s="633"/>
      <c r="AQ42" s="696"/>
      <c r="AR42" s="697"/>
      <c r="AS42" s="697"/>
      <c r="AT42" s="697"/>
      <c r="AU42" s="697"/>
      <c r="AV42" s="697"/>
      <c r="AW42" s="697"/>
      <c r="AX42" s="697"/>
      <c r="AY42" s="697"/>
      <c r="AZ42" s="697"/>
      <c r="BA42" s="697"/>
      <c r="BB42" s="697"/>
      <c r="BC42" s="697"/>
      <c r="BD42" s="697"/>
      <c r="BE42" s="697"/>
      <c r="BF42" s="697"/>
      <c r="BG42" s="697"/>
      <c r="BH42" s="697"/>
      <c r="BI42" s="697"/>
      <c r="BJ42" s="697"/>
      <c r="BK42" s="697"/>
      <c r="BL42" s="697"/>
      <c r="BM42" s="697"/>
      <c r="BN42" s="697"/>
      <c r="BO42" s="697"/>
      <c r="BP42" s="697"/>
      <c r="BQ42" s="697"/>
      <c r="BR42" s="697"/>
      <c r="BS42" s="697"/>
      <c r="BT42" s="698"/>
      <c r="BU42" s="16"/>
    </row>
    <row r="43" spans="2:73" s="17" customFormat="1" ht="15.75">
      <c r="B43" s="692"/>
      <c r="C43" s="692"/>
      <c r="D43" s="692"/>
      <c r="E43" s="692"/>
      <c r="F43" s="692"/>
      <c r="G43" s="692"/>
      <c r="H43" s="692"/>
      <c r="I43" s="644"/>
      <c r="J43" s="644"/>
      <c r="K43" s="633"/>
      <c r="L43" s="696"/>
      <c r="M43" s="697"/>
      <c r="N43" s="697"/>
      <c r="O43" s="697"/>
      <c r="P43" s="697"/>
      <c r="Q43" s="697"/>
      <c r="R43" s="697"/>
      <c r="S43" s="697"/>
      <c r="T43" s="697"/>
      <c r="U43" s="697"/>
      <c r="V43" s="697"/>
      <c r="W43" s="697"/>
      <c r="X43" s="697"/>
      <c r="Y43" s="697"/>
      <c r="Z43" s="697"/>
      <c r="AA43" s="697"/>
      <c r="AB43" s="697"/>
      <c r="AC43" s="697"/>
      <c r="AD43" s="697"/>
      <c r="AE43" s="697"/>
      <c r="AF43" s="697"/>
      <c r="AG43" s="697"/>
      <c r="AH43" s="697"/>
      <c r="AI43" s="697"/>
      <c r="AJ43" s="697"/>
      <c r="AK43" s="697"/>
      <c r="AL43" s="697"/>
      <c r="AM43" s="697"/>
      <c r="AN43" s="697"/>
      <c r="AO43" s="698"/>
      <c r="AP43" s="633"/>
      <c r="AQ43" s="696"/>
      <c r="AR43" s="697"/>
      <c r="AS43" s="697"/>
      <c r="AT43" s="697"/>
      <c r="AU43" s="697"/>
      <c r="AV43" s="697"/>
      <c r="AW43" s="697"/>
      <c r="AX43" s="697"/>
      <c r="AY43" s="697"/>
      <c r="AZ43" s="697"/>
      <c r="BA43" s="697"/>
      <c r="BB43" s="697"/>
      <c r="BC43" s="697"/>
      <c r="BD43" s="697"/>
      <c r="BE43" s="697"/>
      <c r="BF43" s="697"/>
      <c r="BG43" s="697"/>
      <c r="BH43" s="697"/>
      <c r="BI43" s="697"/>
      <c r="BJ43" s="697"/>
      <c r="BK43" s="697"/>
      <c r="BL43" s="697"/>
      <c r="BM43" s="697"/>
      <c r="BN43" s="697"/>
      <c r="BO43" s="697"/>
      <c r="BP43" s="697"/>
      <c r="BQ43" s="697"/>
      <c r="BR43" s="697"/>
      <c r="BS43" s="697"/>
      <c r="BT43" s="698"/>
      <c r="BU43" s="16"/>
    </row>
    <row r="44" spans="2:73" s="17" customFormat="1" ht="15.75">
      <c r="B44" s="692"/>
      <c r="C44" s="692"/>
      <c r="D44" s="692"/>
      <c r="E44" s="692"/>
      <c r="F44" s="692"/>
      <c r="G44" s="692"/>
      <c r="H44" s="692"/>
      <c r="I44" s="644"/>
      <c r="J44" s="644"/>
      <c r="K44" s="633"/>
      <c r="L44" s="696"/>
      <c r="M44" s="697"/>
      <c r="N44" s="697"/>
      <c r="O44" s="697"/>
      <c r="P44" s="697"/>
      <c r="Q44" s="697"/>
      <c r="R44" s="697"/>
      <c r="S44" s="697"/>
      <c r="T44" s="697"/>
      <c r="U44" s="697"/>
      <c r="V44" s="697"/>
      <c r="W44" s="697"/>
      <c r="X44" s="697"/>
      <c r="Y44" s="697"/>
      <c r="Z44" s="697"/>
      <c r="AA44" s="697"/>
      <c r="AB44" s="697"/>
      <c r="AC44" s="697"/>
      <c r="AD44" s="697"/>
      <c r="AE44" s="697"/>
      <c r="AF44" s="697"/>
      <c r="AG44" s="697"/>
      <c r="AH44" s="697"/>
      <c r="AI44" s="697"/>
      <c r="AJ44" s="697"/>
      <c r="AK44" s="697"/>
      <c r="AL44" s="697"/>
      <c r="AM44" s="697"/>
      <c r="AN44" s="697"/>
      <c r="AO44" s="698"/>
      <c r="AP44" s="633"/>
      <c r="AQ44" s="696"/>
      <c r="AR44" s="697"/>
      <c r="AS44" s="697"/>
      <c r="AT44" s="697"/>
      <c r="AU44" s="697"/>
      <c r="AV44" s="697"/>
      <c r="AW44" s="697"/>
      <c r="AX44" s="697"/>
      <c r="AY44" s="697"/>
      <c r="AZ44" s="697"/>
      <c r="BA44" s="697"/>
      <c r="BB44" s="697"/>
      <c r="BC44" s="697"/>
      <c r="BD44" s="697"/>
      <c r="BE44" s="697"/>
      <c r="BF44" s="697"/>
      <c r="BG44" s="697"/>
      <c r="BH44" s="697"/>
      <c r="BI44" s="697"/>
      <c r="BJ44" s="697"/>
      <c r="BK44" s="697"/>
      <c r="BL44" s="697"/>
      <c r="BM44" s="697"/>
      <c r="BN44" s="697"/>
      <c r="BO44" s="697"/>
      <c r="BP44" s="697"/>
      <c r="BQ44" s="697"/>
      <c r="BR44" s="697"/>
      <c r="BS44" s="697"/>
      <c r="BT44" s="698"/>
      <c r="BU44" s="16"/>
    </row>
    <row r="45" spans="2:73" s="17" customFormat="1" ht="15.75">
      <c r="B45" s="692"/>
      <c r="C45" s="692"/>
      <c r="D45" s="692"/>
      <c r="E45" s="692"/>
      <c r="F45" s="692"/>
      <c r="G45" s="692"/>
      <c r="H45" s="692"/>
      <c r="I45" s="644"/>
      <c r="J45" s="644"/>
      <c r="K45" s="633"/>
      <c r="L45" s="696"/>
      <c r="M45" s="697"/>
      <c r="N45" s="697"/>
      <c r="O45" s="697"/>
      <c r="P45" s="697"/>
      <c r="Q45" s="697"/>
      <c r="R45" s="697"/>
      <c r="S45" s="697"/>
      <c r="T45" s="697"/>
      <c r="U45" s="697"/>
      <c r="V45" s="697"/>
      <c r="W45" s="697"/>
      <c r="X45" s="697"/>
      <c r="Y45" s="697"/>
      <c r="Z45" s="697"/>
      <c r="AA45" s="697"/>
      <c r="AB45" s="697"/>
      <c r="AC45" s="697"/>
      <c r="AD45" s="697"/>
      <c r="AE45" s="697"/>
      <c r="AF45" s="697"/>
      <c r="AG45" s="697"/>
      <c r="AH45" s="697"/>
      <c r="AI45" s="697"/>
      <c r="AJ45" s="697"/>
      <c r="AK45" s="697"/>
      <c r="AL45" s="697"/>
      <c r="AM45" s="697"/>
      <c r="AN45" s="697"/>
      <c r="AO45" s="698"/>
      <c r="AP45" s="633"/>
      <c r="AQ45" s="696"/>
      <c r="AR45" s="697"/>
      <c r="AS45" s="697"/>
      <c r="AT45" s="697"/>
      <c r="AU45" s="697"/>
      <c r="AV45" s="697"/>
      <c r="AW45" s="697"/>
      <c r="AX45" s="697"/>
      <c r="AY45" s="697"/>
      <c r="AZ45" s="697"/>
      <c r="BA45" s="697"/>
      <c r="BB45" s="697"/>
      <c r="BC45" s="697"/>
      <c r="BD45" s="697"/>
      <c r="BE45" s="697"/>
      <c r="BF45" s="697"/>
      <c r="BG45" s="697"/>
      <c r="BH45" s="697"/>
      <c r="BI45" s="697"/>
      <c r="BJ45" s="697"/>
      <c r="BK45" s="697"/>
      <c r="BL45" s="697"/>
      <c r="BM45" s="697"/>
      <c r="BN45" s="697"/>
      <c r="BO45" s="697"/>
      <c r="BP45" s="697"/>
      <c r="BQ45" s="697"/>
      <c r="BR45" s="697"/>
      <c r="BS45" s="697"/>
      <c r="BT45" s="698"/>
      <c r="BU45" s="16"/>
    </row>
    <row r="46" spans="2:73" s="17" customFormat="1" ht="15.75">
      <c r="B46" s="692"/>
      <c r="C46" s="692"/>
      <c r="D46" s="692"/>
      <c r="E46" s="692"/>
      <c r="F46" s="692"/>
      <c r="G46" s="692"/>
      <c r="H46" s="692"/>
      <c r="I46" s="644"/>
      <c r="J46" s="644"/>
      <c r="K46" s="633"/>
      <c r="L46" s="696"/>
      <c r="M46" s="697"/>
      <c r="N46" s="697"/>
      <c r="O46" s="697"/>
      <c r="P46" s="697"/>
      <c r="Q46" s="697"/>
      <c r="R46" s="697"/>
      <c r="S46" s="697"/>
      <c r="T46" s="697"/>
      <c r="U46" s="697"/>
      <c r="V46" s="697"/>
      <c r="W46" s="697"/>
      <c r="X46" s="697"/>
      <c r="Y46" s="697"/>
      <c r="Z46" s="697"/>
      <c r="AA46" s="697"/>
      <c r="AB46" s="697"/>
      <c r="AC46" s="697"/>
      <c r="AD46" s="697"/>
      <c r="AE46" s="697"/>
      <c r="AF46" s="697"/>
      <c r="AG46" s="697"/>
      <c r="AH46" s="697"/>
      <c r="AI46" s="697"/>
      <c r="AJ46" s="697"/>
      <c r="AK46" s="697"/>
      <c r="AL46" s="697"/>
      <c r="AM46" s="697"/>
      <c r="AN46" s="697"/>
      <c r="AO46" s="698"/>
      <c r="AP46" s="633"/>
      <c r="AQ46" s="696"/>
      <c r="AR46" s="697"/>
      <c r="AS46" s="697"/>
      <c r="AT46" s="697"/>
      <c r="AU46" s="697"/>
      <c r="AV46" s="697"/>
      <c r="AW46" s="697"/>
      <c r="AX46" s="697"/>
      <c r="AY46" s="697"/>
      <c r="AZ46" s="697"/>
      <c r="BA46" s="697"/>
      <c r="BB46" s="697"/>
      <c r="BC46" s="697"/>
      <c r="BD46" s="697"/>
      <c r="BE46" s="697"/>
      <c r="BF46" s="697"/>
      <c r="BG46" s="697"/>
      <c r="BH46" s="697"/>
      <c r="BI46" s="697"/>
      <c r="BJ46" s="697"/>
      <c r="BK46" s="697"/>
      <c r="BL46" s="697"/>
      <c r="BM46" s="697"/>
      <c r="BN46" s="697"/>
      <c r="BO46" s="697"/>
      <c r="BP46" s="697"/>
      <c r="BQ46" s="697"/>
      <c r="BR46" s="697"/>
      <c r="BS46" s="697"/>
      <c r="BT46" s="698"/>
      <c r="BU46" s="16"/>
    </row>
    <row r="47" spans="2:73" s="17" customFormat="1" ht="15.75">
      <c r="B47" s="692"/>
      <c r="C47" s="692"/>
      <c r="D47" s="692"/>
      <c r="E47" s="692"/>
      <c r="F47" s="692"/>
      <c r="G47" s="692"/>
      <c r="H47" s="692"/>
      <c r="I47" s="644"/>
      <c r="J47" s="644"/>
      <c r="K47" s="633"/>
      <c r="L47" s="696"/>
      <c r="M47" s="697"/>
      <c r="N47" s="697"/>
      <c r="O47" s="697"/>
      <c r="P47" s="697"/>
      <c r="Q47" s="697"/>
      <c r="R47" s="697"/>
      <c r="S47" s="697"/>
      <c r="T47" s="697"/>
      <c r="U47" s="697"/>
      <c r="V47" s="697"/>
      <c r="W47" s="697"/>
      <c r="X47" s="697"/>
      <c r="Y47" s="697"/>
      <c r="Z47" s="697"/>
      <c r="AA47" s="697"/>
      <c r="AB47" s="697"/>
      <c r="AC47" s="697"/>
      <c r="AD47" s="697"/>
      <c r="AE47" s="697"/>
      <c r="AF47" s="697"/>
      <c r="AG47" s="697"/>
      <c r="AH47" s="697"/>
      <c r="AI47" s="697"/>
      <c r="AJ47" s="697"/>
      <c r="AK47" s="697"/>
      <c r="AL47" s="697"/>
      <c r="AM47" s="697"/>
      <c r="AN47" s="697"/>
      <c r="AO47" s="698"/>
      <c r="AP47" s="633"/>
      <c r="AQ47" s="696"/>
      <c r="AR47" s="697"/>
      <c r="AS47" s="697"/>
      <c r="AT47" s="697"/>
      <c r="AU47" s="697"/>
      <c r="AV47" s="697"/>
      <c r="AW47" s="697"/>
      <c r="AX47" s="697"/>
      <c r="AY47" s="697"/>
      <c r="AZ47" s="697"/>
      <c r="BA47" s="697"/>
      <c r="BB47" s="697"/>
      <c r="BC47" s="697"/>
      <c r="BD47" s="697"/>
      <c r="BE47" s="697"/>
      <c r="BF47" s="697"/>
      <c r="BG47" s="697"/>
      <c r="BH47" s="697"/>
      <c r="BI47" s="697"/>
      <c r="BJ47" s="697"/>
      <c r="BK47" s="697"/>
      <c r="BL47" s="697"/>
      <c r="BM47" s="697"/>
      <c r="BN47" s="697"/>
      <c r="BO47" s="697"/>
      <c r="BP47" s="697"/>
      <c r="BQ47" s="697"/>
      <c r="BR47" s="697"/>
      <c r="BS47" s="697"/>
      <c r="BT47" s="698"/>
      <c r="BU47" s="16"/>
    </row>
    <row r="48" spans="2:73" s="17" customFormat="1" ht="15.75">
      <c r="B48" s="692"/>
      <c r="C48" s="692"/>
      <c r="D48" s="692"/>
      <c r="E48" s="692"/>
      <c r="F48" s="692"/>
      <c r="G48" s="692"/>
      <c r="H48" s="692"/>
      <c r="I48" s="644"/>
      <c r="J48" s="644"/>
      <c r="K48" s="633"/>
      <c r="L48" s="696"/>
      <c r="M48" s="697"/>
      <c r="N48" s="697"/>
      <c r="O48" s="697"/>
      <c r="P48" s="697"/>
      <c r="Q48" s="697"/>
      <c r="R48" s="697"/>
      <c r="S48" s="697"/>
      <c r="T48" s="697"/>
      <c r="U48" s="697"/>
      <c r="V48" s="697"/>
      <c r="W48" s="697"/>
      <c r="X48" s="697"/>
      <c r="Y48" s="697"/>
      <c r="Z48" s="697"/>
      <c r="AA48" s="697"/>
      <c r="AB48" s="697"/>
      <c r="AC48" s="697"/>
      <c r="AD48" s="697"/>
      <c r="AE48" s="697"/>
      <c r="AF48" s="697"/>
      <c r="AG48" s="697"/>
      <c r="AH48" s="697"/>
      <c r="AI48" s="697"/>
      <c r="AJ48" s="697"/>
      <c r="AK48" s="697"/>
      <c r="AL48" s="697"/>
      <c r="AM48" s="697"/>
      <c r="AN48" s="697"/>
      <c r="AO48" s="698"/>
      <c r="AP48" s="633"/>
      <c r="AQ48" s="696"/>
      <c r="AR48" s="697"/>
      <c r="AS48" s="697"/>
      <c r="AT48" s="697"/>
      <c r="AU48" s="697"/>
      <c r="AV48" s="697"/>
      <c r="AW48" s="697"/>
      <c r="AX48" s="697"/>
      <c r="AY48" s="697"/>
      <c r="AZ48" s="697"/>
      <c r="BA48" s="697"/>
      <c r="BB48" s="697"/>
      <c r="BC48" s="697"/>
      <c r="BD48" s="697"/>
      <c r="BE48" s="697"/>
      <c r="BF48" s="697"/>
      <c r="BG48" s="697"/>
      <c r="BH48" s="697"/>
      <c r="BI48" s="697"/>
      <c r="BJ48" s="697"/>
      <c r="BK48" s="697"/>
      <c r="BL48" s="697"/>
      <c r="BM48" s="697"/>
      <c r="BN48" s="697"/>
      <c r="BO48" s="697"/>
      <c r="BP48" s="697"/>
      <c r="BQ48" s="697"/>
      <c r="BR48" s="697"/>
      <c r="BS48" s="697"/>
      <c r="BT48" s="698"/>
      <c r="BU48" s="16"/>
    </row>
    <row r="49" spans="2:73" s="17" customFormat="1" ht="15.75">
      <c r="B49" s="692"/>
      <c r="C49" s="692"/>
      <c r="D49" s="692"/>
      <c r="E49" s="692"/>
      <c r="F49" s="692"/>
      <c r="G49" s="692"/>
      <c r="H49" s="692"/>
      <c r="I49" s="644"/>
      <c r="J49" s="644"/>
      <c r="K49" s="633"/>
      <c r="L49" s="696"/>
      <c r="M49" s="697"/>
      <c r="N49" s="697"/>
      <c r="O49" s="697"/>
      <c r="P49" s="697"/>
      <c r="Q49" s="697"/>
      <c r="R49" s="697"/>
      <c r="S49" s="697"/>
      <c r="T49" s="697"/>
      <c r="U49" s="697"/>
      <c r="V49" s="697"/>
      <c r="W49" s="697"/>
      <c r="X49" s="697"/>
      <c r="Y49" s="697"/>
      <c r="Z49" s="697"/>
      <c r="AA49" s="697"/>
      <c r="AB49" s="697"/>
      <c r="AC49" s="697"/>
      <c r="AD49" s="697"/>
      <c r="AE49" s="697"/>
      <c r="AF49" s="697"/>
      <c r="AG49" s="697"/>
      <c r="AH49" s="697"/>
      <c r="AI49" s="697"/>
      <c r="AJ49" s="697"/>
      <c r="AK49" s="697"/>
      <c r="AL49" s="697"/>
      <c r="AM49" s="697"/>
      <c r="AN49" s="697"/>
      <c r="AO49" s="698"/>
      <c r="AP49" s="633"/>
      <c r="AQ49" s="696"/>
      <c r="AR49" s="697"/>
      <c r="AS49" s="697"/>
      <c r="AT49" s="697"/>
      <c r="AU49" s="697"/>
      <c r="AV49" s="697"/>
      <c r="AW49" s="697"/>
      <c r="AX49" s="697"/>
      <c r="AY49" s="697"/>
      <c r="AZ49" s="697"/>
      <c r="BA49" s="697"/>
      <c r="BB49" s="697"/>
      <c r="BC49" s="697"/>
      <c r="BD49" s="697"/>
      <c r="BE49" s="697"/>
      <c r="BF49" s="697"/>
      <c r="BG49" s="697"/>
      <c r="BH49" s="697"/>
      <c r="BI49" s="697"/>
      <c r="BJ49" s="697"/>
      <c r="BK49" s="697"/>
      <c r="BL49" s="697"/>
      <c r="BM49" s="697"/>
      <c r="BN49" s="697"/>
      <c r="BO49" s="697"/>
      <c r="BP49" s="697"/>
      <c r="BQ49" s="697"/>
      <c r="BR49" s="697"/>
      <c r="BS49" s="697"/>
      <c r="BT49" s="698"/>
      <c r="BU49" s="16"/>
    </row>
    <row r="50" spans="2:73" s="17" customFormat="1" ht="15.75">
      <c r="B50" s="692"/>
      <c r="C50" s="692"/>
      <c r="D50" s="692"/>
      <c r="E50" s="692"/>
      <c r="F50" s="692"/>
      <c r="G50" s="692"/>
      <c r="H50" s="692"/>
      <c r="I50" s="644"/>
      <c r="J50" s="644"/>
      <c r="K50" s="633"/>
      <c r="L50" s="696"/>
      <c r="M50" s="697"/>
      <c r="N50" s="697"/>
      <c r="O50" s="697"/>
      <c r="P50" s="697"/>
      <c r="Q50" s="697"/>
      <c r="R50" s="697"/>
      <c r="S50" s="697"/>
      <c r="T50" s="697"/>
      <c r="U50" s="697"/>
      <c r="V50" s="697"/>
      <c r="W50" s="697"/>
      <c r="X50" s="697"/>
      <c r="Y50" s="697"/>
      <c r="Z50" s="697"/>
      <c r="AA50" s="697"/>
      <c r="AB50" s="697"/>
      <c r="AC50" s="697"/>
      <c r="AD50" s="697"/>
      <c r="AE50" s="697"/>
      <c r="AF50" s="697"/>
      <c r="AG50" s="697"/>
      <c r="AH50" s="697"/>
      <c r="AI50" s="697"/>
      <c r="AJ50" s="697"/>
      <c r="AK50" s="697"/>
      <c r="AL50" s="697"/>
      <c r="AM50" s="697"/>
      <c r="AN50" s="697"/>
      <c r="AO50" s="698"/>
      <c r="AP50" s="633"/>
      <c r="AQ50" s="696"/>
      <c r="AR50" s="697"/>
      <c r="AS50" s="697"/>
      <c r="AT50" s="697"/>
      <c r="AU50" s="697"/>
      <c r="AV50" s="697"/>
      <c r="AW50" s="697"/>
      <c r="AX50" s="697"/>
      <c r="AY50" s="697"/>
      <c r="AZ50" s="697"/>
      <c r="BA50" s="697"/>
      <c r="BB50" s="697"/>
      <c r="BC50" s="697"/>
      <c r="BD50" s="697"/>
      <c r="BE50" s="697"/>
      <c r="BF50" s="697"/>
      <c r="BG50" s="697"/>
      <c r="BH50" s="697"/>
      <c r="BI50" s="697"/>
      <c r="BJ50" s="697"/>
      <c r="BK50" s="697"/>
      <c r="BL50" s="697"/>
      <c r="BM50" s="697"/>
      <c r="BN50" s="697"/>
      <c r="BO50" s="697"/>
      <c r="BP50" s="697"/>
      <c r="BQ50" s="697"/>
      <c r="BR50" s="697"/>
      <c r="BS50" s="697"/>
      <c r="BT50" s="698"/>
      <c r="BU50" s="16"/>
    </row>
    <row r="51" spans="2:73" s="17" customFormat="1" ht="15.75">
      <c r="B51" s="692"/>
      <c r="C51" s="692"/>
      <c r="D51" s="692"/>
      <c r="E51" s="692"/>
      <c r="F51" s="692"/>
      <c r="G51" s="692"/>
      <c r="H51" s="692"/>
      <c r="I51" s="644"/>
      <c r="J51" s="644"/>
      <c r="K51" s="633"/>
      <c r="L51" s="696"/>
      <c r="M51" s="697"/>
      <c r="N51" s="697"/>
      <c r="O51" s="697"/>
      <c r="P51" s="697"/>
      <c r="Q51" s="697"/>
      <c r="R51" s="697"/>
      <c r="S51" s="697"/>
      <c r="T51" s="697"/>
      <c r="U51" s="697"/>
      <c r="V51" s="697"/>
      <c r="W51" s="697"/>
      <c r="X51" s="697"/>
      <c r="Y51" s="697"/>
      <c r="Z51" s="697"/>
      <c r="AA51" s="697"/>
      <c r="AB51" s="697"/>
      <c r="AC51" s="697"/>
      <c r="AD51" s="697"/>
      <c r="AE51" s="697"/>
      <c r="AF51" s="697"/>
      <c r="AG51" s="697"/>
      <c r="AH51" s="697"/>
      <c r="AI51" s="697"/>
      <c r="AJ51" s="697"/>
      <c r="AK51" s="697"/>
      <c r="AL51" s="697"/>
      <c r="AM51" s="697"/>
      <c r="AN51" s="697"/>
      <c r="AO51" s="698"/>
      <c r="AP51" s="633"/>
      <c r="AQ51" s="696"/>
      <c r="AR51" s="697"/>
      <c r="AS51" s="697"/>
      <c r="AT51" s="697"/>
      <c r="AU51" s="697"/>
      <c r="AV51" s="697"/>
      <c r="AW51" s="697"/>
      <c r="AX51" s="697"/>
      <c r="AY51" s="697"/>
      <c r="AZ51" s="697"/>
      <c r="BA51" s="697"/>
      <c r="BB51" s="697"/>
      <c r="BC51" s="697"/>
      <c r="BD51" s="697"/>
      <c r="BE51" s="697"/>
      <c r="BF51" s="697"/>
      <c r="BG51" s="697"/>
      <c r="BH51" s="697"/>
      <c r="BI51" s="697"/>
      <c r="BJ51" s="697"/>
      <c r="BK51" s="697"/>
      <c r="BL51" s="697"/>
      <c r="BM51" s="697"/>
      <c r="BN51" s="697"/>
      <c r="BO51" s="697"/>
      <c r="BP51" s="697"/>
      <c r="BQ51" s="697"/>
      <c r="BR51" s="697"/>
      <c r="BS51" s="697"/>
      <c r="BT51" s="698"/>
      <c r="BU51" s="16"/>
    </row>
    <row r="52" spans="2:73" s="17" customFormat="1" ht="15.75">
      <c r="B52" s="692"/>
      <c r="C52" s="692"/>
      <c r="D52" s="692"/>
      <c r="E52" s="692"/>
      <c r="F52" s="692"/>
      <c r="G52" s="692"/>
      <c r="H52" s="692"/>
      <c r="I52" s="644"/>
      <c r="J52" s="644"/>
      <c r="K52" s="633"/>
      <c r="L52" s="696"/>
      <c r="M52" s="697"/>
      <c r="N52" s="697"/>
      <c r="O52" s="697"/>
      <c r="P52" s="697"/>
      <c r="Q52" s="697"/>
      <c r="R52" s="697"/>
      <c r="S52" s="697"/>
      <c r="T52" s="697"/>
      <c r="U52" s="697"/>
      <c r="V52" s="697"/>
      <c r="W52" s="697"/>
      <c r="X52" s="697"/>
      <c r="Y52" s="697"/>
      <c r="Z52" s="697"/>
      <c r="AA52" s="697"/>
      <c r="AB52" s="697"/>
      <c r="AC52" s="697"/>
      <c r="AD52" s="697"/>
      <c r="AE52" s="697"/>
      <c r="AF52" s="697"/>
      <c r="AG52" s="697"/>
      <c r="AH52" s="697"/>
      <c r="AI52" s="697"/>
      <c r="AJ52" s="697"/>
      <c r="AK52" s="697"/>
      <c r="AL52" s="697"/>
      <c r="AM52" s="697"/>
      <c r="AN52" s="697"/>
      <c r="AO52" s="698"/>
      <c r="AP52" s="633"/>
      <c r="AQ52" s="696"/>
      <c r="AR52" s="697"/>
      <c r="AS52" s="697"/>
      <c r="AT52" s="697"/>
      <c r="AU52" s="697"/>
      <c r="AV52" s="697"/>
      <c r="AW52" s="697"/>
      <c r="AX52" s="697"/>
      <c r="AY52" s="697"/>
      <c r="AZ52" s="697"/>
      <c r="BA52" s="697"/>
      <c r="BB52" s="697"/>
      <c r="BC52" s="697"/>
      <c r="BD52" s="697"/>
      <c r="BE52" s="697"/>
      <c r="BF52" s="697"/>
      <c r="BG52" s="697"/>
      <c r="BH52" s="697"/>
      <c r="BI52" s="697"/>
      <c r="BJ52" s="697"/>
      <c r="BK52" s="697"/>
      <c r="BL52" s="697"/>
      <c r="BM52" s="697"/>
      <c r="BN52" s="697"/>
      <c r="BO52" s="697"/>
      <c r="BP52" s="697"/>
      <c r="BQ52" s="697"/>
      <c r="BR52" s="697"/>
      <c r="BS52" s="697"/>
      <c r="BT52" s="698"/>
      <c r="BU52" s="16"/>
    </row>
    <row r="53" spans="2:73">
      <c r="B53" s="692"/>
      <c r="C53" s="692"/>
      <c r="D53" s="692"/>
      <c r="E53" s="692"/>
      <c r="F53" s="692"/>
      <c r="G53" s="692"/>
      <c r="H53" s="692"/>
      <c r="I53" s="644"/>
      <c r="J53" s="644"/>
      <c r="K53" s="633"/>
      <c r="L53" s="696"/>
      <c r="M53" s="697"/>
      <c r="N53" s="697"/>
      <c r="O53" s="697"/>
      <c r="P53" s="697"/>
      <c r="Q53" s="697"/>
      <c r="R53" s="697"/>
      <c r="S53" s="697"/>
      <c r="T53" s="697"/>
      <c r="U53" s="697"/>
      <c r="V53" s="697"/>
      <c r="W53" s="697"/>
      <c r="X53" s="697"/>
      <c r="Y53" s="697"/>
      <c r="Z53" s="697"/>
      <c r="AA53" s="697"/>
      <c r="AB53" s="697"/>
      <c r="AC53" s="697"/>
      <c r="AD53" s="697"/>
      <c r="AE53" s="697"/>
      <c r="AF53" s="697"/>
      <c r="AG53" s="697"/>
      <c r="AH53" s="697"/>
      <c r="AI53" s="697"/>
      <c r="AJ53" s="697"/>
      <c r="AK53" s="697"/>
      <c r="AL53" s="697"/>
      <c r="AM53" s="697"/>
      <c r="AN53" s="697"/>
      <c r="AO53" s="698"/>
      <c r="AP53" s="633"/>
      <c r="AQ53" s="696"/>
      <c r="AR53" s="697"/>
      <c r="AS53" s="697"/>
      <c r="AT53" s="697"/>
      <c r="AU53" s="697"/>
      <c r="AV53" s="697"/>
      <c r="AW53" s="697"/>
      <c r="AX53" s="697"/>
      <c r="AY53" s="697"/>
      <c r="AZ53" s="697"/>
      <c r="BA53" s="697"/>
      <c r="BB53" s="697"/>
      <c r="BC53" s="697"/>
      <c r="BD53" s="697"/>
      <c r="BE53" s="697"/>
      <c r="BF53" s="697"/>
      <c r="BG53" s="697"/>
      <c r="BH53" s="697"/>
      <c r="BI53" s="697"/>
      <c r="BJ53" s="697"/>
      <c r="BK53" s="697"/>
      <c r="BL53" s="697"/>
      <c r="BM53" s="697"/>
      <c r="BN53" s="697"/>
      <c r="BO53" s="697"/>
      <c r="BP53" s="697"/>
      <c r="BQ53" s="697"/>
      <c r="BR53" s="697"/>
      <c r="BS53" s="697"/>
      <c r="BT53" s="698"/>
    </row>
    <row r="54" spans="2:73">
      <c r="B54" s="692"/>
      <c r="C54" s="692"/>
      <c r="D54" s="692"/>
      <c r="E54" s="692"/>
      <c r="F54" s="692"/>
      <c r="G54" s="692"/>
      <c r="H54" s="692"/>
      <c r="I54" s="644"/>
      <c r="J54" s="644"/>
      <c r="K54" s="633"/>
      <c r="L54" s="696"/>
      <c r="M54" s="697"/>
      <c r="N54" s="697"/>
      <c r="O54" s="697"/>
      <c r="P54" s="697"/>
      <c r="Q54" s="697"/>
      <c r="R54" s="697"/>
      <c r="S54" s="697"/>
      <c r="T54" s="697"/>
      <c r="U54" s="697"/>
      <c r="V54" s="697"/>
      <c r="W54" s="697"/>
      <c r="X54" s="697"/>
      <c r="Y54" s="697"/>
      <c r="Z54" s="697"/>
      <c r="AA54" s="697"/>
      <c r="AB54" s="697"/>
      <c r="AC54" s="697"/>
      <c r="AD54" s="697"/>
      <c r="AE54" s="697"/>
      <c r="AF54" s="697"/>
      <c r="AG54" s="697"/>
      <c r="AH54" s="697"/>
      <c r="AI54" s="697"/>
      <c r="AJ54" s="697"/>
      <c r="AK54" s="697"/>
      <c r="AL54" s="697"/>
      <c r="AM54" s="697"/>
      <c r="AN54" s="697"/>
      <c r="AO54" s="698"/>
      <c r="AP54" s="633"/>
      <c r="AQ54" s="696"/>
      <c r="AR54" s="697"/>
      <c r="AS54" s="697"/>
      <c r="AT54" s="697"/>
      <c r="AU54" s="697"/>
      <c r="AV54" s="697"/>
      <c r="AW54" s="697"/>
      <c r="AX54" s="697"/>
      <c r="AY54" s="697"/>
      <c r="AZ54" s="697"/>
      <c r="BA54" s="697"/>
      <c r="BB54" s="697"/>
      <c r="BC54" s="697"/>
      <c r="BD54" s="697"/>
      <c r="BE54" s="697"/>
      <c r="BF54" s="697"/>
      <c r="BG54" s="697"/>
      <c r="BH54" s="697"/>
      <c r="BI54" s="697"/>
      <c r="BJ54" s="697"/>
      <c r="BK54" s="697"/>
      <c r="BL54" s="697"/>
      <c r="BM54" s="697"/>
      <c r="BN54" s="697"/>
      <c r="BO54" s="697"/>
      <c r="BP54" s="697"/>
      <c r="BQ54" s="697"/>
      <c r="BR54" s="697"/>
      <c r="BS54" s="697"/>
      <c r="BT54" s="698"/>
    </row>
    <row r="55" spans="2:73">
      <c r="B55" s="692"/>
      <c r="C55" s="692"/>
      <c r="D55" s="692"/>
      <c r="E55" s="692"/>
      <c r="F55" s="692"/>
      <c r="G55" s="692"/>
      <c r="H55" s="692"/>
      <c r="I55" s="644"/>
      <c r="J55" s="644"/>
      <c r="K55" s="633"/>
      <c r="L55" s="696"/>
      <c r="M55" s="697"/>
      <c r="N55" s="697"/>
      <c r="O55" s="697"/>
      <c r="P55" s="697"/>
      <c r="Q55" s="697"/>
      <c r="R55" s="697"/>
      <c r="S55" s="697"/>
      <c r="T55" s="697"/>
      <c r="U55" s="697"/>
      <c r="V55" s="697"/>
      <c r="W55" s="697"/>
      <c r="X55" s="697"/>
      <c r="Y55" s="697"/>
      <c r="Z55" s="697"/>
      <c r="AA55" s="697"/>
      <c r="AB55" s="697"/>
      <c r="AC55" s="697"/>
      <c r="AD55" s="697"/>
      <c r="AE55" s="697"/>
      <c r="AF55" s="697"/>
      <c r="AG55" s="697"/>
      <c r="AH55" s="697"/>
      <c r="AI55" s="697"/>
      <c r="AJ55" s="697"/>
      <c r="AK55" s="697"/>
      <c r="AL55" s="697"/>
      <c r="AM55" s="697"/>
      <c r="AN55" s="697"/>
      <c r="AO55" s="698"/>
      <c r="AP55" s="633"/>
      <c r="AQ55" s="696"/>
      <c r="AR55" s="697"/>
      <c r="AS55" s="697"/>
      <c r="AT55" s="697"/>
      <c r="AU55" s="697"/>
      <c r="AV55" s="697"/>
      <c r="AW55" s="697"/>
      <c r="AX55" s="697"/>
      <c r="AY55" s="697"/>
      <c r="AZ55" s="697"/>
      <c r="BA55" s="697"/>
      <c r="BB55" s="697"/>
      <c r="BC55" s="697"/>
      <c r="BD55" s="697"/>
      <c r="BE55" s="697"/>
      <c r="BF55" s="697"/>
      <c r="BG55" s="697"/>
      <c r="BH55" s="697"/>
      <c r="BI55" s="697"/>
      <c r="BJ55" s="697"/>
      <c r="BK55" s="697"/>
      <c r="BL55" s="697"/>
      <c r="BM55" s="697"/>
      <c r="BN55" s="697"/>
      <c r="BO55" s="697"/>
      <c r="BP55" s="697"/>
      <c r="BQ55" s="697"/>
      <c r="BR55" s="697"/>
      <c r="BS55" s="697"/>
      <c r="BT55" s="698"/>
    </row>
    <row r="56" spans="2:73">
      <c r="B56" s="692"/>
      <c r="C56" s="692"/>
      <c r="D56" s="692"/>
      <c r="E56" s="692"/>
      <c r="F56" s="692"/>
      <c r="G56" s="692"/>
      <c r="H56" s="692"/>
      <c r="I56" s="644"/>
      <c r="J56" s="644"/>
      <c r="K56" s="633"/>
      <c r="L56" s="696"/>
      <c r="M56" s="697"/>
      <c r="N56" s="697"/>
      <c r="O56" s="697"/>
      <c r="P56" s="697"/>
      <c r="Q56" s="697"/>
      <c r="R56" s="697"/>
      <c r="S56" s="697"/>
      <c r="T56" s="697"/>
      <c r="U56" s="697"/>
      <c r="V56" s="697"/>
      <c r="W56" s="697"/>
      <c r="X56" s="697"/>
      <c r="Y56" s="697"/>
      <c r="Z56" s="697"/>
      <c r="AA56" s="697"/>
      <c r="AB56" s="697"/>
      <c r="AC56" s="697"/>
      <c r="AD56" s="697"/>
      <c r="AE56" s="697"/>
      <c r="AF56" s="697"/>
      <c r="AG56" s="697"/>
      <c r="AH56" s="697"/>
      <c r="AI56" s="697"/>
      <c r="AJ56" s="697"/>
      <c r="AK56" s="697"/>
      <c r="AL56" s="697"/>
      <c r="AM56" s="697"/>
      <c r="AN56" s="697"/>
      <c r="AO56" s="698"/>
      <c r="AP56" s="633"/>
      <c r="AQ56" s="696"/>
      <c r="AR56" s="697"/>
      <c r="AS56" s="697"/>
      <c r="AT56" s="697"/>
      <c r="AU56" s="697"/>
      <c r="AV56" s="697"/>
      <c r="AW56" s="697"/>
      <c r="AX56" s="697"/>
      <c r="AY56" s="697"/>
      <c r="AZ56" s="697"/>
      <c r="BA56" s="697"/>
      <c r="BB56" s="697"/>
      <c r="BC56" s="697"/>
      <c r="BD56" s="697"/>
      <c r="BE56" s="697"/>
      <c r="BF56" s="697"/>
      <c r="BG56" s="697"/>
      <c r="BH56" s="697"/>
      <c r="BI56" s="697"/>
      <c r="BJ56" s="697"/>
      <c r="BK56" s="697"/>
      <c r="BL56" s="697"/>
      <c r="BM56" s="697"/>
      <c r="BN56" s="697"/>
      <c r="BO56" s="697"/>
      <c r="BP56" s="697"/>
      <c r="BQ56" s="697"/>
      <c r="BR56" s="697"/>
      <c r="BS56" s="697"/>
      <c r="BT56" s="698"/>
    </row>
    <row r="57" spans="2:73">
      <c r="B57" s="692"/>
      <c r="C57" s="692"/>
      <c r="D57" s="692"/>
      <c r="E57" s="692"/>
      <c r="F57" s="692"/>
      <c r="G57" s="692"/>
      <c r="H57" s="692"/>
      <c r="I57" s="644"/>
      <c r="J57" s="644"/>
      <c r="K57" s="633"/>
      <c r="L57" s="696"/>
      <c r="M57" s="697"/>
      <c r="N57" s="697"/>
      <c r="O57" s="697"/>
      <c r="P57" s="697"/>
      <c r="Q57" s="697"/>
      <c r="R57" s="697"/>
      <c r="S57" s="697"/>
      <c r="T57" s="697"/>
      <c r="U57" s="697"/>
      <c r="V57" s="697"/>
      <c r="W57" s="697"/>
      <c r="X57" s="697"/>
      <c r="Y57" s="697"/>
      <c r="Z57" s="697"/>
      <c r="AA57" s="697"/>
      <c r="AB57" s="697"/>
      <c r="AC57" s="697"/>
      <c r="AD57" s="697"/>
      <c r="AE57" s="697"/>
      <c r="AF57" s="697"/>
      <c r="AG57" s="697"/>
      <c r="AH57" s="697"/>
      <c r="AI57" s="697"/>
      <c r="AJ57" s="697"/>
      <c r="AK57" s="697"/>
      <c r="AL57" s="697"/>
      <c r="AM57" s="697"/>
      <c r="AN57" s="697"/>
      <c r="AO57" s="698"/>
      <c r="AP57" s="633"/>
      <c r="AQ57" s="696"/>
      <c r="AR57" s="697"/>
      <c r="AS57" s="697"/>
      <c r="AT57" s="697"/>
      <c r="AU57" s="697"/>
      <c r="AV57" s="697"/>
      <c r="AW57" s="697"/>
      <c r="AX57" s="697"/>
      <c r="AY57" s="697"/>
      <c r="AZ57" s="697"/>
      <c r="BA57" s="697"/>
      <c r="BB57" s="697"/>
      <c r="BC57" s="697"/>
      <c r="BD57" s="697"/>
      <c r="BE57" s="697"/>
      <c r="BF57" s="697"/>
      <c r="BG57" s="697"/>
      <c r="BH57" s="697"/>
      <c r="BI57" s="697"/>
      <c r="BJ57" s="697"/>
      <c r="BK57" s="697"/>
      <c r="BL57" s="697"/>
      <c r="BM57" s="697"/>
      <c r="BN57" s="697"/>
      <c r="BO57" s="697"/>
      <c r="BP57" s="697"/>
      <c r="BQ57" s="697"/>
      <c r="BR57" s="697"/>
      <c r="BS57" s="697"/>
      <c r="BT57" s="698"/>
    </row>
    <row r="58" spans="2:73">
      <c r="B58" s="692"/>
      <c r="C58" s="692"/>
      <c r="D58" s="692"/>
      <c r="E58" s="692"/>
      <c r="F58" s="692"/>
      <c r="G58" s="692"/>
      <c r="H58" s="692"/>
      <c r="I58" s="644"/>
      <c r="J58" s="644"/>
      <c r="K58" s="633"/>
      <c r="L58" s="696"/>
      <c r="M58" s="697"/>
      <c r="N58" s="697"/>
      <c r="O58" s="697"/>
      <c r="P58" s="697"/>
      <c r="Q58" s="697"/>
      <c r="R58" s="697"/>
      <c r="S58" s="697"/>
      <c r="T58" s="697"/>
      <c r="U58" s="697"/>
      <c r="V58" s="697"/>
      <c r="W58" s="697"/>
      <c r="X58" s="697"/>
      <c r="Y58" s="697"/>
      <c r="Z58" s="697"/>
      <c r="AA58" s="697"/>
      <c r="AB58" s="697"/>
      <c r="AC58" s="697"/>
      <c r="AD58" s="697"/>
      <c r="AE58" s="697"/>
      <c r="AF58" s="697"/>
      <c r="AG58" s="697"/>
      <c r="AH58" s="697"/>
      <c r="AI58" s="697"/>
      <c r="AJ58" s="697"/>
      <c r="AK58" s="697"/>
      <c r="AL58" s="697"/>
      <c r="AM58" s="697"/>
      <c r="AN58" s="697"/>
      <c r="AO58" s="698"/>
      <c r="AP58" s="633"/>
      <c r="AQ58" s="696"/>
      <c r="AR58" s="697"/>
      <c r="AS58" s="697"/>
      <c r="AT58" s="697"/>
      <c r="AU58" s="697"/>
      <c r="AV58" s="697"/>
      <c r="AW58" s="697"/>
      <c r="AX58" s="697"/>
      <c r="AY58" s="697"/>
      <c r="AZ58" s="697"/>
      <c r="BA58" s="697"/>
      <c r="BB58" s="697"/>
      <c r="BC58" s="697"/>
      <c r="BD58" s="697"/>
      <c r="BE58" s="697"/>
      <c r="BF58" s="697"/>
      <c r="BG58" s="697"/>
      <c r="BH58" s="697"/>
      <c r="BI58" s="697"/>
      <c r="BJ58" s="697"/>
      <c r="BK58" s="697"/>
      <c r="BL58" s="697"/>
      <c r="BM58" s="697"/>
      <c r="BN58" s="697"/>
      <c r="BO58" s="697"/>
      <c r="BP58" s="697"/>
      <c r="BQ58" s="697"/>
      <c r="BR58" s="697"/>
      <c r="BS58" s="697"/>
      <c r="BT58" s="698"/>
    </row>
    <row r="59" spans="2:73">
      <c r="B59" s="692"/>
      <c r="C59" s="692"/>
      <c r="D59" s="692"/>
      <c r="E59" s="692"/>
      <c r="F59" s="692"/>
      <c r="G59" s="692"/>
      <c r="H59" s="692"/>
      <c r="I59" s="644"/>
      <c r="J59" s="644"/>
      <c r="K59" s="633"/>
      <c r="L59" s="696"/>
      <c r="M59" s="697"/>
      <c r="N59" s="697"/>
      <c r="O59" s="697"/>
      <c r="P59" s="697"/>
      <c r="Q59" s="697"/>
      <c r="R59" s="697"/>
      <c r="S59" s="697"/>
      <c r="T59" s="697"/>
      <c r="U59" s="697"/>
      <c r="V59" s="697"/>
      <c r="W59" s="697"/>
      <c r="X59" s="697"/>
      <c r="Y59" s="697"/>
      <c r="Z59" s="697"/>
      <c r="AA59" s="697"/>
      <c r="AB59" s="697"/>
      <c r="AC59" s="697"/>
      <c r="AD59" s="697"/>
      <c r="AE59" s="697"/>
      <c r="AF59" s="697"/>
      <c r="AG59" s="697"/>
      <c r="AH59" s="697"/>
      <c r="AI59" s="697"/>
      <c r="AJ59" s="697"/>
      <c r="AK59" s="697"/>
      <c r="AL59" s="697"/>
      <c r="AM59" s="697"/>
      <c r="AN59" s="697"/>
      <c r="AO59" s="698"/>
      <c r="AP59" s="633"/>
      <c r="AQ59" s="696"/>
      <c r="AR59" s="697"/>
      <c r="AS59" s="697"/>
      <c r="AT59" s="697"/>
      <c r="AU59" s="697"/>
      <c r="AV59" s="697"/>
      <c r="AW59" s="697"/>
      <c r="AX59" s="697"/>
      <c r="AY59" s="697"/>
      <c r="AZ59" s="697"/>
      <c r="BA59" s="697"/>
      <c r="BB59" s="697"/>
      <c r="BC59" s="697"/>
      <c r="BD59" s="697"/>
      <c r="BE59" s="697"/>
      <c r="BF59" s="697"/>
      <c r="BG59" s="697"/>
      <c r="BH59" s="697"/>
      <c r="BI59" s="697"/>
      <c r="BJ59" s="697"/>
      <c r="BK59" s="697"/>
      <c r="BL59" s="697"/>
      <c r="BM59" s="697"/>
      <c r="BN59" s="697"/>
      <c r="BO59" s="697"/>
      <c r="BP59" s="697"/>
      <c r="BQ59" s="697"/>
      <c r="BR59" s="697"/>
      <c r="BS59" s="697"/>
      <c r="BT59" s="698"/>
    </row>
    <row r="60" spans="2:73" ht="15.75">
      <c r="B60" s="692"/>
      <c r="C60" s="692"/>
      <c r="D60" s="692"/>
      <c r="E60" s="692"/>
      <c r="F60" s="692"/>
      <c r="G60" s="692"/>
      <c r="H60" s="692"/>
      <c r="I60" s="644"/>
      <c r="J60" s="644"/>
      <c r="K60" s="633"/>
      <c r="L60" s="696"/>
      <c r="M60" s="697"/>
      <c r="N60" s="697"/>
      <c r="O60" s="697"/>
      <c r="P60" s="697"/>
      <c r="Q60" s="697"/>
      <c r="R60" s="697"/>
      <c r="S60" s="697"/>
      <c r="T60" s="697"/>
      <c r="U60" s="697"/>
      <c r="V60" s="697"/>
      <c r="W60" s="697"/>
      <c r="X60" s="697"/>
      <c r="Y60" s="697"/>
      <c r="Z60" s="697"/>
      <c r="AA60" s="697"/>
      <c r="AB60" s="697"/>
      <c r="AC60" s="697"/>
      <c r="AD60" s="697"/>
      <c r="AE60" s="697"/>
      <c r="AF60" s="697"/>
      <c r="AG60" s="697"/>
      <c r="AH60" s="697"/>
      <c r="AI60" s="697"/>
      <c r="AJ60" s="697"/>
      <c r="AK60" s="697"/>
      <c r="AL60" s="697"/>
      <c r="AM60" s="697"/>
      <c r="AN60" s="697"/>
      <c r="AO60" s="698"/>
      <c r="AP60" s="633"/>
      <c r="AQ60" s="696"/>
      <c r="AR60" s="697"/>
      <c r="AS60" s="697"/>
      <c r="AT60" s="697"/>
      <c r="AU60" s="697"/>
      <c r="AV60" s="697"/>
      <c r="AW60" s="697"/>
      <c r="AX60" s="697"/>
      <c r="AY60" s="697"/>
      <c r="AZ60" s="697"/>
      <c r="BA60" s="697"/>
      <c r="BB60" s="697"/>
      <c r="BC60" s="697"/>
      <c r="BD60" s="697"/>
      <c r="BE60" s="697"/>
      <c r="BF60" s="697"/>
      <c r="BG60" s="697"/>
      <c r="BH60" s="697"/>
      <c r="BI60" s="697"/>
      <c r="BJ60" s="697"/>
      <c r="BK60" s="697"/>
      <c r="BL60" s="697"/>
      <c r="BM60" s="697"/>
      <c r="BN60" s="697"/>
      <c r="BO60" s="697"/>
      <c r="BP60" s="697"/>
      <c r="BQ60" s="697"/>
      <c r="BR60" s="697"/>
      <c r="BS60" s="697"/>
      <c r="BT60" s="698"/>
      <c r="BU60" s="163"/>
    </row>
    <row r="61" spans="2:73">
      <c r="B61" s="692"/>
      <c r="C61" s="692"/>
      <c r="D61" s="692"/>
      <c r="E61" s="692"/>
      <c r="F61" s="692"/>
      <c r="G61" s="692"/>
      <c r="H61" s="692"/>
      <c r="I61" s="644"/>
      <c r="J61" s="644"/>
      <c r="K61" s="633"/>
      <c r="L61" s="696"/>
      <c r="M61" s="697"/>
      <c r="N61" s="697"/>
      <c r="O61" s="697"/>
      <c r="P61" s="697"/>
      <c r="Q61" s="697"/>
      <c r="R61" s="697"/>
      <c r="S61" s="697"/>
      <c r="T61" s="697"/>
      <c r="U61" s="697"/>
      <c r="V61" s="697"/>
      <c r="W61" s="697"/>
      <c r="X61" s="697"/>
      <c r="Y61" s="697"/>
      <c r="Z61" s="697"/>
      <c r="AA61" s="697"/>
      <c r="AB61" s="697"/>
      <c r="AC61" s="697"/>
      <c r="AD61" s="697"/>
      <c r="AE61" s="697"/>
      <c r="AF61" s="697"/>
      <c r="AG61" s="697"/>
      <c r="AH61" s="697"/>
      <c r="AI61" s="697"/>
      <c r="AJ61" s="697"/>
      <c r="AK61" s="697"/>
      <c r="AL61" s="697"/>
      <c r="AM61" s="697"/>
      <c r="AN61" s="697"/>
      <c r="AO61" s="698"/>
      <c r="AP61" s="633"/>
      <c r="AQ61" s="696"/>
      <c r="AR61" s="697"/>
      <c r="AS61" s="697"/>
      <c r="AT61" s="697"/>
      <c r="AU61" s="697"/>
      <c r="AV61" s="697"/>
      <c r="AW61" s="697"/>
      <c r="AX61" s="697"/>
      <c r="AY61" s="697"/>
      <c r="AZ61" s="697"/>
      <c r="BA61" s="697"/>
      <c r="BB61" s="697"/>
      <c r="BC61" s="697"/>
      <c r="BD61" s="697"/>
      <c r="BE61" s="697"/>
      <c r="BF61" s="697"/>
      <c r="BG61" s="697"/>
      <c r="BH61" s="697"/>
      <c r="BI61" s="697"/>
      <c r="BJ61" s="697"/>
      <c r="BK61" s="697"/>
      <c r="BL61" s="697"/>
      <c r="BM61" s="697"/>
      <c r="BN61" s="697"/>
      <c r="BO61" s="697"/>
      <c r="BP61" s="697"/>
      <c r="BQ61" s="697"/>
      <c r="BR61" s="697"/>
      <c r="BS61" s="697"/>
      <c r="BT61" s="698"/>
    </row>
    <row r="62" spans="2:73">
      <c r="B62" s="692"/>
      <c r="C62" s="692"/>
      <c r="D62" s="692"/>
      <c r="E62" s="692"/>
      <c r="F62" s="692"/>
      <c r="G62" s="692"/>
      <c r="H62" s="692"/>
      <c r="I62" s="644"/>
      <c r="J62" s="644"/>
      <c r="K62" s="633"/>
      <c r="L62" s="696"/>
      <c r="M62" s="697"/>
      <c r="N62" s="697"/>
      <c r="O62" s="697"/>
      <c r="P62" s="697"/>
      <c r="Q62" s="697"/>
      <c r="R62" s="697"/>
      <c r="S62" s="697"/>
      <c r="T62" s="697"/>
      <c r="U62" s="697"/>
      <c r="V62" s="697"/>
      <c r="W62" s="697"/>
      <c r="X62" s="697"/>
      <c r="Y62" s="697"/>
      <c r="Z62" s="697"/>
      <c r="AA62" s="697"/>
      <c r="AB62" s="697"/>
      <c r="AC62" s="697"/>
      <c r="AD62" s="697"/>
      <c r="AE62" s="697"/>
      <c r="AF62" s="697"/>
      <c r="AG62" s="697"/>
      <c r="AH62" s="697"/>
      <c r="AI62" s="697"/>
      <c r="AJ62" s="697"/>
      <c r="AK62" s="697"/>
      <c r="AL62" s="697"/>
      <c r="AM62" s="697"/>
      <c r="AN62" s="697"/>
      <c r="AO62" s="698"/>
      <c r="AP62" s="633"/>
      <c r="AQ62" s="696"/>
      <c r="AR62" s="697"/>
      <c r="AS62" s="697"/>
      <c r="AT62" s="697"/>
      <c r="AU62" s="697"/>
      <c r="AV62" s="697"/>
      <c r="AW62" s="697"/>
      <c r="AX62" s="697"/>
      <c r="AY62" s="697"/>
      <c r="AZ62" s="697"/>
      <c r="BA62" s="697"/>
      <c r="BB62" s="697"/>
      <c r="BC62" s="697"/>
      <c r="BD62" s="697"/>
      <c r="BE62" s="697"/>
      <c r="BF62" s="697"/>
      <c r="BG62" s="697"/>
      <c r="BH62" s="697"/>
      <c r="BI62" s="697"/>
      <c r="BJ62" s="697"/>
      <c r="BK62" s="697"/>
      <c r="BL62" s="697"/>
      <c r="BM62" s="697"/>
      <c r="BN62" s="697"/>
      <c r="BO62" s="697"/>
      <c r="BP62" s="697"/>
      <c r="BQ62" s="697"/>
      <c r="BR62" s="697"/>
      <c r="BS62" s="697"/>
      <c r="BT62" s="698"/>
    </row>
    <row r="63" spans="2:73">
      <c r="B63" s="692"/>
      <c r="C63" s="692"/>
      <c r="D63" s="692"/>
      <c r="E63" s="692"/>
      <c r="F63" s="692"/>
      <c r="G63" s="692"/>
      <c r="H63" s="692"/>
      <c r="I63" s="644"/>
      <c r="J63" s="644"/>
      <c r="K63" s="633"/>
      <c r="L63" s="696"/>
      <c r="M63" s="697"/>
      <c r="N63" s="697"/>
      <c r="O63" s="697"/>
      <c r="P63" s="697"/>
      <c r="Q63" s="697"/>
      <c r="R63" s="697"/>
      <c r="S63" s="697"/>
      <c r="T63" s="697"/>
      <c r="U63" s="697"/>
      <c r="V63" s="697"/>
      <c r="W63" s="697"/>
      <c r="X63" s="697"/>
      <c r="Y63" s="697"/>
      <c r="Z63" s="697"/>
      <c r="AA63" s="697"/>
      <c r="AB63" s="697"/>
      <c r="AC63" s="697"/>
      <c r="AD63" s="697"/>
      <c r="AE63" s="697"/>
      <c r="AF63" s="697"/>
      <c r="AG63" s="697"/>
      <c r="AH63" s="697"/>
      <c r="AI63" s="697"/>
      <c r="AJ63" s="697"/>
      <c r="AK63" s="697"/>
      <c r="AL63" s="697"/>
      <c r="AM63" s="697"/>
      <c r="AN63" s="697"/>
      <c r="AO63" s="698"/>
      <c r="AP63" s="633"/>
      <c r="AQ63" s="696"/>
      <c r="AR63" s="697"/>
      <c r="AS63" s="697"/>
      <c r="AT63" s="697"/>
      <c r="AU63" s="697"/>
      <c r="AV63" s="697"/>
      <c r="AW63" s="697"/>
      <c r="AX63" s="697"/>
      <c r="AY63" s="697"/>
      <c r="AZ63" s="697"/>
      <c r="BA63" s="697"/>
      <c r="BB63" s="697"/>
      <c r="BC63" s="697"/>
      <c r="BD63" s="697"/>
      <c r="BE63" s="697"/>
      <c r="BF63" s="697"/>
      <c r="BG63" s="697"/>
      <c r="BH63" s="697"/>
      <c r="BI63" s="697"/>
      <c r="BJ63" s="697"/>
      <c r="BK63" s="697"/>
      <c r="BL63" s="697"/>
      <c r="BM63" s="697"/>
      <c r="BN63" s="697"/>
      <c r="BO63" s="697"/>
      <c r="BP63" s="697"/>
      <c r="BQ63" s="697"/>
      <c r="BR63" s="697"/>
      <c r="BS63" s="697"/>
      <c r="BT63" s="698"/>
    </row>
    <row r="64" spans="2:73">
      <c r="B64" s="692"/>
      <c r="C64" s="692"/>
      <c r="D64" s="692"/>
      <c r="E64" s="692"/>
      <c r="F64" s="692"/>
      <c r="G64" s="692"/>
      <c r="H64" s="692"/>
      <c r="I64" s="644"/>
      <c r="J64" s="644"/>
      <c r="K64" s="633"/>
      <c r="L64" s="696"/>
      <c r="M64" s="697"/>
      <c r="N64" s="697"/>
      <c r="O64" s="697"/>
      <c r="P64" s="697"/>
      <c r="Q64" s="697"/>
      <c r="R64" s="697"/>
      <c r="S64" s="697"/>
      <c r="T64" s="697"/>
      <c r="U64" s="697"/>
      <c r="V64" s="697"/>
      <c r="W64" s="697"/>
      <c r="X64" s="697"/>
      <c r="Y64" s="697"/>
      <c r="Z64" s="697"/>
      <c r="AA64" s="697"/>
      <c r="AB64" s="697"/>
      <c r="AC64" s="697"/>
      <c r="AD64" s="697"/>
      <c r="AE64" s="697"/>
      <c r="AF64" s="697"/>
      <c r="AG64" s="697"/>
      <c r="AH64" s="697"/>
      <c r="AI64" s="697"/>
      <c r="AJ64" s="697"/>
      <c r="AK64" s="697"/>
      <c r="AL64" s="697"/>
      <c r="AM64" s="697"/>
      <c r="AN64" s="697"/>
      <c r="AO64" s="698"/>
      <c r="AP64" s="633"/>
      <c r="AQ64" s="696"/>
      <c r="AR64" s="697"/>
      <c r="AS64" s="697"/>
      <c r="AT64" s="697"/>
      <c r="AU64" s="697"/>
      <c r="AV64" s="697"/>
      <c r="AW64" s="697"/>
      <c r="AX64" s="697"/>
      <c r="AY64" s="697"/>
      <c r="AZ64" s="697"/>
      <c r="BA64" s="697"/>
      <c r="BB64" s="697"/>
      <c r="BC64" s="697"/>
      <c r="BD64" s="697"/>
      <c r="BE64" s="697"/>
      <c r="BF64" s="697"/>
      <c r="BG64" s="697"/>
      <c r="BH64" s="697"/>
      <c r="BI64" s="697"/>
      <c r="BJ64" s="697"/>
      <c r="BK64" s="697"/>
      <c r="BL64" s="697"/>
      <c r="BM64" s="697"/>
      <c r="BN64" s="697"/>
      <c r="BO64" s="697"/>
      <c r="BP64" s="697"/>
      <c r="BQ64" s="697"/>
      <c r="BR64" s="697"/>
      <c r="BS64" s="697"/>
      <c r="BT64" s="698"/>
    </row>
    <row r="65" spans="2:73">
      <c r="B65" s="692"/>
      <c r="C65" s="692"/>
      <c r="D65" s="692"/>
      <c r="E65" s="692"/>
      <c r="F65" s="692"/>
      <c r="G65" s="692"/>
      <c r="H65" s="692"/>
      <c r="I65" s="644"/>
      <c r="J65" s="644"/>
      <c r="K65" s="633"/>
      <c r="L65" s="696"/>
      <c r="M65" s="697"/>
      <c r="N65" s="697"/>
      <c r="O65" s="697"/>
      <c r="P65" s="697"/>
      <c r="Q65" s="697"/>
      <c r="R65" s="697"/>
      <c r="S65" s="697"/>
      <c r="T65" s="697"/>
      <c r="U65" s="697"/>
      <c r="V65" s="697"/>
      <c r="W65" s="697"/>
      <c r="X65" s="697"/>
      <c r="Y65" s="697"/>
      <c r="Z65" s="697"/>
      <c r="AA65" s="697"/>
      <c r="AB65" s="697"/>
      <c r="AC65" s="697"/>
      <c r="AD65" s="697"/>
      <c r="AE65" s="697"/>
      <c r="AF65" s="697"/>
      <c r="AG65" s="697"/>
      <c r="AH65" s="697"/>
      <c r="AI65" s="697"/>
      <c r="AJ65" s="697"/>
      <c r="AK65" s="697"/>
      <c r="AL65" s="697"/>
      <c r="AM65" s="697"/>
      <c r="AN65" s="697"/>
      <c r="AO65" s="698"/>
      <c r="AP65" s="633"/>
      <c r="AQ65" s="696"/>
      <c r="AR65" s="697"/>
      <c r="AS65" s="697"/>
      <c r="AT65" s="697"/>
      <c r="AU65" s="697"/>
      <c r="AV65" s="697"/>
      <c r="AW65" s="697"/>
      <c r="AX65" s="697"/>
      <c r="AY65" s="697"/>
      <c r="AZ65" s="697"/>
      <c r="BA65" s="697"/>
      <c r="BB65" s="697"/>
      <c r="BC65" s="697"/>
      <c r="BD65" s="697"/>
      <c r="BE65" s="697"/>
      <c r="BF65" s="697"/>
      <c r="BG65" s="697"/>
      <c r="BH65" s="697"/>
      <c r="BI65" s="697"/>
      <c r="BJ65" s="697"/>
      <c r="BK65" s="697"/>
      <c r="BL65" s="697"/>
      <c r="BM65" s="697"/>
      <c r="BN65" s="697"/>
      <c r="BO65" s="697"/>
      <c r="BP65" s="697"/>
      <c r="BQ65" s="697"/>
      <c r="BR65" s="697"/>
      <c r="BS65" s="697"/>
      <c r="BT65" s="698"/>
    </row>
    <row r="66" spans="2:73">
      <c r="B66" s="692"/>
      <c r="C66" s="692"/>
      <c r="D66" s="692"/>
      <c r="E66" s="692"/>
      <c r="F66" s="692"/>
      <c r="G66" s="692"/>
      <c r="H66" s="692"/>
      <c r="I66" s="644"/>
      <c r="J66" s="644"/>
      <c r="K66" s="633"/>
      <c r="L66" s="696"/>
      <c r="M66" s="697"/>
      <c r="N66" s="697"/>
      <c r="O66" s="697"/>
      <c r="P66" s="697"/>
      <c r="Q66" s="697"/>
      <c r="R66" s="697"/>
      <c r="S66" s="697"/>
      <c r="T66" s="697"/>
      <c r="U66" s="697"/>
      <c r="V66" s="697"/>
      <c r="W66" s="697"/>
      <c r="X66" s="697"/>
      <c r="Y66" s="697"/>
      <c r="Z66" s="697"/>
      <c r="AA66" s="697"/>
      <c r="AB66" s="697"/>
      <c r="AC66" s="697"/>
      <c r="AD66" s="697"/>
      <c r="AE66" s="697"/>
      <c r="AF66" s="697"/>
      <c r="AG66" s="697"/>
      <c r="AH66" s="697"/>
      <c r="AI66" s="697"/>
      <c r="AJ66" s="697"/>
      <c r="AK66" s="697"/>
      <c r="AL66" s="697"/>
      <c r="AM66" s="697"/>
      <c r="AN66" s="697"/>
      <c r="AO66" s="698"/>
      <c r="AP66" s="633"/>
      <c r="AQ66" s="696"/>
      <c r="AR66" s="697"/>
      <c r="AS66" s="697"/>
      <c r="AT66" s="697"/>
      <c r="AU66" s="697"/>
      <c r="AV66" s="697"/>
      <c r="AW66" s="697"/>
      <c r="AX66" s="697"/>
      <c r="AY66" s="697"/>
      <c r="AZ66" s="697"/>
      <c r="BA66" s="697"/>
      <c r="BB66" s="697"/>
      <c r="BC66" s="697"/>
      <c r="BD66" s="697"/>
      <c r="BE66" s="697"/>
      <c r="BF66" s="697"/>
      <c r="BG66" s="697"/>
      <c r="BH66" s="697"/>
      <c r="BI66" s="697"/>
      <c r="BJ66" s="697"/>
      <c r="BK66" s="697"/>
      <c r="BL66" s="697"/>
      <c r="BM66" s="697"/>
      <c r="BN66" s="697"/>
      <c r="BO66" s="697"/>
      <c r="BP66" s="697"/>
      <c r="BQ66" s="697"/>
      <c r="BR66" s="697"/>
      <c r="BS66" s="697"/>
      <c r="BT66" s="698"/>
    </row>
    <row r="67" spans="2:73">
      <c r="B67" s="692"/>
      <c r="C67" s="692"/>
      <c r="D67" s="692"/>
      <c r="E67" s="692"/>
      <c r="F67" s="692"/>
      <c r="G67" s="692"/>
      <c r="H67" s="692"/>
      <c r="I67" s="644"/>
      <c r="J67" s="644"/>
      <c r="K67" s="633"/>
      <c r="L67" s="696"/>
      <c r="M67" s="697"/>
      <c r="N67" s="697"/>
      <c r="O67" s="697"/>
      <c r="P67" s="697"/>
      <c r="Q67" s="697"/>
      <c r="R67" s="697"/>
      <c r="S67" s="697"/>
      <c r="T67" s="697"/>
      <c r="U67" s="697"/>
      <c r="V67" s="697"/>
      <c r="W67" s="697"/>
      <c r="X67" s="697"/>
      <c r="Y67" s="697"/>
      <c r="Z67" s="697"/>
      <c r="AA67" s="697"/>
      <c r="AB67" s="697"/>
      <c r="AC67" s="697"/>
      <c r="AD67" s="697"/>
      <c r="AE67" s="697"/>
      <c r="AF67" s="697"/>
      <c r="AG67" s="697"/>
      <c r="AH67" s="697"/>
      <c r="AI67" s="697"/>
      <c r="AJ67" s="697"/>
      <c r="AK67" s="697"/>
      <c r="AL67" s="697"/>
      <c r="AM67" s="697"/>
      <c r="AN67" s="697"/>
      <c r="AO67" s="698"/>
      <c r="AP67" s="633"/>
      <c r="AQ67" s="696"/>
      <c r="AR67" s="697"/>
      <c r="AS67" s="697"/>
      <c r="AT67" s="697"/>
      <c r="AU67" s="697"/>
      <c r="AV67" s="697"/>
      <c r="AW67" s="697"/>
      <c r="AX67" s="697"/>
      <c r="AY67" s="697"/>
      <c r="AZ67" s="697"/>
      <c r="BA67" s="697"/>
      <c r="BB67" s="697"/>
      <c r="BC67" s="697"/>
      <c r="BD67" s="697"/>
      <c r="BE67" s="697"/>
      <c r="BF67" s="697"/>
      <c r="BG67" s="697"/>
      <c r="BH67" s="697"/>
      <c r="BI67" s="697"/>
      <c r="BJ67" s="697"/>
      <c r="BK67" s="697"/>
      <c r="BL67" s="697"/>
      <c r="BM67" s="697"/>
      <c r="BN67" s="697"/>
      <c r="BO67" s="697"/>
      <c r="BP67" s="697"/>
      <c r="BQ67" s="697"/>
      <c r="BR67" s="697"/>
      <c r="BS67" s="697"/>
      <c r="BT67" s="698"/>
    </row>
    <row r="68" spans="2:73">
      <c r="B68" s="692"/>
      <c r="C68" s="692"/>
      <c r="D68" s="692"/>
      <c r="E68" s="692"/>
      <c r="F68" s="692"/>
      <c r="G68" s="692"/>
      <c r="H68" s="692"/>
      <c r="I68" s="644"/>
      <c r="J68" s="644"/>
      <c r="K68" s="633"/>
      <c r="L68" s="696"/>
      <c r="M68" s="697"/>
      <c r="N68" s="697"/>
      <c r="O68" s="697"/>
      <c r="P68" s="697"/>
      <c r="Q68" s="697"/>
      <c r="R68" s="697"/>
      <c r="S68" s="697"/>
      <c r="T68" s="697"/>
      <c r="U68" s="697"/>
      <c r="V68" s="697"/>
      <c r="W68" s="697"/>
      <c r="X68" s="697"/>
      <c r="Y68" s="697"/>
      <c r="Z68" s="697"/>
      <c r="AA68" s="697"/>
      <c r="AB68" s="697"/>
      <c r="AC68" s="697"/>
      <c r="AD68" s="697"/>
      <c r="AE68" s="697"/>
      <c r="AF68" s="697"/>
      <c r="AG68" s="697"/>
      <c r="AH68" s="697"/>
      <c r="AI68" s="697"/>
      <c r="AJ68" s="697"/>
      <c r="AK68" s="697"/>
      <c r="AL68" s="697"/>
      <c r="AM68" s="697"/>
      <c r="AN68" s="697"/>
      <c r="AO68" s="698"/>
      <c r="AP68" s="633"/>
      <c r="AQ68" s="696"/>
      <c r="AR68" s="697"/>
      <c r="AS68" s="697"/>
      <c r="AT68" s="697"/>
      <c r="AU68" s="697"/>
      <c r="AV68" s="697"/>
      <c r="AW68" s="697"/>
      <c r="AX68" s="697"/>
      <c r="AY68" s="697"/>
      <c r="AZ68" s="697"/>
      <c r="BA68" s="697"/>
      <c r="BB68" s="697"/>
      <c r="BC68" s="697"/>
      <c r="BD68" s="697"/>
      <c r="BE68" s="697"/>
      <c r="BF68" s="697"/>
      <c r="BG68" s="697"/>
      <c r="BH68" s="697"/>
      <c r="BI68" s="697"/>
      <c r="BJ68" s="697"/>
      <c r="BK68" s="697"/>
      <c r="BL68" s="697"/>
      <c r="BM68" s="697"/>
      <c r="BN68" s="697"/>
      <c r="BO68" s="697"/>
      <c r="BP68" s="697"/>
      <c r="BQ68" s="697"/>
      <c r="BR68" s="697"/>
      <c r="BS68" s="697"/>
      <c r="BT68" s="698"/>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9"/>
      <c r="AR71" s="700"/>
      <c r="AS71" s="700"/>
      <c r="AT71" s="700"/>
      <c r="AU71" s="700"/>
      <c r="AV71" s="700"/>
      <c r="AW71" s="700"/>
      <c r="AX71" s="700"/>
      <c r="AY71" s="700"/>
      <c r="AZ71" s="700"/>
      <c r="BA71" s="700"/>
      <c r="BB71" s="700"/>
      <c r="BC71" s="700"/>
      <c r="BD71" s="700"/>
      <c r="BE71" s="700"/>
      <c r="BF71" s="700"/>
      <c r="BG71" s="700"/>
      <c r="BH71" s="700"/>
      <c r="BI71" s="700"/>
      <c r="BJ71" s="700"/>
      <c r="BK71" s="700"/>
      <c r="BL71" s="700"/>
      <c r="BM71" s="700"/>
      <c r="BN71" s="700"/>
      <c r="BO71" s="700"/>
      <c r="BP71" s="700"/>
      <c r="BQ71" s="700"/>
      <c r="BR71" s="700"/>
      <c r="BS71" s="700"/>
      <c r="BT71" s="701"/>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3"/>
      <c r="AR72" s="694"/>
      <c r="AS72" s="694"/>
      <c r="AT72" s="694"/>
      <c r="AU72" s="694"/>
      <c r="AV72" s="694"/>
      <c r="AW72" s="694"/>
      <c r="AX72" s="694"/>
      <c r="AY72" s="694"/>
      <c r="AZ72" s="694"/>
      <c r="BA72" s="694"/>
      <c r="BB72" s="694"/>
      <c r="BC72" s="694"/>
      <c r="BD72" s="694"/>
      <c r="BE72" s="694"/>
      <c r="BF72" s="694"/>
      <c r="BG72" s="694"/>
      <c r="BH72" s="694"/>
      <c r="BI72" s="694"/>
      <c r="BJ72" s="694"/>
      <c r="BK72" s="694"/>
      <c r="BL72" s="694"/>
      <c r="BM72" s="694"/>
      <c r="BN72" s="694"/>
      <c r="BO72" s="694"/>
      <c r="BP72" s="694"/>
      <c r="BQ72" s="694"/>
      <c r="BR72" s="694"/>
      <c r="BS72" s="694"/>
      <c r="BT72" s="695"/>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6"/>
      <c r="AR74" s="697"/>
      <c r="AS74" s="697"/>
      <c r="AT74" s="697"/>
      <c r="AU74" s="697"/>
      <c r="AV74" s="697"/>
      <c r="AW74" s="697"/>
      <c r="AX74" s="697"/>
      <c r="AY74" s="697"/>
      <c r="AZ74" s="697"/>
      <c r="BA74" s="697"/>
      <c r="BB74" s="697"/>
      <c r="BC74" s="697"/>
      <c r="BD74" s="697"/>
      <c r="BE74" s="697"/>
      <c r="BF74" s="697"/>
      <c r="BG74" s="697"/>
      <c r="BH74" s="697"/>
      <c r="BI74" s="697"/>
      <c r="BJ74" s="697"/>
      <c r="BK74" s="697"/>
      <c r="BL74" s="697"/>
      <c r="BM74" s="697"/>
      <c r="BN74" s="697"/>
      <c r="BO74" s="697"/>
      <c r="BP74" s="697"/>
      <c r="BQ74" s="697"/>
      <c r="BR74" s="697"/>
      <c r="BS74" s="697"/>
      <c r="BT74" s="698"/>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6"/>
      <c r="AR75" s="697"/>
      <c r="AS75" s="697"/>
      <c r="AT75" s="697"/>
      <c r="AU75" s="697"/>
      <c r="AV75" s="697"/>
      <c r="AW75" s="697"/>
      <c r="AX75" s="697"/>
      <c r="AY75" s="697"/>
      <c r="AZ75" s="697"/>
      <c r="BA75" s="697"/>
      <c r="BB75" s="697"/>
      <c r="BC75" s="697"/>
      <c r="BD75" s="697"/>
      <c r="BE75" s="697"/>
      <c r="BF75" s="697"/>
      <c r="BG75" s="697"/>
      <c r="BH75" s="697"/>
      <c r="BI75" s="697"/>
      <c r="BJ75" s="697"/>
      <c r="BK75" s="697"/>
      <c r="BL75" s="697"/>
      <c r="BM75" s="697"/>
      <c r="BN75" s="697"/>
      <c r="BO75" s="697"/>
      <c r="BP75" s="697"/>
      <c r="BQ75" s="697"/>
      <c r="BR75" s="697"/>
      <c r="BS75" s="697"/>
      <c r="BT75" s="698"/>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ht="15.75">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c r="BU79" s="163"/>
    </row>
    <row r="80" spans="2:73" ht="15.75">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c r="BU80" s="163"/>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75">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75">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ht="15.75">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c r="BU84" s="163"/>
    </row>
    <row r="85" spans="2:73">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row>
    <row r="86" spans="2:73">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row>
    <row r="87" spans="2:73">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9"/>
      <c r="AR88" s="700"/>
      <c r="AS88" s="700"/>
      <c r="AT88" s="700"/>
      <c r="AU88" s="700"/>
      <c r="AV88" s="700"/>
      <c r="AW88" s="700"/>
      <c r="AX88" s="700"/>
      <c r="AY88" s="700"/>
      <c r="AZ88" s="700"/>
      <c r="BA88" s="700"/>
      <c r="BB88" s="700"/>
      <c r="BC88" s="700"/>
      <c r="BD88" s="700"/>
      <c r="BE88" s="700"/>
      <c r="BF88" s="700"/>
      <c r="BG88" s="700"/>
      <c r="BH88" s="700"/>
      <c r="BI88" s="700"/>
      <c r="BJ88" s="700"/>
      <c r="BK88" s="700"/>
      <c r="BL88" s="700"/>
      <c r="BM88" s="700"/>
      <c r="BN88" s="700"/>
      <c r="BO88" s="700"/>
      <c r="BP88" s="700"/>
      <c r="BQ88" s="700"/>
      <c r="BR88" s="700"/>
      <c r="BS88" s="700"/>
      <c r="BT88" s="701"/>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3"/>
      <c r="AR89" s="694"/>
      <c r="AS89" s="694"/>
      <c r="AT89" s="694"/>
      <c r="AU89" s="694"/>
      <c r="AV89" s="694"/>
      <c r="AW89" s="694"/>
      <c r="AX89" s="694"/>
      <c r="AY89" s="694"/>
      <c r="AZ89" s="694"/>
      <c r="BA89" s="694"/>
      <c r="BB89" s="694"/>
      <c r="BC89" s="694"/>
      <c r="BD89" s="694"/>
      <c r="BE89" s="694"/>
      <c r="BF89" s="694"/>
      <c r="BG89" s="694"/>
      <c r="BH89" s="694"/>
      <c r="BI89" s="694"/>
      <c r="BJ89" s="694"/>
      <c r="BK89" s="694"/>
      <c r="BL89" s="694"/>
      <c r="BM89" s="694"/>
      <c r="BN89" s="694"/>
      <c r="BO89" s="694"/>
      <c r="BP89" s="694"/>
      <c r="BQ89" s="694"/>
      <c r="BR89" s="694"/>
      <c r="BS89" s="694"/>
      <c r="BT89" s="695"/>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6"/>
      <c r="AR91" s="697"/>
      <c r="AS91" s="697"/>
      <c r="AT91" s="697"/>
      <c r="AU91" s="697"/>
      <c r="AV91" s="697"/>
      <c r="AW91" s="697"/>
      <c r="AX91" s="697"/>
      <c r="AY91" s="697"/>
      <c r="AZ91" s="697"/>
      <c r="BA91" s="697"/>
      <c r="BB91" s="697"/>
      <c r="BC91" s="697"/>
      <c r="BD91" s="697"/>
      <c r="BE91" s="697"/>
      <c r="BF91" s="697"/>
      <c r="BG91" s="697"/>
      <c r="BH91" s="697"/>
      <c r="BI91" s="697"/>
      <c r="BJ91" s="697"/>
      <c r="BK91" s="697"/>
      <c r="BL91" s="697"/>
      <c r="BM91" s="697"/>
      <c r="BN91" s="697"/>
      <c r="BO91" s="697"/>
      <c r="BP91" s="697"/>
      <c r="BQ91" s="697"/>
      <c r="BR91" s="697"/>
      <c r="BS91" s="697"/>
      <c r="BT91" s="698"/>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6"/>
      <c r="AR92" s="697"/>
      <c r="AS92" s="697"/>
      <c r="AT92" s="697"/>
      <c r="AU92" s="697"/>
      <c r="AV92" s="697"/>
      <c r="AW92" s="697"/>
      <c r="AX92" s="697"/>
      <c r="AY92" s="697"/>
      <c r="AZ92" s="697"/>
      <c r="BA92" s="697"/>
      <c r="BB92" s="697"/>
      <c r="BC92" s="697"/>
      <c r="BD92" s="697"/>
      <c r="BE92" s="697"/>
      <c r="BF92" s="697"/>
      <c r="BG92" s="697"/>
      <c r="BH92" s="697"/>
      <c r="BI92" s="697"/>
      <c r="BJ92" s="697"/>
      <c r="BK92" s="697"/>
      <c r="BL92" s="697"/>
      <c r="BM92" s="697"/>
      <c r="BN92" s="697"/>
      <c r="BO92" s="697"/>
      <c r="BP92" s="697"/>
      <c r="BQ92" s="697"/>
      <c r="BR92" s="697"/>
      <c r="BS92" s="697"/>
      <c r="BT92" s="698"/>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ht="15.75">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c r="BU98" s="163"/>
    </row>
    <row r="99" spans="2:73" ht="15.75">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c r="BU99" s="163"/>
    </row>
    <row r="100" spans="2:73" ht="15.75">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c r="BU100" s="163"/>
    </row>
    <row r="101" spans="2:73">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row>
    <row r="102" spans="2:73" ht="15.75">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75">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ht="15.75">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c r="BU104" s="163"/>
    </row>
    <row r="105" spans="2:73" ht="15.75">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75">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75">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9"/>
      <c r="AR107" s="700"/>
      <c r="AS107" s="700"/>
      <c r="AT107" s="700"/>
      <c r="AU107" s="700"/>
      <c r="AV107" s="700"/>
      <c r="AW107" s="700"/>
      <c r="AX107" s="700"/>
      <c r="AY107" s="700"/>
      <c r="AZ107" s="700"/>
      <c r="BA107" s="700"/>
      <c r="BB107" s="700"/>
      <c r="BC107" s="700"/>
      <c r="BD107" s="700"/>
      <c r="BE107" s="700"/>
      <c r="BF107" s="700"/>
      <c r="BG107" s="700"/>
      <c r="BH107" s="700"/>
      <c r="BI107" s="700"/>
      <c r="BJ107" s="700"/>
      <c r="BK107" s="700"/>
      <c r="BL107" s="700"/>
      <c r="BM107" s="700"/>
      <c r="BN107" s="700"/>
      <c r="BO107" s="700"/>
      <c r="BP107" s="700"/>
      <c r="BQ107" s="700"/>
      <c r="BR107" s="700"/>
      <c r="BS107" s="700"/>
      <c r="BT107" s="701"/>
      <c r="BU107" s="163"/>
    </row>
    <row r="108" spans="2:73" ht="15.75">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3"/>
      <c r="AR108" s="694"/>
      <c r="AS108" s="694"/>
      <c r="AT108" s="694"/>
      <c r="AU108" s="694"/>
      <c r="AV108" s="694"/>
      <c r="AW108" s="694"/>
      <c r="AX108" s="694"/>
      <c r="AY108" s="694"/>
      <c r="AZ108" s="694"/>
      <c r="BA108" s="694"/>
      <c r="BB108" s="694"/>
      <c r="BC108" s="694"/>
      <c r="BD108" s="694"/>
      <c r="BE108" s="694"/>
      <c r="BF108" s="694"/>
      <c r="BG108" s="694"/>
      <c r="BH108" s="694"/>
      <c r="BI108" s="694"/>
      <c r="BJ108" s="694"/>
      <c r="BK108" s="694"/>
      <c r="BL108" s="694"/>
      <c r="BM108" s="694"/>
      <c r="BN108" s="694"/>
      <c r="BO108" s="694"/>
      <c r="BP108" s="694"/>
      <c r="BQ108" s="694"/>
      <c r="BR108" s="694"/>
      <c r="BS108" s="694"/>
      <c r="BT108" s="695"/>
      <c r="BU108" s="163"/>
    </row>
    <row r="109" spans="2:73" ht="15.75">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75">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6"/>
      <c r="AR110" s="697"/>
      <c r="AS110" s="697"/>
      <c r="AT110" s="697"/>
      <c r="AU110" s="697"/>
      <c r="AV110" s="697"/>
      <c r="AW110" s="697"/>
      <c r="AX110" s="697"/>
      <c r="AY110" s="697"/>
      <c r="AZ110" s="697"/>
      <c r="BA110" s="697"/>
      <c r="BB110" s="697"/>
      <c r="BC110" s="697"/>
      <c r="BD110" s="697"/>
      <c r="BE110" s="697"/>
      <c r="BF110" s="697"/>
      <c r="BG110" s="697"/>
      <c r="BH110" s="697"/>
      <c r="BI110" s="697"/>
      <c r="BJ110" s="697"/>
      <c r="BK110" s="697"/>
      <c r="BL110" s="697"/>
      <c r="BM110" s="697"/>
      <c r="BN110" s="697"/>
      <c r="BO110" s="697"/>
      <c r="BP110" s="697"/>
      <c r="BQ110" s="697"/>
      <c r="BR110" s="697"/>
      <c r="BS110" s="697"/>
      <c r="BT110" s="698"/>
      <c r="BU110" s="163"/>
    </row>
    <row r="111" spans="2:73" ht="15.75">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6"/>
      <c r="AR111" s="697"/>
      <c r="AS111" s="697"/>
      <c r="AT111" s="697"/>
      <c r="AU111" s="697"/>
      <c r="AV111" s="697"/>
      <c r="AW111" s="697"/>
      <c r="AX111" s="697"/>
      <c r="AY111" s="697"/>
      <c r="AZ111" s="697"/>
      <c r="BA111" s="697"/>
      <c r="BB111" s="697"/>
      <c r="BC111" s="697"/>
      <c r="BD111" s="697"/>
      <c r="BE111" s="697"/>
      <c r="BF111" s="697"/>
      <c r="BG111" s="697"/>
      <c r="BH111" s="697"/>
      <c r="BI111" s="697"/>
      <c r="BJ111" s="697"/>
      <c r="BK111" s="697"/>
      <c r="BL111" s="697"/>
      <c r="BM111" s="697"/>
      <c r="BN111" s="697"/>
      <c r="BO111" s="697"/>
      <c r="BP111" s="697"/>
      <c r="BQ111" s="697"/>
      <c r="BR111" s="697"/>
      <c r="BS111" s="697"/>
      <c r="BT111" s="698"/>
      <c r="BU111" s="163"/>
    </row>
    <row r="112" spans="2:73">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row>
    <row r="113" spans="2:73">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row>
    <row r="114" spans="2:73">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row>
    <row r="115" spans="2:73" ht="15.75">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c r="BU115" s="163"/>
    </row>
    <row r="116" spans="2:73" ht="15.75">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c r="BU116" s="163"/>
    </row>
    <row r="117" spans="2:73" ht="15.75">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c r="BU117" s="163"/>
    </row>
    <row r="118" spans="2:73" ht="15.75">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75">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row>
    <row r="121" spans="2:73" ht="15.75">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75">
      <c r="B122" s="692"/>
      <c r="C122" s="692"/>
      <c r="D122" s="692"/>
      <c r="E122" s="692"/>
      <c r="F122" s="692"/>
      <c r="G122" s="692"/>
      <c r="H122" s="692"/>
      <c r="I122" s="644"/>
      <c r="J122" s="644"/>
      <c r="K122" s="633"/>
      <c r="L122" s="699"/>
      <c r="M122" s="700"/>
      <c r="N122" s="700"/>
      <c r="O122" s="700"/>
      <c r="P122" s="700"/>
      <c r="Q122" s="700"/>
      <c r="R122" s="700"/>
      <c r="S122" s="700"/>
      <c r="T122" s="700"/>
      <c r="U122" s="700"/>
      <c r="V122" s="700"/>
      <c r="W122" s="700"/>
      <c r="X122" s="700"/>
      <c r="Y122" s="700"/>
      <c r="Z122" s="700"/>
      <c r="AA122" s="700"/>
      <c r="AB122" s="700"/>
      <c r="AC122" s="700"/>
      <c r="AD122" s="700"/>
      <c r="AE122" s="700"/>
      <c r="AF122" s="700"/>
      <c r="AG122" s="700"/>
      <c r="AH122" s="700"/>
      <c r="AI122" s="700"/>
      <c r="AJ122" s="700"/>
      <c r="AK122" s="700"/>
      <c r="AL122" s="700"/>
      <c r="AM122" s="700"/>
      <c r="AN122" s="700"/>
      <c r="AO122" s="701"/>
      <c r="AP122" s="633"/>
      <c r="AQ122" s="699"/>
      <c r="AR122" s="700"/>
      <c r="AS122" s="700"/>
      <c r="AT122" s="700"/>
      <c r="AU122" s="700"/>
      <c r="AV122" s="700"/>
      <c r="AW122" s="700"/>
      <c r="AX122" s="700"/>
      <c r="AY122" s="700"/>
      <c r="AZ122" s="700"/>
      <c r="BA122" s="700"/>
      <c r="BB122" s="700"/>
      <c r="BC122" s="700"/>
      <c r="BD122" s="700"/>
      <c r="BE122" s="700"/>
      <c r="BF122" s="700"/>
      <c r="BG122" s="700"/>
      <c r="BH122" s="700"/>
      <c r="BI122" s="700"/>
      <c r="BJ122" s="700"/>
      <c r="BK122" s="700"/>
      <c r="BL122" s="700"/>
      <c r="BM122" s="700"/>
      <c r="BN122" s="700"/>
      <c r="BO122" s="700"/>
      <c r="BP122" s="700"/>
      <c r="BQ122" s="700"/>
      <c r="BR122" s="700"/>
      <c r="BS122" s="700"/>
      <c r="BT122" s="701"/>
      <c r="BU122" s="163"/>
    </row>
  </sheetData>
  <autoFilter ref="C26:BT26">
    <sortState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2:U49"/>
  <sheetViews>
    <sheetView zoomScale="90" zoomScaleNormal="90" workbookViewId="0">
      <selection activeCell="M21" sqref="M21"/>
    </sheetView>
  </sheetViews>
  <sheetFormatPr defaultColWidth="9.140625" defaultRowHeight="15"/>
  <cols>
    <col min="1" max="1" width="9.140625" style="12"/>
    <col min="2" max="2" width="10.140625" style="12" customWidth="1"/>
    <col min="3" max="3" width="11.42578125" style="12" customWidth="1"/>
    <col min="4" max="4" width="13.42578125" style="12" customWidth="1"/>
    <col min="5" max="5" width="12.85546875" style="12" customWidth="1"/>
    <col min="6" max="6" width="12" style="12" customWidth="1"/>
    <col min="7" max="7" width="9.140625" style="12"/>
    <col min="8" max="8" width="24.5703125" style="12" customWidth="1"/>
    <col min="9" max="9" width="11.140625" style="12" customWidth="1"/>
    <col min="10" max="10" width="9.140625" style="12"/>
    <col min="11" max="11" width="11.5703125" style="12" customWidth="1"/>
    <col min="12" max="12" width="9.140625" style="12"/>
    <col min="13" max="13" width="26" style="12" customWidth="1"/>
    <col min="14" max="14" width="9.85546875" style="12" customWidth="1"/>
    <col min="15" max="15" width="9.140625" style="12"/>
    <col min="16" max="16" width="9.85546875" style="12" customWidth="1"/>
    <col min="17" max="16384" width="9.140625" style="12"/>
  </cols>
  <sheetData>
    <row r="12" spans="1:17" ht="24" customHeight="1" thickBot="1"/>
    <row r="13" spans="1:17" s="9" customFormat="1" ht="23.45" customHeight="1" thickBot="1">
      <c r="A13" s="588"/>
      <c r="B13" s="588" t="s">
        <v>171</v>
      </c>
      <c r="D13" s="126" t="s">
        <v>175</v>
      </c>
      <c r="E13" s="744"/>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75">
      <c r="B15" s="588" t="s">
        <v>505</v>
      </c>
    </row>
    <row r="16" spans="1:17" ht="15.75">
      <c r="B16" s="588"/>
    </row>
    <row r="17" spans="2:21" s="668" customFormat="1" ht="20.45" customHeight="1">
      <c r="B17" s="666" t="s">
        <v>662</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834" t="s">
        <v>715</v>
      </c>
      <c r="C18" s="834"/>
      <c r="D18" s="834"/>
      <c r="E18" s="834"/>
      <c r="F18" s="834"/>
      <c r="G18" s="834"/>
      <c r="H18" s="834"/>
      <c r="I18" s="834"/>
      <c r="J18" s="834"/>
      <c r="K18" s="834"/>
      <c r="L18" s="834"/>
      <c r="M18" s="834"/>
      <c r="N18" s="834"/>
      <c r="O18" s="834"/>
      <c r="P18" s="834"/>
      <c r="Q18" s="834"/>
      <c r="R18" s="834"/>
      <c r="S18" s="834"/>
      <c r="T18" s="834"/>
      <c r="U18" s="834"/>
    </row>
    <row r="21" spans="2:21" ht="21">
      <c r="B21" s="742" t="s">
        <v>699</v>
      </c>
    </row>
    <row r="23" spans="2:21" ht="21">
      <c r="B23" s="742" t="s">
        <v>700</v>
      </c>
      <c r="C23" s="743"/>
      <c r="E23" s="743"/>
      <c r="F23" s="743"/>
      <c r="H23" s="742" t="s">
        <v>701</v>
      </c>
    </row>
    <row r="24" spans="2:21" ht="18.600000000000001" customHeight="1">
      <c r="B24" s="833" t="s">
        <v>678</v>
      </c>
      <c r="C24" s="833"/>
      <c r="D24" s="833"/>
      <c r="E24" s="833"/>
      <c r="F24" s="833"/>
      <c r="H24" s="12" t="s">
        <v>686</v>
      </c>
      <c r="M24" s="12" t="s">
        <v>687</v>
      </c>
    </row>
    <row r="25" spans="2:21" ht="45">
      <c r="B25" s="739" t="s">
        <v>62</v>
      </c>
      <c r="C25" s="739" t="s">
        <v>679</v>
      </c>
      <c r="D25" s="739" t="s">
        <v>680</v>
      </c>
      <c r="E25" s="739" t="s">
        <v>682</v>
      </c>
      <c r="F25" s="739" t="s">
        <v>681</v>
      </c>
      <c r="H25" s="739" t="s">
        <v>683</v>
      </c>
      <c r="I25" s="739" t="s">
        <v>684</v>
      </c>
      <c r="J25" s="739" t="s">
        <v>685</v>
      </c>
      <c r="K25" s="739" t="s">
        <v>679</v>
      </c>
      <c r="M25" s="739" t="s">
        <v>683</v>
      </c>
      <c r="N25" s="739" t="s">
        <v>684</v>
      </c>
      <c r="O25" s="739" t="s">
        <v>685</v>
      </c>
      <c r="P25" s="739" t="s">
        <v>679</v>
      </c>
    </row>
    <row r="26" spans="2:21" ht="18">
      <c r="B26" s="746"/>
      <c r="C26" s="746" t="s">
        <v>689</v>
      </c>
      <c r="D26" s="746" t="s">
        <v>690</v>
      </c>
      <c r="E26" s="746" t="s">
        <v>691</v>
      </c>
      <c r="F26" s="746" t="s">
        <v>692</v>
      </c>
      <c r="H26" s="746"/>
      <c r="I26" s="746" t="s">
        <v>693</v>
      </c>
      <c r="J26" s="746" t="s">
        <v>694</v>
      </c>
      <c r="K26" s="746" t="s">
        <v>695</v>
      </c>
      <c r="M26" s="746"/>
      <c r="N26" s="746" t="s">
        <v>696</v>
      </c>
      <c r="O26" s="746" t="s">
        <v>697</v>
      </c>
      <c r="P26" s="746" t="s">
        <v>698</v>
      </c>
    </row>
    <row r="27" spans="2:21" ht="15.6" customHeight="1">
      <c r="B27" s="741" t="s">
        <v>703</v>
      </c>
      <c r="C27" s="749">
        <f>K49</f>
        <v>0</v>
      </c>
      <c r="D27" s="747"/>
      <c r="E27" s="740"/>
      <c r="F27" s="740"/>
      <c r="H27" s="740"/>
      <c r="I27" s="740"/>
      <c r="J27" s="740"/>
      <c r="K27" s="740">
        <f>I27*J27</f>
        <v>0</v>
      </c>
      <c r="M27" s="740"/>
      <c r="N27" s="740"/>
      <c r="O27" s="740"/>
      <c r="P27" s="740">
        <f>N27*O27</f>
        <v>0</v>
      </c>
    </row>
    <row r="28" spans="2:21" ht="15.6" customHeight="1">
      <c r="B28" s="741" t="s">
        <v>704</v>
      </c>
      <c r="C28" s="750">
        <f>P49</f>
        <v>0</v>
      </c>
      <c r="D28" s="751">
        <f>C28-C27</f>
        <v>0</v>
      </c>
      <c r="E28" s="740"/>
      <c r="F28" s="748">
        <f>D28*E28</f>
        <v>0</v>
      </c>
      <c r="H28" s="740"/>
      <c r="I28" s="740"/>
      <c r="J28" s="740"/>
      <c r="K28" s="740"/>
      <c r="M28" s="740"/>
      <c r="N28" s="740"/>
      <c r="O28" s="740"/>
      <c r="P28" s="740"/>
    </row>
    <row r="29" spans="2:21" ht="15.6" customHeight="1">
      <c r="B29" s="741" t="s">
        <v>705</v>
      </c>
      <c r="C29" s="740"/>
      <c r="D29" s="740"/>
      <c r="E29" s="740"/>
      <c r="F29" s="740"/>
      <c r="H29" s="740"/>
      <c r="I29" s="740"/>
      <c r="J29" s="740"/>
      <c r="K29" s="740"/>
      <c r="M29" s="740"/>
      <c r="N29" s="740"/>
      <c r="O29" s="740"/>
      <c r="P29" s="740"/>
    </row>
    <row r="30" spans="2:21" ht="15.6" customHeight="1">
      <c r="B30" s="741" t="s">
        <v>706</v>
      </c>
      <c r="C30" s="740"/>
      <c r="D30" s="740"/>
      <c r="E30" s="740"/>
      <c r="F30" s="740"/>
      <c r="H30" s="740"/>
      <c r="I30" s="740"/>
      <c r="J30" s="740"/>
      <c r="K30" s="740"/>
      <c r="M30" s="740"/>
      <c r="N30" s="740"/>
      <c r="O30" s="740"/>
      <c r="P30" s="740"/>
    </row>
    <row r="31" spans="2:21" ht="15.6" customHeight="1">
      <c r="B31" s="741" t="s">
        <v>707</v>
      </c>
      <c r="C31" s="740"/>
      <c r="D31" s="740"/>
      <c r="E31" s="740"/>
      <c r="F31" s="740"/>
      <c r="H31" s="740"/>
      <c r="I31" s="740"/>
      <c r="J31" s="740"/>
      <c r="K31" s="740"/>
      <c r="M31" s="740"/>
      <c r="N31" s="740"/>
      <c r="O31" s="740"/>
      <c r="P31" s="740"/>
    </row>
    <row r="32" spans="2:21" ht="15.6" customHeight="1">
      <c r="B32" s="741" t="s">
        <v>708</v>
      </c>
      <c r="C32" s="740"/>
      <c r="D32" s="740"/>
      <c r="E32" s="740"/>
      <c r="F32" s="740"/>
      <c r="H32" s="740"/>
      <c r="I32" s="740"/>
      <c r="J32" s="740"/>
      <c r="K32" s="740"/>
      <c r="M32" s="740"/>
      <c r="N32" s="740"/>
      <c r="O32" s="740"/>
      <c r="P32" s="740"/>
    </row>
    <row r="33" spans="2:16" ht="15.6" customHeight="1">
      <c r="B33" s="741" t="s">
        <v>709</v>
      </c>
      <c r="C33" s="740"/>
      <c r="D33" s="740"/>
      <c r="E33" s="740"/>
      <c r="F33" s="740"/>
      <c r="H33" s="740"/>
      <c r="I33" s="740"/>
      <c r="J33" s="740"/>
      <c r="K33" s="740"/>
      <c r="M33" s="740"/>
      <c r="N33" s="740"/>
      <c r="O33" s="740"/>
      <c r="P33" s="740"/>
    </row>
    <row r="34" spans="2:16" ht="15.6" customHeight="1">
      <c r="B34" s="741" t="s">
        <v>710</v>
      </c>
      <c r="C34" s="740"/>
      <c r="D34" s="740"/>
      <c r="E34" s="740"/>
      <c r="F34" s="740"/>
      <c r="H34" s="740"/>
      <c r="I34" s="740"/>
      <c r="J34" s="740"/>
      <c r="K34" s="740"/>
      <c r="M34" s="740"/>
      <c r="N34" s="740"/>
      <c r="O34" s="740"/>
      <c r="P34" s="740"/>
    </row>
    <row r="35" spans="2:16" ht="15.6" customHeight="1">
      <c r="B35" s="741" t="s">
        <v>711</v>
      </c>
      <c r="C35" s="740"/>
      <c r="D35" s="740"/>
      <c r="E35" s="740"/>
      <c r="F35" s="740"/>
      <c r="H35" s="740"/>
      <c r="I35" s="740"/>
      <c r="J35" s="740"/>
      <c r="K35" s="740"/>
      <c r="M35" s="740"/>
      <c r="N35" s="740"/>
      <c r="O35" s="740"/>
      <c r="P35" s="740"/>
    </row>
    <row r="36" spans="2:16" ht="15.6" customHeight="1">
      <c r="B36" s="741" t="s">
        <v>712</v>
      </c>
      <c r="C36" s="740"/>
      <c r="D36" s="740"/>
      <c r="E36" s="740"/>
      <c r="F36" s="740"/>
      <c r="H36" s="740"/>
      <c r="I36" s="740"/>
      <c r="J36" s="740"/>
      <c r="K36" s="740"/>
      <c r="M36" s="740"/>
      <c r="N36" s="740"/>
      <c r="O36" s="740"/>
      <c r="P36" s="740"/>
    </row>
    <row r="37" spans="2:16" ht="15.6" customHeight="1">
      <c r="B37" s="741" t="s">
        <v>713</v>
      </c>
      <c r="C37" s="740"/>
      <c r="D37" s="740"/>
      <c r="E37" s="740"/>
      <c r="F37" s="740"/>
      <c r="H37" s="740"/>
      <c r="I37" s="740"/>
      <c r="J37" s="740"/>
      <c r="K37" s="740"/>
      <c r="M37" s="740"/>
      <c r="N37" s="740"/>
      <c r="O37" s="740"/>
      <c r="P37" s="740"/>
    </row>
    <row r="38" spans="2:16" ht="15.6" customHeight="1">
      <c r="B38" s="741" t="s">
        <v>714</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702</v>
      </c>
      <c r="C40" s="740"/>
      <c r="D40" s="740"/>
      <c r="E40" s="740"/>
      <c r="F40" s="740"/>
      <c r="H40" s="740"/>
      <c r="I40" s="740"/>
      <c r="J40" s="740"/>
      <c r="K40" s="740"/>
      <c r="M40" s="740"/>
      <c r="N40" s="740"/>
      <c r="O40" s="740"/>
      <c r="P40" s="740"/>
    </row>
    <row r="41" spans="2:16">
      <c r="B41" s="741" t="s">
        <v>702</v>
      </c>
      <c r="C41" s="740"/>
      <c r="D41" s="740"/>
      <c r="E41" s="740"/>
      <c r="F41" s="740"/>
      <c r="H41" s="740"/>
      <c r="I41" s="740"/>
      <c r="J41" s="740"/>
      <c r="K41" s="740"/>
      <c r="M41" s="740"/>
      <c r="N41" s="740"/>
      <c r="O41" s="740"/>
      <c r="P41" s="740"/>
    </row>
    <row r="42" spans="2:16">
      <c r="B42" s="741" t="s">
        <v>702</v>
      </c>
      <c r="C42" s="740"/>
      <c r="D42" s="740"/>
      <c r="E42" s="740"/>
      <c r="F42" s="740"/>
      <c r="H42" s="740"/>
      <c r="I42" s="740"/>
      <c r="J42" s="740"/>
      <c r="K42" s="740"/>
      <c r="M42" s="740"/>
      <c r="N42" s="740"/>
      <c r="O42" s="740"/>
      <c r="P42" s="740"/>
    </row>
    <row r="43" spans="2:16">
      <c r="B43" s="741" t="s">
        <v>702</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6:U59"/>
  <sheetViews>
    <sheetView zoomScale="80" zoomScaleNormal="80" workbookViewId="0">
      <pane ySplit="16" topLeftCell="A26" activePane="bottomLeft" state="frozen"/>
      <selection pane="bottomLeft" activeCell="C55" sqref="C55:U55"/>
    </sheetView>
  </sheetViews>
  <sheetFormatPr defaultColWidth="9.140625" defaultRowHeight="15"/>
  <cols>
    <col min="1" max="1" width="9.140625" style="12"/>
    <col min="2" max="2" width="36.85546875" style="704" customWidth="1"/>
    <col min="3" max="3" width="9.140625" style="10"/>
    <col min="4" max="16384" width="9.140625" style="12"/>
  </cols>
  <sheetData>
    <row r="16" spans="2:21" ht="26.25" customHeight="1">
      <c r="B16" s="705" t="s">
        <v>561</v>
      </c>
      <c r="C16" s="769" t="s">
        <v>505</v>
      </c>
      <c r="D16" s="770"/>
      <c r="E16" s="770"/>
      <c r="F16" s="770"/>
      <c r="G16" s="770"/>
      <c r="H16" s="770"/>
      <c r="I16" s="770"/>
      <c r="J16" s="770"/>
      <c r="K16" s="770"/>
      <c r="L16" s="770"/>
      <c r="M16" s="770"/>
      <c r="N16" s="770"/>
      <c r="O16" s="770"/>
      <c r="P16" s="770"/>
      <c r="Q16" s="770"/>
      <c r="R16" s="770"/>
      <c r="S16" s="770"/>
      <c r="T16" s="770"/>
      <c r="U16" s="770"/>
    </row>
    <row r="17" spans="2:21" ht="55.5" customHeight="1">
      <c r="B17" s="706" t="s">
        <v>632</v>
      </c>
      <c r="C17" s="771" t="s">
        <v>738</v>
      </c>
      <c r="D17" s="771"/>
      <c r="E17" s="771"/>
      <c r="F17" s="771"/>
      <c r="G17" s="771"/>
      <c r="H17" s="771"/>
      <c r="I17" s="771"/>
      <c r="J17" s="771"/>
      <c r="K17" s="771"/>
      <c r="L17" s="771"/>
      <c r="M17" s="771"/>
      <c r="N17" s="771"/>
      <c r="O17" s="771"/>
      <c r="P17" s="771"/>
      <c r="Q17" s="771"/>
      <c r="R17" s="771"/>
      <c r="S17" s="771"/>
      <c r="T17" s="771"/>
      <c r="U17" s="772"/>
    </row>
    <row r="18" spans="2:21" ht="15.75">
      <c r="B18" s="707"/>
      <c r="C18" s="708"/>
      <c r="D18" s="709"/>
      <c r="E18" s="709"/>
      <c r="F18" s="709"/>
      <c r="G18" s="709"/>
      <c r="H18" s="709"/>
      <c r="I18" s="709"/>
      <c r="J18" s="709"/>
      <c r="K18" s="709"/>
      <c r="L18" s="709"/>
      <c r="M18" s="709"/>
      <c r="N18" s="709"/>
      <c r="O18" s="709"/>
      <c r="P18" s="709"/>
      <c r="Q18" s="709"/>
      <c r="R18" s="709"/>
      <c r="S18" s="709"/>
      <c r="T18" s="709"/>
      <c r="U18" s="710"/>
    </row>
    <row r="19" spans="2:21" ht="15.75">
      <c r="B19" s="707"/>
      <c r="C19" s="708" t="s">
        <v>636</v>
      </c>
      <c r="D19" s="709"/>
      <c r="E19" s="709"/>
      <c r="F19" s="709"/>
      <c r="G19" s="709"/>
      <c r="H19" s="709"/>
      <c r="I19" s="709"/>
      <c r="J19" s="709"/>
      <c r="K19" s="709"/>
      <c r="L19" s="709"/>
      <c r="M19" s="709"/>
      <c r="N19" s="709"/>
      <c r="O19" s="709"/>
      <c r="P19" s="709"/>
      <c r="Q19" s="709"/>
      <c r="R19" s="709"/>
      <c r="S19" s="709"/>
      <c r="T19" s="709"/>
      <c r="U19" s="710"/>
    </row>
    <row r="20" spans="2:21" ht="15.75">
      <c r="B20" s="707"/>
      <c r="C20" s="708"/>
      <c r="D20" s="709"/>
      <c r="E20" s="709"/>
      <c r="F20" s="709"/>
      <c r="G20" s="709"/>
      <c r="H20" s="709"/>
      <c r="I20" s="709"/>
      <c r="J20" s="709"/>
      <c r="K20" s="709"/>
      <c r="L20" s="709"/>
      <c r="M20" s="709"/>
      <c r="N20" s="709"/>
      <c r="O20" s="709"/>
      <c r="P20" s="709"/>
      <c r="Q20" s="709"/>
      <c r="R20" s="709"/>
      <c r="S20" s="709"/>
      <c r="T20" s="709"/>
      <c r="U20" s="710"/>
    </row>
    <row r="21" spans="2:21" ht="15.75">
      <c r="B21" s="707"/>
      <c r="C21" s="708" t="s">
        <v>633</v>
      </c>
      <c r="D21" s="709"/>
      <c r="E21" s="709"/>
      <c r="F21" s="709"/>
      <c r="G21" s="709"/>
      <c r="H21" s="709"/>
      <c r="I21" s="709"/>
      <c r="J21" s="709"/>
      <c r="K21" s="709"/>
      <c r="L21" s="709"/>
      <c r="M21" s="709"/>
      <c r="N21" s="709"/>
      <c r="O21" s="709"/>
      <c r="P21" s="709"/>
      <c r="Q21" s="709"/>
      <c r="R21" s="709"/>
      <c r="S21" s="709"/>
      <c r="T21" s="709"/>
      <c r="U21" s="710"/>
    </row>
    <row r="22" spans="2:21" ht="15.75">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768" t="s">
        <v>634</v>
      </c>
      <c r="D23" s="768"/>
      <c r="E23" s="768"/>
      <c r="F23" s="768"/>
      <c r="G23" s="768"/>
      <c r="H23" s="768"/>
      <c r="I23" s="768"/>
      <c r="J23" s="768"/>
      <c r="K23" s="768"/>
      <c r="L23" s="768"/>
      <c r="M23" s="768"/>
      <c r="N23" s="768"/>
      <c r="O23" s="768"/>
      <c r="P23" s="768"/>
      <c r="Q23" s="768"/>
      <c r="R23" s="768"/>
      <c r="S23" s="768"/>
      <c r="T23" s="709"/>
      <c r="U23" s="710"/>
    </row>
    <row r="24" spans="2:21" ht="15.75">
      <c r="B24" s="707"/>
      <c r="C24" s="708"/>
      <c r="D24" s="709"/>
      <c r="E24" s="709"/>
      <c r="F24" s="709"/>
      <c r="G24" s="709"/>
      <c r="H24" s="709"/>
      <c r="I24" s="709"/>
      <c r="J24" s="709"/>
      <c r="K24" s="709"/>
      <c r="L24" s="709"/>
      <c r="M24" s="709"/>
      <c r="N24" s="709"/>
      <c r="O24" s="709"/>
      <c r="P24" s="709"/>
      <c r="Q24" s="709"/>
      <c r="R24" s="709"/>
      <c r="S24" s="709"/>
      <c r="T24" s="709"/>
      <c r="U24" s="710"/>
    </row>
    <row r="25" spans="2:21" ht="15.75">
      <c r="B25" s="707"/>
      <c r="C25" s="708" t="s">
        <v>637</v>
      </c>
      <c r="D25" s="709"/>
      <c r="E25" s="709"/>
      <c r="F25" s="709"/>
      <c r="G25" s="709"/>
      <c r="H25" s="709"/>
      <c r="I25" s="709"/>
      <c r="J25" s="709"/>
      <c r="K25" s="709"/>
      <c r="L25" s="709"/>
      <c r="M25" s="709"/>
      <c r="N25" s="709"/>
      <c r="O25" s="709"/>
      <c r="P25" s="709"/>
      <c r="Q25" s="709"/>
      <c r="R25" s="709"/>
      <c r="S25" s="709"/>
      <c r="T25" s="709"/>
      <c r="U25" s="710"/>
    </row>
    <row r="26" spans="2:21" ht="15.75">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768" t="s">
        <v>635</v>
      </c>
      <c r="D27" s="768"/>
      <c r="E27" s="768"/>
      <c r="F27" s="768"/>
      <c r="G27" s="768"/>
      <c r="H27" s="768"/>
      <c r="I27" s="768"/>
      <c r="J27" s="768"/>
      <c r="K27" s="768"/>
      <c r="L27" s="768"/>
      <c r="M27" s="768"/>
      <c r="N27" s="768"/>
      <c r="O27" s="768"/>
      <c r="P27" s="768"/>
      <c r="Q27" s="768"/>
      <c r="R27" s="768"/>
      <c r="S27" s="768"/>
      <c r="T27" s="768"/>
      <c r="U27" s="773"/>
    </row>
    <row r="28" spans="2:21" ht="15.75">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768" t="s">
        <v>638</v>
      </c>
      <c r="D29" s="768"/>
      <c r="E29" s="768"/>
      <c r="F29" s="768"/>
      <c r="G29" s="768"/>
      <c r="H29" s="768"/>
      <c r="I29" s="768"/>
      <c r="J29" s="768"/>
      <c r="K29" s="768"/>
      <c r="L29" s="768"/>
      <c r="M29" s="768"/>
      <c r="N29" s="768"/>
      <c r="O29" s="768"/>
      <c r="P29" s="768"/>
      <c r="Q29" s="768"/>
      <c r="R29" s="768"/>
      <c r="S29" s="768"/>
      <c r="T29" s="768"/>
      <c r="U29" s="773"/>
    </row>
    <row r="30" spans="2:21" ht="15.75">
      <c r="B30" s="707"/>
      <c r="C30" s="708"/>
      <c r="D30" s="709"/>
      <c r="E30" s="709"/>
      <c r="F30" s="709"/>
      <c r="G30" s="709"/>
      <c r="H30" s="709"/>
      <c r="I30" s="709"/>
      <c r="J30" s="709"/>
      <c r="K30" s="709"/>
      <c r="L30" s="709"/>
      <c r="M30" s="709"/>
      <c r="N30" s="709"/>
      <c r="O30" s="709"/>
      <c r="P30" s="709"/>
      <c r="Q30" s="709"/>
      <c r="R30" s="709"/>
      <c r="S30" s="709"/>
      <c r="T30" s="709"/>
      <c r="U30" s="710"/>
    </row>
    <row r="31" spans="2:21" ht="15.75">
      <c r="B31" s="707"/>
      <c r="C31" s="708" t="s">
        <v>639</v>
      </c>
      <c r="D31" s="709"/>
      <c r="E31" s="709"/>
      <c r="F31" s="709"/>
      <c r="G31" s="709"/>
      <c r="H31" s="709"/>
      <c r="I31" s="709"/>
      <c r="J31" s="709"/>
      <c r="K31" s="709"/>
      <c r="L31" s="709"/>
      <c r="M31" s="709"/>
      <c r="N31" s="709"/>
      <c r="O31" s="709"/>
      <c r="P31" s="709"/>
      <c r="Q31" s="709"/>
      <c r="R31" s="709"/>
      <c r="S31" s="709"/>
      <c r="T31" s="709"/>
      <c r="U31" s="710"/>
    </row>
    <row r="32" spans="2:21" ht="15.75">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640</v>
      </c>
      <c r="C33" s="774" t="s">
        <v>641</v>
      </c>
      <c r="D33" s="774"/>
      <c r="E33" s="774"/>
      <c r="F33" s="774"/>
      <c r="G33" s="774"/>
      <c r="H33" s="774"/>
      <c r="I33" s="774"/>
      <c r="J33" s="774"/>
      <c r="K33" s="774"/>
      <c r="L33" s="774"/>
      <c r="M33" s="774"/>
      <c r="N33" s="774"/>
      <c r="O33" s="774"/>
      <c r="P33" s="774"/>
      <c r="Q33" s="774"/>
      <c r="R33" s="774"/>
      <c r="S33" s="774"/>
      <c r="T33" s="774"/>
      <c r="U33" s="775"/>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75">
      <c r="B35" s="719" t="s">
        <v>642</v>
      </c>
      <c r="C35" s="720" t="s">
        <v>643</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644</v>
      </c>
      <c r="C37" s="776" t="s">
        <v>645</v>
      </c>
      <c r="D37" s="776"/>
      <c r="E37" s="776"/>
      <c r="F37" s="776"/>
      <c r="G37" s="776"/>
      <c r="H37" s="776"/>
      <c r="I37" s="776"/>
      <c r="J37" s="776"/>
      <c r="K37" s="776"/>
      <c r="L37" s="776"/>
      <c r="M37" s="776"/>
      <c r="N37" s="776"/>
      <c r="O37" s="776"/>
      <c r="P37" s="776"/>
      <c r="Q37" s="776"/>
      <c r="R37" s="776"/>
      <c r="S37" s="776"/>
      <c r="T37" s="776"/>
      <c r="U37" s="777"/>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75">
      <c r="B39" s="706" t="s">
        <v>646</v>
      </c>
      <c r="C39" s="722" t="s">
        <v>647</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648</v>
      </c>
      <c r="C41" s="778" t="s">
        <v>649</v>
      </c>
      <c r="D41" s="778"/>
      <c r="E41" s="778"/>
      <c r="F41" s="778"/>
      <c r="G41" s="778"/>
      <c r="H41" s="778"/>
      <c r="I41" s="778"/>
      <c r="J41" s="778"/>
      <c r="K41" s="778"/>
      <c r="L41" s="778"/>
      <c r="M41" s="778"/>
      <c r="N41" s="778"/>
      <c r="O41" s="778"/>
      <c r="P41" s="778"/>
      <c r="Q41" s="778"/>
      <c r="R41" s="778"/>
      <c r="S41" s="778"/>
      <c r="T41" s="778"/>
      <c r="U41" s="779"/>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75">
      <c r="B43" s="719" t="s">
        <v>650</v>
      </c>
      <c r="C43" s="720" t="s">
        <v>651</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766" t="s">
        <v>667</v>
      </c>
      <c r="D45" s="766"/>
      <c r="E45" s="766"/>
      <c r="F45" s="766"/>
      <c r="G45" s="766"/>
      <c r="H45" s="766"/>
      <c r="I45" s="766"/>
      <c r="J45" s="766"/>
      <c r="K45" s="766"/>
      <c r="L45" s="766"/>
      <c r="M45" s="766"/>
      <c r="N45" s="766"/>
      <c r="O45" s="766"/>
      <c r="P45" s="766"/>
      <c r="Q45" s="766"/>
      <c r="R45" s="766"/>
      <c r="S45" s="766"/>
      <c r="T45" s="766"/>
      <c r="U45" s="767"/>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766" t="s">
        <v>652</v>
      </c>
      <c r="D47" s="766"/>
      <c r="E47" s="766"/>
      <c r="F47" s="766"/>
      <c r="G47" s="766"/>
      <c r="H47" s="766"/>
      <c r="I47" s="766"/>
      <c r="J47" s="766"/>
      <c r="K47" s="766"/>
      <c r="L47" s="766"/>
      <c r="M47" s="766"/>
      <c r="N47" s="766"/>
      <c r="O47" s="766"/>
      <c r="P47" s="766"/>
      <c r="Q47" s="766"/>
      <c r="R47" s="766"/>
      <c r="S47" s="766"/>
      <c r="T47" s="766"/>
      <c r="U47" s="767"/>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766" t="s">
        <v>653</v>
      </c>
      <c r="D49" s="766"/>
      <c r="E49" s="766"/>
      <c r="F49" s="766"/>
      <c r="G49" s="766"/>
      <c r="H49" s="766"/>
      <c r="I49" s="766"/>
      <c r="J49" s="766"/>
      <c r="K49" s="766"/>
      <c r="L49" s="766"/>
      <c r="M49" s="766"/>
      <c r="N49" s="766"/>
      <c r="O49" s="766"/>
      <c r="P49" s="766"/>
      <c r="Q49" s="766"/>
      <c r="R49" s="766"/>
      <c r="S49" s="766"/>
      <c r="T49" s="766"/>
      <c r="U49" s="767"/>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766" t="s">
        <v>654</v>
      </c>
      <c r="D51" s="766"/>
      <c r="E51" s="766"/>
      <c r="F51" s="766"/>
      <c r="G51" s="766"/>
      <c r="H51" s="766"/>
      <c r="I51" s="766"/>
      <c r="J51" s="766"/>
      <c r="K51" s="766"/>
      <c r="L51" s="766"/>
      <c r="M51" s="766"/>
      <c r="N51" s="766"/>
      <c r="O51" s="766"/>
      <c r="P51" s="766"/>
      <c r="Q51" s="766"/>
      <c r="R51" s="766"/>
      <c r="S51" s="766"/>
      <c r="T51" s="766"/>
      <c r="U51" s="767"/>
    </row>
    <row r="52" spans="2:21" ht="15.75">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768" t="s">
        <v>666</v>
      </c>
      <c r="D53" s="768"/>
      <c r="E53" s="768"/>
      <c r="F53" s="768"/>
      <c r="G53" s="768"/>
      <c r="H53" s="768"/>
      <c r="I53" s="768"/>
      <c r="J53" s="768"/>
      <c r="K53" s="768"/>
      <c r="L53" s="768"/>
      <c r="M53" s="768"/>
      <c r="N53" s="768"/>
      <c r="O53" s="768"/>
      <c r="P53" s="768"/>
      <c r="Q53" s="768"/>
      <c r="R53" s="768"/>
      <c r="S53" s="768"/>
      <c r="T53" s="768"/>
      <c r="U53" s="773"/>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655</v>
      </c>
      <c r="C55" s="776" t="s">
        <v>656</v>
      </c>
      <c r="D55" s="776"/>
      <c r="E55" s="776"/>
      <c r="F55" s="776"/>
      <c r="G55" s="776"/>
      <c r="H55" s="776"/>
      <c r="I55" s="776"/>
      <c r="J55" s="776"/>
      <c r="K55" s="776"/>
      <c r="L55" s="776"/>
      <c r="M55" s="776"/>
      <c r="N55" s="776"/>
      <c r="O55" s="776"/>
      <c r="P55" s="776"/>
      <c r="Q55" s="776"/>
      <c r="R55" s="776"/>
      <c r="S55" s="776"/>
      <c r="T55" s="776"/>
      <c r="U55" s="777"/>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657</v>
      </c>
      <c r="C57" s="776" t="s">
        <v>658</v>
      </c>
      <c r="D57" s="776"/>
      <c r="E57" s="776"/>
      <c r="F57" s="776"/>
      <c r="G57" s="776"/>
      <c r="H57" s="776"/>
      <c r="I57" s="776"/>
      <c r="J57" s="776"/>
      <c r="K57" s="776"/>
      <c r="L57" s="776"/>
      <c r="M57" s="776"/>
      <c r="N57" s="776"/>
      <c r="O57" s="776"/>
      <c r="P57" s="776"/>
      <c r="Q57" s="776"/>
      <c r="R57" s="776"/>
      <c r="S57" s="776"/>
      <c r="T57" s="776"/>
      <c r="U57" s="777"/>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659</v>
      </c>
      <c r="C59" s="727" t="s">
        <v>660</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T34"/>
  <sheetViews>
    <sheetView topLeftCell="A19" zoomScale="85" zoomScaleNormal="85" workbookViewId="0">
      <selection activeCell="C19" sqref="C19"/>
    </sheetView>
  </sheetViews>
  <sheetFormatPr defaultColWidth="9.140625" defaultRowHeight="15.75"/>
  <cols>
    <col min="1" max="1" width="3.140625"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140625" style="16"/>
    <col min="8" max="10" width="9.140625" style="12"/>
    <col min="11" max="11" width="26.140625" style="12" customWidth="1"/>
    <col min="12" max="12" width="59.85546875" style="17" customWidth="1"/>
    <col min="13" max="13" width="14.5703125" style="25" customWidth="1"/>
    <col min="14" max="14" width="29.5703125" style="17" customWidth="1"/>
    <col min="15" max="16384" width="9.140625" style="12"/>
  </cols>
  <sheetData>
    <row r="1" spans="2:20" ht="146.25" customHeight="1"/>
    <row r="3" spans="2:20" ht="25.5" customHeight="1">
      <c r="B3" s="781" t="s">
        <v>733</v>
      </c>
      <c r="C3" s="782"/>
      <c r="D3" s="782"/>
      <c r="E3" s="782"/>
      <c r="F3" s="783"/>
      <c r="G3" s="122"/>
    </row>
    <row r="4" spans="2:20" ht="16.5" customHeight="1">
      <c r="B4" s="784"/>
      <c r="C4" s="785"/>
      <c r="D4" s="785"/>
      <c r="E4" s="785"/>
      <c r="F4" s="786"/>
      <c r="G4" s="122"/>
    </row>
    <row r="5" spans="2:20" ht="71.25" customHeight="1">
      <c r="B5" s="784"/>
      <c r="C5" s="785"/>
      <c r="D5" s="785"/>
      <c r="E5" s="785"/>
      <c r="F5" s="786"/>
      <c r="G5" s="122"/>
    </row>
    <row r="6" spans="2:20" ht="21.6" customHeight="1">
      <c r="B6" s="787"/>
      <c r="C6" s="788"/>
      <c r="D6" s="788"/>
      <c r="E6" s="788"/>
      <c r="F6" s="789"/>
      <c r="G6" s="122"/>
    </row>
    <row r="8" spans="2:20" ht="21">
      <c r="B8" s="780" t="s">
        <v>481</v>
      </c>
      <c r="C8" s="780"/>
      <c r="D8" s="780"/>
      <c r="E8" s="780"/>
      <c r="F8" s="780"/>
      <c r="G8" s="780"/>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586</v>
      </c>
      <c r="G12" s="28"/>
      <c r="L12" s="33"/>
      <c r="M12" s="33"/>
      <c r="N12" s="33"/>
      <c r="O12" s="33"/>
      <c r="P12" s="33"/>
      <c r="Q12" s="68"/>
      <c r="S12" s="8"/>
      <c r="T12" s="8"/>
    </row>
    <row r="13" spans="2:20" s="9" customFormat="1" ht="26.25" customHeight="1" thickBot="1">
      <c r="B13" s="102" t="s">
        <v>416</v>
      </c>
      <c r="C13" s="124" t="s">
        <v>625</v>
      </c>
      <c r="G13" s="109"/>
      <c r="L13" s="33"/>
      <c r="M13" s="33"/>
      <c r="N13" s="33"/>
      <c r="O13" s="33"/>
      <c r="P13" s="33"/>
      <c r="Q13" s="68"/>
      <c r="S13" s="8"/>
      <c r="T13" s="8"/>
    </row>
    <row r="14" spans="2:20" s="9" customFormat="1" ht="26.25" customHeight="1" thickBot="1">
      <c r="B14" s="102" t="s">
        <v>416</v>
      </c>
      <c r="C14" s="172" t="s">
        <v>620</v>
      </c>
      <c r="G14" s="123"/>
      <c r="L14" s="33"/>
      <c r="M14" s="33"/>
      <c r="N14" s="33"/>
      <c r="O14" s="33"/>
      <c r="P14" s="33"/>
      <c r="Q14" s="68"/>
      <c r="S14" s="8"/>
      <c r="T14" s="8"/>
    </row>
    <row r="15" spans="2:20" s="9" customFormat="1" ht="26.25" customHeight="1" thickBot="1">
      <c r="B15" s="102" t="s">
        <v>418</v>
      </c>
      <c r="C15" s="172" t="s">
        <v>621</v>
      </c>
      <c r="G15" s="123"/>
      <c r="L15" s="33"/>
      <c r="M15" s="33"/>
      <c r="N15" s="33"/>
      <c r="O15" s="33"/>
      <c r="P15" s="33"/>
      <c r="Q15" s="68"/>
      <c r="S15" s="8"/>
      <c r="T15" s="8"/>
    </row>
    <row r="16" spans="2:20" s="9" customFormat="1" ht="26.25" customHeight="1" thickBot="1">
      <c r="B16" s="102" t="s">
        <v>418</v>
      </c>
      <c r="C16" s="172" t="s">
        <v>622</v>
      </c>
      <c r="G16" s="123"/>
      <c r="L16" s="33"/>
      <c r="M16" s="33"/>
      <c r="N16" s="33"/>
      <c r="O16" s="33"/>
      <c r="P16" s="33"/>
      <c r="Q16" s="68"/>
      <c r="S16" s="8"/>
      <c r="T16" s="8"/>
    </row>
    <row r="17" spans="2:20" s="9" customFormat="1" ht="26.25" customHeight="1" thickBot="1">
      <c r="B17" s="102" t="s">
        <v>418</v>
      </c>
      <c r="C17" s="124" t="s">
        <v>623</v>
      </c>
      <c r="G17" s="109"/>
      <c r="L17" s="33"/>
      <c r="M17" s="33"/>
      <c r="N17" s="33"/>
      <c r="O17" s="33"/>
      <c r="P17" s="33"/>
      <c r="Q17" s="68"/>
      <c r="S17" s="8"/>
      <c r="T17" s="8"/>
    </row>
    <row r="18" spans="2:20" s="9" customFormat="1" ht="26.25" customHeight="1" thickBot="1">
      <c r="B18" s="102" t="s">
        <v>418</v>
      </c>
      <c r="C18" s="124" t="s">
        <v>624</v>
      </c>
      <c r="G18" s="123"/>
      <c r="L18" s="33"/>
      <c r="M18" s="33"/>
      <c r="N18" s="33"/>
      <c r="O18" s="33"/>
      <c r="P18" s="33"/>
      <c r="Q18" s="68"/>
      <c r="S18" s="8"/>
      <c r="T18" s="8"/>
    </row>
    <row r="19" spans="2:20" s="9" customFormat="1" ht="26.25" customHeight="1" thickBot="1">
      <c r="B19" s="102" t="s">
        <v>416</v>
      </c>
      <c r="C19" s="124" t="s">
        <v>626</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540</v>
      </c>
      <c r="C21" s="243" t="s">
        <v>471</v>
      </c>
      <c r="D21" s="243" t="s">
        <v>447</v>
      </c>
      <c r="E21" s="243" t="s">
        <v>439</v>
      </c>
      <c r="F21" s="243" t="s">
        <v>553</v>
      </c>
      <c r="G21" s="40"/>
      <c r="M21" s="25"/>
      <c r="T21" s="25"/>
    </row>
    <row r="22" spans="2:20" s="103" customFormat="1" ht="36" customHeight="1">
      <c r="B22" s="647" t="s">
        <v>543</v>
      </c>
      <c r="C22" s="653" t="s">
        <v>437</v>
      </c>
      <c r="D22" s="656" t="s">
        <v>443</v>
      </c>
      <c r="E22" s="660" t="s">
        <v>585</v>
      </c>
      <c r="F22" s="656" t="s">
        <v>448</v>
      </c>
      <c r="G22" s="174"/>
      <c r="M22" s="645"/>
      <c r="T22" s="645"/>
    </row>
    <row r="23" spans="2:20" s="103" customFormat="1" ht="35.25" customHeight="1">
      <c r="B23" s="648" t="s">
        <v>458</v>
      </c>
      <c r="C23" s="654" t="s">
        <v>438</v>
      </c>
      <c r="D23" s="657" t="s">
        <v>444</v>
      </c>
      <c r="E23" s="661" t="s">
        <v>585</v>
      </c>
      <c r="F23" s="657" t="s">
        <v>448</v>
      </c>
      <c r="G23" s="174"/>
      <c r="M23" s="645"/>
      <c r="T23" s="645"/>
    </row>
    <row r="24" spans="2:20" s="103" customFormat="1" ht="34.5" customHeight="1">
      <c r="B24" s="648" t="s">
        <v>455</v>
      </c>
      <c r="C24" s="654" t="s">
        <v>438</v>
      </c>
      <c r="D24" s="657" t="s">
        <v>445</v>
      </c>
      <c r="E24" s="661" t="s">
        <v>585</v>
      </c>
      <c r="F24" s="657" t="s">
        <v>448</v>
      </c>
      <c r="G24" s="174"/>
      <c r="M24" s="645"/>
      <c r="T24" s="645"/>
    </row>
    <row r="25" spans="2:20" s="103" customFormat="1" ht="32.25" customHeight="1">
      <c r="B25" s="649" t="s">
        <v>456</v>
      </c>
      <c r="C25" s="654" t="s">
        <v>437</v>
      </c>
      <c r="D25" s="657" t="s">
        <v>446</v>
      </c>
      <c r="E25" s="662" t="s">
        <v>604</v>
      </c>
      <c r="F25" s="665"/>
      <c r="G25" s="174"/>
      <c r="M25" s="645"/>
      <c r="T25" s="645"/>
    </row>
    <row r="26" spans="2:20" s="103" customFormat="1" ht="30.75" customHeight="1">
      <c r="B26" s="650" t="s">
        <v>541</v>
      </c>
      <c r="C26" s="654" t="s">
        <v>437</v>
      </c>
      <c r="D26" s="657"/>
      <c r="E26" s="662"/>
      <c r="F26" s="665"/>
      <c r="G26" s="174"/>
      <c r="M26" s="645"/>
      <c r="T26" s="645"/>
    </row>
    <row r="27" spans="2:20" s="103" customFormat="1" ht="32.25" customHeight="1">
      <c r="B27" s="651" t="s">
        <v>542</v>
      </c>
      <c r="C27" s="654" t="s">
        <v>437</v>
      </c>
      <c r="D27" s="658" t="s">
        <v>538</v>
      </c>
      <c r="E27" s="662"/>
      <c r="F27" s="665"/>
      <c r="G27" s="174"/>
      <c r="M27" s="645"/>
      <c r="T27" s="645"/>
    </row>
    <row r="28" spans="2:20" s="103" customFormat="1" ht="27" customHeight="1">
      <c r="B28" s="649" t="s">
        <v>457</v>
      </c>
      <c r="C28" s="654" t="s">
        <v>440</v>
      </c>
      <c r="D28" s="657" t="s">
        <v>482</v>
      </c>
      <c r="E28" s="662" t="s">
        <v>459</v>
      </c>
      <c r="F28" s="665"/>
      <c r="G28" s="174"/>
      <c r="M28" s="645"/>
      <c r="T28" s="645"/>
    </row>
    <row r="29" spans="2:20" s="103" customFormat="1" ht="27" customHeight="1">
      <c r="B29" s="651" t="s">
        <v>452</v>
      </c>
      <c r="C29" s="654" t="s">
        <v>437</v>
      </c>
      <c r="D29" s="657"/>
      <c r="E29" s="662"/>
      <c r="F29" s="657" t="s">
        <v>407</v>
      </c>
      <c r="G29" s="174"/>
      <c r="M29" s="645"/>
      <c r="T29" s="645"/>
    </row>
    <row r="30" spans="2:20" s="103" customFormat="1" ht="32.25" customHeight="1">
      <c r="B30" s="649" t="s">
        <v>207</v>
      </c>
      <c r="C30" s="654" t="s">
        <v>442</v>
      </c>
      <c r="D30" s="657" t="s">
        <v>555</v>
      </c>
      <c r="E30" s="663"/>
      <c r="F30" s="657" t="s">
        <v>554</v>
      </c>
      <c r="G30" s="646"/>
      <c r="M30" s="645"/>
    </row>
    <row r="31" spans="2:20" s="103" customFormat="1" ht="27.75" customHeight="1">
      <c r="B31" s="652" t="s">
        <v>539</v>
      </c>
      <c r="C31" s="655" t="s">
        <v>441</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5703125" style="12" customWidth="1"/>
    <col min="3" max="3" width="9.140625" style="10"/>
    <col min="4" max="4" width="15" style="12" customWidth="1"/>
    <col min="5" max="5" width="11.5703125" style="10" customWidth="1"/>
    <col min="6" max="6" width="24.140625" style="12" customWidth="1"/>
    <col min="7" max="7" width="32" style="12" customWidth="1"/>
    <col min="8" max="8" width="14.5703125" style="12" customWidth="1"/>
    <col min="9" max="16384" width="9.140625" style="12"/>
  </cols>
  <sheetData>
    <row r="1" spans="1:8">
      <c r="A1" s="8" t="s">
        <v>410</v>
      </c>
      <c r="B1" s="8" t="s">
        <v>41</v>
      </c>
      <c r="C1" s="120" t="s">
        <v>234</v>
      </c>
      <c r="D1" s="8" t="s">
        <v>415</v>
      </c>
      <c r="E1" s="120" t="s">
        <v>450</v>
      </c>
      <c r="F1" s="120" t="s">
        <v>549</v>
      </c>
      <c r="G1" s="120" t="s">
        <v>568</v>
      </c>
      <c r="H1" s="120" t="s">
        <v>579</v>
      </c>
    </row>
    <row r="2" spans="1:8">
      <c r="A2" s="12" t="s">
        <v>29</v>
      </c>
      <c r="B2" s="12" t="s">
        <v>27</v>
      </c>
      <c r="C2" s="10">
        <v>2006</v>
      </c>
      <c r="D2" s="12" t="s">
        <v>416</v>
      </c>
      <c r="E2" s="10">
        <f>'2. LRAMVA Threshold'!D9</f>
        <v>0</v>
      </c>
      <c r="F2" s="26" t="s">
        <v>170</v>
      </c>
      <c r="G2" s="12" t="s">
        <v>569</v>
      </c>
      <c r="H2" s="12" t="s">
        <v>587</v>
      </c>
    </row>
    <row r="3" spans="1:8">
      <c r="A3" s="12" t="s">
        <v>371</v>
      </c>
      <c r="B3" s="12" t="s">
        <v>27</v>
      </c>
      <c r="C3" s="10">
        <v>2007</v>
      </c>
      <c r="D3" s="12" t="s">
        <v>417</v>
      </c>
      <c r="E3" s="10">
        <f>'2. LRAMVA Threshold'!D24</f>
        <v>0</v>
      </c>
      <c r="F3" s="12" t="s">
        <v>550</v>
      </c>
      <c r="G3" s="12" t="s">
        <v>570</v>
      </c>
      <c r="H3" s="12" t="s">
        <v>580</v>
      </c>
    </row>
    <row r="4" spans="1:8">
      <c r="A4" s="12" t="s">
        <v>372</v>
      </c>
      <c r="B4" s="12" t="s">
        <v>28</v>
      </c>
      <c r="C4" s="10">
        <v>2008</v>
      </c>
      <c r="D4" s="12" t="s">
        <v>418</v>
      </c>
      <c r="F4" s="12" t="s">
        <v>169</v>
      </c>
      <c r="G4" s="12" t="s">
        <v>571</v>
      </c>
    </row>
    <row r="5" spans="1:8">
      <c r="A5" s="12" t="s">
        <v>373</v>
      </c>
      <c r="B5" s="12" t="s">
        <v>28</v>
      </c>
      <c r="C5" s="10">
        <v>2009</v>
      </c>
      <c r="F5" s="12" t="s">
        <v>368</v>
      </c>
      <c r="G5" s="12" t="s">
        <v>572</v>
      </c>
    </row>
    <row r="6" spans="1:8">
      <c r="A6" s="12" t="s">
        <v>374</v>
      </c>
      <c r="B6" s="12" t="s">
        <v>28</v>
      </c>
      <c r="C6" s="10">
        <v>2010</v>
      </c>
      <c r="F6" s="12" t="s">
        <v>369</v>
      </c>
      <c r="G6" s="12" t="s">
        <v>573</v>
      </c>
    </row>
    <row r="7" spans="1:8">
      <c r="A7" s="12" t="s">
        <v>375</v>
      </c>
      <c r="B7" s="12" t="s">
        <v>28</v>
      </c>
      <c r="C7" s="10">
        <v>2011</v>
      </c>
      <c r="F7" s="12" t="s">
        <v>370</v>
      </c>
      <c r="G7" s="12" t="s">
        <v>574</v>
      </c>
    </row>
    <row r="8" spans="1:8">
      <c r="A8" s="12" t="s">
        <v>376</v>
      </c>
      <c r="B8" s="12" t="s">
        <v>28</v>
      </c>
      <c r="C8" s="10">
        <v>2012</v>
      </c>
      <c r="F8" s="12" t="s">
        <v>558</v>
      </c>
      <c r="G8" s="12" t="s">
        <v>575</v>
      </c>
    </row>
    <row r="9" spans="1:8">
      <c r="A9" s="12" t="s">
        <v>377</v>
      </c>
      <c r="B9" s="12" t="s">
        <v>28</v>
      </c>
      <c r="C9" s="10">
        <v>2013</v>
      </c>
      <c r="G9" s="12" t="s">
        <v>576</v>
      </c>
    </row>
    <row r="10" spans="1:8">
      <c r="A10" s="12" t="s">
        <v>378</v>
      </c>
      <c r="B10" s="12" t="s">
        <v>28</v>
      </c>
      <c r="C10" s="10">
        <v>2014</v>
      </c>
      <c r="G10" s="12" t="s">
        <v>577</v>
      </c>
    </row>
    <row r="11" spans="1:8">
      <c r="A11" s="12" t="s">
        <v>379</v>
      </c>
      <c r="B11" s="12" t="s">
        <v>28</v>
      </c>
      <c r="C11" s="10">
        <v>2015</v>
      </c>
      <c r="G11" s="12" t="s">
        <v>578</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V108"/>
  <sheetViews>
    <sheetView tabSelected="1" zoomScale="85" zoomScaleNormal="85" workbookViewId="0">
      <selection activeCell="J26" sqref="J26"/>
    </sheetView>
  </sheetViews>
  <sheetFormatPr defaultColWidth="9.140625"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5703125" style="9" customWidth="1"/>
    <col min="12" max="12" width="21.570312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5703125" style="8" customWidth="1"/>
    <col min="21" max="21" width="6.42578125" style="8" customWidth="1"/>
    <col min="22" max="22" width="13.5703125" style="9" customWidth="1"/>
    <col min="23" max="23" width="15.425781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551</v>
      </c>
      <c r="D6" s="17"/>
      <c r="E6" s="9"/>
      <c r="T6" s="9"/>
      <c r="V6" s="8"/>
    </row>
    <row r="7" spans="2:22" ht="21" customHeight="1">
      <c r="B7" s="537"/>
      <c r="C7" s="17"/>
      <c r="D7" s="17"/>
      <c r="E7" s="9"/>
      <c r="T7" s="9"/>
      <c r="V7" s="8"/>
    </row>
    <row r="8" spans="2:22" ht="24.75" customHeight="1">
      <c r="B8" s="117" t="s">
        <v>239</v>
      </c>
      <c r="C8" s="189" t="s">
        <v>754</v>
      </c>
      <c r="D8" s="601"/>
      <c r="E8" s="9"/>
      <c r="T8" s="9"/>
      <c r="V8" s="8"/>
    </row>
    <row r="9" spans="2:22" ht="41.25" customHeight="1">
      <c r="B9" s="551" t="s">
        <v>520</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556</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508</v>
      </c>
      <c r="C13" s="17"/>
      <c r="F13" s="185" t="s">
        <v>509</v>
      </c>
      <c r="G13" s="36"/>
      <c r="H13" s="31"/>
      <c r="I13" s="9"/>
      <c r="J13" s="184" t="s">
        <v>506</v>
      </c>
      <c r="N13" s="103"/>
      <c r="P13" s="9"/>
      <c r="Q13" s="187"/>
      <c r="R13" s="42"/>
      <c r="T13" s="186"/>
      <c r="U13" s="186"/>
    </row>
    <row r="14" spans="2:22" ht="29.25" customHeight="1" thickBot="1">
      <c r="B14" s="124" t="s">
        <v>547</v>
      </c>
      <c r="D14" s="542" t="s">
        <v>758</v>
      </c>
      <c r="E14" s="130"/>
      <c r="F14" s="124" t="s">
        <v>548</v>
      </c>
      <c r="H14" s="542" t="s">
        <v>799</v>
      </c>
      <c r="J14" s="124" t="s">
        <v>515</v>
      </c>
      <c r="L14" s="132"/>
      <c r="N14" s="103"/>
      <c r="Q14" s="99"/>
      <c r="R14" s="96"/>
    </row>
    <row r="15" spans="2:22" ht="26.25" customHeight="1" thickBot="1">
      <c r="B15" s="124" t="s">
        <v>424</v>
      </c>
      <c r="C15" s="106"/>
      <c r="D15" s="542" t="s">
        <v>755</v>
      </c>
      <c r="F15" s="124" t="s">
        <v>414</v>
      </c>
      <c r="G15" s="127"/>
      <c r="H15" s="542" t="s">
        <v>757</v>
      </c>
      <c r="I15" s="17"/>
      <c r="J15" s="124" t="s">
        <v>516</v>
      </c>
      <c r="L15" s="132"/>
      <c r="M15" s="103"/>
      <c r="Q15" s="108"/>
      <c r="R15" s="96"/>
    </row>
    <row r="16" spans="2:22" ht="28.5" customHeight="1" thickBot="1">
      <c r="B16" s="124" t="s">
        <v>454</v>
      </c>
      <c r="C16" s="106"/>
      <c r="D16" s="755" t="s">
        <v>756</v>
      </c>
      <c r="E16" s="103"/>
      <c r="F16" s="124" t="s">
        <v>434</v>
      </c>
      <c r="G16" s="125"/>
      <c r="H16" s="543">
        <v>2019</v>
      </c>
      <c r="I16" s="103"/>
      <c r="K16" s="195"/>
      <c r="L16" s="195"/>
      <c r="M16" s="195"/>
      <c r="N16" s="195"/>
      <c r="Q16" s="115"/>
      <c r="R16" s="96"/>
    </row>
    <row r="17" spans="1:21" ht="29.25" customHeight="1">
      <c r="B17" s="124" t="s">
        <v>421</v>
      </c>
      <c r="C17" s="106"/>
      <c r="D17" s="756">
        <v>2771982</v>
      </c>
      <c r="E17" s="121"/>
      <c r="F17" s="738" t="s">
        <v>670</v>
      </c>
      <c r="G17" s="195"/>
      <c r="H17" s="543">
        <v>1</v>
      </c>
      <c r="I17" s="17"/>
      <c r="M17" s="195"/>
      <c r="N17" s="195"/>
      <c r="P17" s="99"/>
      <c r="Q17" s="99"/>
      <c r="R17" s="96"/>
    </row>
    <row r="18" spans="1:21" s="28" customFormat="1" ht="29.25" customHeight="1">
      <c r="B18" s="124"/>
      <c r="C18" s="733"/>
      <c r="D18" s="732"/>
      <c r="E18" s="734"/>
      <c r="F18" s="731"/>
      <c r="G18" s="735"/>
      <c r="H18" s="736"/>
      <c r="I18" s="163"/>
      <c r="M18" s="735"/>
      <c r="N18" s="735"/>
      <c r="P18" s="735"/>
      <c r="Q18" s="735"/>
      <c r="R18" s="737"/>
      <c r="T18" s="37"/>
      <c r="U18" s="37"/>
    </row>
    <row r="19" spans="1:21" ht="27.75" customHeight="1" thickBot="1">
      <c r="E19" s="9"/>
      <c r="F19" s="124" t="s">
        <v>435</v>
      </c>
      <c r="G19" s="603" t="s">
        <v>363</v>
      </c>
      <c r="H19" s="242">
        <f>SUM(R54,R57,R60,R63,R66,R69,R72,R75,R78)</f>
        <v>1164018.7537407023</v>
      </c>
      <c r="I19" s="17"/>
      <c r="J19" s="115"/>
      <c r="K19" s="115"/>
      <c r="L19" s="115"/>
      <c r="M19" s="115"/>
      <c r="N19" s="115"/>
      <c r="P19" s="115"/>
      <c r="Q19" s="115"/>
      <c r="R19" s="96"/>
    </row>
    <row r="20" spans="1:21" ht="27.75" customHeight="1" thickBot="1">
      <c r="E20" s="9"/>
      <c r="F20" s="124" t="s">
        <v>436</v>
      </c>
      <c r="G20" s="603" t="s">
        <v>364</v>
      </c>
      <c r="H20" s="131">
        <f>-SUM(R55,R58,R61,R64,R67,R70,R73,R76,R79)</f>
        <v>0</v>
      </c>
      <c r="I20" s="17"/>
      <c r="J20" s="115"/>
      <c r="P20" s="115"/>
      <c r="Q20" s="115"/>
      <c r="R20" s="96"/>
    </row>
    <row r="21" spans="1:21" ht="27.75" customHeight="1" thickBot="1">
      <c r="C21" s="32"/>
      <c r="D21" s="32"/>
      <c r="E21" s="32"/>
      <c r="F21" s="124" t="s">
        <v>408</v>
      </c>
      <c r="G21" s="603" t="s">
        <v>365</v>
      </c>
      <c r="H21" s="188">
        <f>R84</f>
        <v>27701.221299958423</v>
      </c>
      <c r="I21" s="103"/>
      <c r="P21" s="115"/>
      <c r="Q21" s="115"/>
      <c r="R21" s="96"/>
    </row>
    <row r="22" spans="1:21" ht="27.75" customHeight="1">
      <c r="C22" s="32"/>
      <c r="D22" s="32"/>
      <c r="E22" s="32"/>
      <c r="F22" s="124" t="s">
        <v>510</v>
      </c>
      <c r="G22" s="603" t="s">
        <v>449</v>
      </c>
      <c r="H22" s="188">
        <f>H19-H20+H21</f>
        <v>1191719.9750406607</v>
      </c>
      <c r="I22" s="103"/>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92" t="s">
        <v>677</v>
      </c>
      <c r="C26" s="792"/>
      <c r="D26" s="792"/>
      <c r="E26" s="792"/>
      <c r="F26" s="792"/>
      <c r="G26" s="792"/>
    </row>
    <row r="27" spans="1:21" ht="14.25" customHeight="1">
      <c r="A27" s="28"/>
      <c r="B27" s="548"/>
      <c r="C27" s="548"/>
      <c r="D27" s="538"/>
      <c r="E27" s="538"/>
      <c r="F27" s="538"/>
      <c r="G27" s="548"/>
    </row>
    <row r="28" spans="1:21" s="17" customFormat="1" ht="27" customHeight="1">
      <c r="B28" s="793" t="s">
        <v>507</v>
      </c>
      <c r="C28" s="794"/>
      <c r="D28" s="133" t="s">
        <v>41</v>
      </c>
      <c r="E28" s="134" t="s">
        <v>668</v>
      </c>
      <c r="F28" s="134" t="s">
        <v>408</v>
      </c>
      <c r="G28" s="135" t="s">
        <v>409</v>
      </c>
      <c r="T28" s="136"/>
      <c r="U28" s="136"/>
    </row>
    <row r="29" spans="1:21" ht="20.25" customHeight="1">
      <c r="B29" s="790" t="s">
        <v>29</v>
      </c>
      <c r="C29" s="791"/>
      <c r="D29" s="638" t="s">
        <v>27</v>
      </c>
      <c r="E29" s="138">
        <f>SUM(D54:D80)</f>
        <v>56388.249885683086</v>
      </c>
      <c r="F29" s="139">
        <f>D84</f>
        <v>1341.9228717586625</v>
      </c>
      <c r="G29" s="138">
        <f>E29+F29</f>
        <v>57730.172757441745</v>
      </c>
    </row>
    <row r="30" spans="1:21" ht="20.25" customHeight="1">
      <c r="B30" s="790" t="s">
        <v>759</v>
      </c>
      <c r="C30" s="791"/>
      <c r="D30" s="638" t="s">
        <v>27</v>
      </c>
      <c r="E30" s="140">
        <f>SUM(E54:E80)</f>
        <v>159730.44623668748</v>
      </c>
      <c r="F30" s="141">
        <f>E84</f>
        <v>3801.2518486701692</v>
      </c>
      <c r="G30" s="140">
        <f>E30+F30</f>
        <v>163531.69808535764</v>
      </c>
    </row>
    <row r="31" spans="1:21" ht="20.25" customHeight="1">
      <c r="B31" s="790" t="s">
        <v>760</v>
      </c>
      <c r="C31" s="791"/>
      <c r="D31" s="638" t="s">
        <v>28</v>
      </c>
      <c r="E31" s="140">
        <f>SUM(F54:F80)</f>
        <v>736122.27761533472</v>
      </c>
      <c r="F31" s="141">
        <f>F84</f>
        <v>17518.176619166603</v>
      </c>
      <c r="G31" s="140">
        <f t="shared" ref="G31:G34" si="0">E31+F31</f>
        <v>753640.45423450135</v>
      </c>
    </row>
    <row r="32" spans="1:21" ht="20.25" customHeight="1">
      <c r="B32" s="790" t="s">
        <v>761</v>
      </c>
      <c r="C32" s="791"/>
      <c r="D32" s="638" t="s">
        <v>28</v>
      </c>
      <c r="E32" s="140">
        <f>SUM(G54:G80)</f>
        <v>12487.885655881506</v>
      </c>
      <c r="F32" s="141">
        <f>G84</f>
        <v>297.18566218153006</v>
      </c>
      <c r="G32" s="140">
        <f t="shared" si="0"/>
        <v>12785.071318063036</v>
      </c>
    </row>
    <row r="33" spans="2:22" ht="20.25" customHeight="1">
      <c r="B33" s="790" t="s">
        <v>762</v>
      </c>
      <c r="C33" s="791"/>
      <c r="D33" s="638" t="s">
        <v>28</v>
      </c>
      <c r="E33" s="140">
        <f>SUM(H54:H80)</f>
        <v>55194.314523825211</v>
      </c>
      <c r="F33" s="141">
        <f>H84</f>
        <v>1313.509697511782</v>
      </c>
      <c r="G33" s="140">
        <f>E33+F33</f>
        <v>56507.824221336996</v>
      </c>
    </row>
    <row r="34" spans="2:22" ht="20.25" customHeight="1">
      <c r="B34" s="790" t="s">
        <v>763</v>
      </c>
      <c r="C34" s="791"/>
      <c r="D34" s="638" t="s">
        <v>28</v>
      </c>
      <c r="E34" s="140">
        <f>SUM(I54:I80)</f>
        <v>144292.59000544186</v>
      </c>
      <c r="F34" s="141">
        <f>I84</f>
        <v>3433.8630325670033</v>
      </c>
      <c r="G34" s="140">
        <f t="shared" si="0"/>
        <v>147726.45303800885</v>
      </c>
    </row>
    <row r="35" spans="2:22" ht="20.25" customHeight="1">
      <c r="B35" s="790" t="s">
        <v>764</v>
      </c>
      <c r="C35" s="791"/>
      <c r="D35" s="638" t="s">
        <v>28</v>
      </c>
      <c r="E35" s="140">
        <f>SUM(J54:J80)</f>
        <v>-197.01018215162944</v>
      </c>
      <c r="F35" s="141">
        <f>J84</f>
        <v>-4.6884318973292984</v>
      </c>
      <c r="G35" s="140">
        <f>E35+F35</f>
        <v>-201.69861404895875</v>
      </c>
    </row>
    <row r="36" spans="2:22" ht="20.25" customHeight="1">
      <c r="B36" s="790" t="s">
        <v>490</v>
      </c>
      <c r="C36" s="791"/>
      <c r="D36" s="638" t="s">
        <v>28</v>
      </c>
      <c r="E36" s="140">
        <f>SUM(K54:K80)</f>
        <v>0</v>
      </c>
      <c r="F36" s="141">
        <f>K84</f>
        <v>0</v>
      </c>
      <c r="G36" s="140">
        <f t="shared" ref="G36:G42" si="1">E36+F36</f>
        <v>0</v>
      </c>
    </row>
    <row r="37" spans="2:22" ht="20.25" customHeight="1">
      <c r="B37" s="790"/>
      <c r="C37" s="791"/>
      <c r="D37" s="638"/>
      <c r="E37" s="140">
        <f>SUM(L54:L80)</f>
        <v>0</v>
      </c>
      <c r="F37" s="141">
        <f>L84</f>
        <v>0</v>
      </c>
      <c r="G37" s="140">
        <f t="shared" si="1"/>
        <v>0</v>
      </c>
    </row>
    <row r="38" spans="2:22" ht="20.25" customHeight="1">
      <c r="B38" s="790"/>
      <c r="C38" s="791"/>
      <c r="D38" s="638"/>
      <c r="E38" s="140">
        <f>SUM(M54:M80)</f>
        <v>0</v>
      </c>
      <c r="F38" s="141">
        <f>M84</f>
        <v>0</v>
      </c>
      <c r="G38" s="140">
        <f t="shared" si="1"/>
        <v>0</v>
      </c>
    </row>
    <row r="39" spans="2:22" ht="20.25" customHeight="1">
      <c r="B39" s="790"/>
      <c r="C39" s="791"/>
      <c r="D39" s="638"/>
      <c r="E39" s="140">
        <f>SUM(N54:N80)</f>
        <v>0</v>
      </c>
      <c r="F39" s="141">
        <f>N84</f>
        <v>0</v>
      </c>
      <c r="G39" s="140">
        <f t="shared" si="1"/>
        <v>0</v>
      </c>
    </row>
    <row r="40" spans="2:22" ht="20.25" customHeight="1">
      <c r="B40" s="790"/>
      <c r="C40" s="791"/>
      <c r="D40" s="638"/>
      <c r="E40" s="140">
        <f>SUM(O54:O80)</f>
        <v>0</v>
      </c>
      <c r="F40" s="141">
        <f>O84</f>
        <v>0</v>
      </c>
      <c r="G40" s="140">
        <f t="shared" si="1"/>
        <v>0</v>
      </c>
    </row>
    <row r="41" spans="2:22" ht="20.25" customHeight="1">
      <c r="B41" s="790"/>
      <c r="C41" s="791"/>
      <c r="D41" s="638"/>
      <c r="E41" s="140">
        <f>SUM(P54:P80)</f>
        <v>0</v>
      </c>
      <c r="F41" s="141">
        <f>P84</f>
        <v>0</v>
      </c>
      <c r="G41" s="140">
        <f t="shared" si="1"/>
        <v>0</v>
      </c>
    </row>
    <row r="42" spans="2:22" ht="20.25" customHeight="1">
      <c r="B42" s="790"/>
      <c r="C42" s="791"/>
      <c r="D42" s="639"/>
      <c r="E42" s="142">
        <f>SUM(Q54:Q80)</f>
        <v>0</v>
      </c>
      <c r="F42" s="143">
        <f>Q84</f>
        <v>0</v>
      </c>
      <c r="G42" s="142">
        <f t="shared" si="1"/>
        <v>0</v>
      </c>
    </row>
    <row r="43" spans="2:22" s="8" customFormat="1" ht="21" customHeight="1">
      <c r="B43" s="795" t="s">
        <v>26</v>
      </c>
      <c r="C43" s="796"/>
      <c r="D43" s="137"/>
      <c r="E43" s="144">
        <f>SUM(E29:E42)</f>
        <v>1164018.7537407023</v>
      </c>
      <c r="F43" s="144">
        <f>SUM(F29:F42)</f>
        <v>27701.221299958423</v>
      </c>
      <c r="G43" s="144">
        <f>SUM(G29:G42)</f>
        <v>1191719.9750406605</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2" t="s">
        <v>607</v>
      </c>
      <c r="C48" s="792"/>
      <c r="D48" s="792"/>
      <c r="E48" s="792"/>
      <c r="F48" s="792"/>
      <c r="G48" s="792"/>
      <c r="H48" s="792"/>
      <c r="I48" s="792"/>
      <c r="J48" s="792"/>
      <c r="K48" s="792"/>
      <c r="L48" s="792"/>
      <c r="M48" s="617"/>
      <c r="N48" s="105"/>
      <c r="O48" s="105"/>
      <c r="P48" s="105"/>
      <c r="Q48" s="105"/>
      <c r="R48" s="105"/>
      <c r="T48" s="37"/>
      <c r="U48" s="19"/>
      <c r="V48" s="38"/>
    </row>
    <row r="49" spans="2:22" s="28" customFormat="1" ht="41.1" customHeight="1">
      <c r="B49" s="792" t="s">
        <v>562</v>
      </c>
      <c r="C49" s="792"/>
      <c r="D49" s="792"/>
      <c r="E49" s="792"/>
      <c r="F49" s="792"/>
      <c r="G49" s="792"/>
      <c r="H49" s="792"/>
      <c r="I49" s="792"/>
      <c r="J49" s="792"/>
      <c r="K49" s="792"/>
      <c r="L49" s="792"/>
      <c r="M49" s="617"/>
      <c r="N49" s="105"/>
      <c r="O49" s="105"/>
      <c r="P49" s="105"/>
      <c r="Q49" s="105"/>
      <c r="R49" s="105"/>
      <c r="T49" s="37"/>
      <c r="U49" s="19"/>
      <c r="V49" s="38"/>
    </row>
    <row r="50" spans="2:22" s="28" customFormat="1" ht="18" customHeight="1">
      <c r="B50" s="792" t="s">
        <v>676</v>
      </c>
      <c r="C50" s="792"/>
      <c r="D50" s="792"/>
      <c r="E50" s="792"/>
      <c r="F50" s="792"/>
      <c r="G50" s="792"/>
      <c r="H50" s="792"/>
      <c r="I50" s="792"/>
      <c r="J50" s="792"/>
      <c r="K50" s="792"/>
      <c r="L50" s="792"/>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517</v>
      </c>
      <c r="D52" s="135" t="str">
        <f>IF($B29&lt;&gt;"",$B29,"")</f>
        <v>Residential</v>
      </c>
      <c r="E52" s="135" t="str">
        <f>IF($B30&lt;&gt;"",$B30,"")</f>
        <v>General Service &lt; 50 kW</v>
      </c>
      <c r="F52" s="135" t="str">
        <f>IF($B31&lt;&gt;"",$B31,"")</f>
        <v>General Service 50 - 4,999 kW</v>
      </c>
      <c r="G52" s="135" t="str">
        <f>IF($B32&lt;&gt;"",$B32,"")</f>
        <v>General Service 3,000 - 4,999 kW</v>
      </c>
      <c r="H52" s="135" t="str">
        <f>IF($B33&lt;&gt;"",$B33,"")</f>
        <v>Large Use - Regular</v>
      </c>
      <c r="I52" s="135" t="str">
        <f>IF($B34&lt;&gt;"",$B34,"")</f>
        <v>Large Use - 3TS</v>
      </c>
      <c r="J52" s="135" t="str">
        <f>IF($B35&lt;&gt;"",$B35,"")</f>
        <v>Large Use - Ford Annex</v>
      </c>
      <c r="K52" s="135" t="str">
        <f>IF($B36&lt;&gt;"",$B36,"")</f>
        <v>Other</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56388.249885683086</v>
      </c>
      <c r="E78" s="156">
        <f>'5.  2015-2020 LRAM'!Z940</f>
        <v>159730.44623668748</v>
      </c>
      <c r="F78" s="156">
        <f>'5.  2015-2020 LRAM'!AA940</f>
        <v>736122.27761533472</v>
      </c>
      <c r="G78" s="156">
        <f>'5.  2015-2020 LRAM'!AB940</f>
        <v>12487.885655881506</v>
      </c>
      <c r="H78" s="156">
        <f>'5.  2015-2020 LRAM'!AC940</f>
        <v>55194.314523825211</v>
      </c>
      <c r="I78" s="156">
        <f>'5.  2015-2020 LRAM'!AD940</f>
        <v>144292.59000544186</v>
      </c>
      <c r="J78" s="156">
        <f>'5.  2015-2020 LRAM'!AE940</f>
        <v>-197.01018215162944</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1164018.7537407023</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1341.9228717586625</v>
      </c>
      <c r="E84" s="679">
        <f>'6.  Carrying Charges'!J237</f>
        <v>3801.2518486701692</v>
      </c>
      <c r="F84" s="679">
        <f>'6.  Carrying Charges'!K237</f>
        <v>17518.176619166603</v>
      </c>
      <c r="G84" s="679">
        <f>'6.  Carrying Charges'!L237</f>
        <v>297.18566218153006</v>
      </c>
      <c r="H84" s="679">
        <f>'6.  Carrying Charges'!M237</f>
        <v>1313.509697511782</v>
      </c>
      <c r="I84" s="679">
        <f>'6.  Carrying Charges'!N237</f>
        <v>3433.8630325670033</v>
      </c>
      <c r="J84" s="679">
        <f>'6.  Carrying Charges'!O237</f>
        <v>-4.6884318973292984</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27701.221299958423</v>
      </c>
      <c r="U84" s="152"/>
      <c r="V84" s="153"/>
    </row>
    <row r="85" spans="2:22" s="163" customFormat="1" ht="21.75" customHeight="1">
      <c r="B85" s="623" t="s">
        <v>240</v>
      </c>
      <c r="C85" s="624"/>
      <c r="D85" s="623">
        <f>SUM(D54:D80)+D84</f>
        <v>57730.172757441745</v>
      </c>
      <c r="E85" s="623">
        <f t="shared" ref="E85:Q85" si="2">SUM(E54:E80)+E84</f>
        <v>163531.69808535764</v>
      </c>
      <c r="F85" s="623">
        <f t="shared" si="2"/>
        <v>753640.45423450135</v>
      </c>
      <c r="G85" s="623">
        <f t="shared" si="2"/>
        <v>12785.071318063036</v>
      </c>
      <c r="H85" s="623">
        <f t="shared" si="2"/>
        <v>56507.824221336996</v>
      </c>
      <c r="I85" s="623">
        <f t="shared" si="2"/>
        <v>147726.45303800885</v>
      </c>
      <c r="J85" s="623">
        <f t="shared" si="2"/>
        <v>-201.69861404895875</v>
      </c>
      <c r="K85" s="623">
        <f t="shared" si="2"/>
        <v>0</v>
      </c>
      <c r="L85" s="623">
        <f t="shared" si="2"/>
        <v>0</v>
      </c>
      <c r="M85" s="623">
        <f t="shared" si="2"/>
        <v>0</v>
      </c>
      <c r="N85" s="623">
        <f t="shared" si="2"/>
        <v>0</v>
      </c>
      <c r="O85" s="623">
        <f t="shared" si="2"/>
        <v>0</v>
      </c>
      <c r="P85" s="623">
        <f t="shared" si="2"/>
        <v>0</v>
      </c>
      <c r="Q85" s="623">
        <f t="shared" si="2"/>
        <v>0</v>
      </c>
      <c r="R85" s="623">
        <f>SUM(R54:R80)+R84</f>
        <v>1191719.9750406607</v>
      </c>
      <c r="U85" s="152"/>
      <c r="V85" s="153"/>
    </row>
    <row r="86" spans="2:22" ht="20.25" customHeight="1">
      <c r="B86" s="453" t="s">
        <v>536</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5">
      <c r="E88" s="9"/>
    </row>
    <row r="89" spans="2:22" ht="21" hidden="1" customHeight="1">
      <c r="B89" s="118" t="s">
        <v>537</v>
      </c>
      <c r="F89" s="589"/>
    </row>
    <row r="90" spans="2:22" s="549" customFormat="1" ht="27.75" hidden="1" customHeight="1">
      <c r="B90" s="570" t="s">
        <v>557</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54930.909080405319</v>
      </c>
      <c r="L93" s="556">
        <f>SUM('5.  2015-2020 LRAM'!Y1114:AL1114)</f>
        <v>0</v>
      </c>
      <c r="M93" s="556">
        <f>SUM(C93:L93)</f>
        <v>54930.909080405319</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108788.3649704344</v>
      </c>
      <c r="L94" s="556">
        <f>SUM('5.  2015-2020 LRAM'!Y1115:AL1115)</f>
        <v>0</v>
      </c>
      <c r="M94" s="556">
        <f>SUM(D94:L94)</f>
        <v>108788.3649704344</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131954.76687734117</v>
      </c>
      <c r="L95" s="556">
        <f>SUM('5.  2015-2020 LRAM'!Y1116:AL1116)</f>
        <v>0</v>
      </c>
      <c r="M95" s="556">
        <f>SUM(C95:L95)</f>
        <v>131954.76687734117</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111630.18827830258</v>
      </c>
      <c r="L96" s="556">
        <f>SUM('5.  2015-2020 LRAM'!Y1117:AL1117)</f>
        <v>0</v>
      </c>
      <c r="M96" s="556">
        <f>SUM(F96:L96)</f>
        <v>111630.18827830258</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154842.13580438754</v>
      </c>
      <c r="L97" s="556">
        <f>SUM('5.  2015-2020 LRAM'!Y1118:AL1118)</f>
        <v>0</v>
      </c>
      <c r="M97" s="556">
        <f>SUM(G97:L97)</f>
        <v>154842.13580438754</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170274.64620873035</v>
      </c>
      <c r="L98" s="556">
        <f>SUM('5.  2015-2020 LRAM'!Y1119:AL1119)</f>
        <v>0</v>
      </c>
      <c r="M98" s="556">
        <f>SUM(H98:L98)</f>
        <v>170274.64620873035</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262039.14461923781</v>
      </c>
      <c r="L99" s="556">
        <f>SUM('5.  2015-2020 LRAM'!Y1120:AL1120)</f>
        <v>0</v>
      </c>
      <c r="M99" s="556">
        <f>SUM(I99:L99)</f>
        <v>262039.14461923781</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161924.25178757499</v>
      </c>
      <c r="L100" s="556">
        <f>SUM('5.  2015-2020 LRAM'!Y1121:AL1121)</f>
        <v>0</v>
      </c>
      <c r="M100" s="556">
        <f>SUM(J100:L100)</f>
        <v>161924.25178757499</v>
      </c>
      <c r="T100" s="197"/>
      <c r="U100" s="197"/>
    </row>
    <row r="101" spans="2:21" s="90" customFormat="1" ht="23.25" hidden="1" customHeight="1">
      <c r="B101" s="198">
        <v>2019</v>
      </c>
      <c r="C101" s="559"/>
      <c r="D101" s="559"/>
      <c r="E101" s="559"/>
      <c r="F101" s="559"/>
      <c r="G101" s="559"/>
      <c r="H101" s="559"/>
      <c r="I101" s="559"/>
      <c r="J101" s="559"/>
      <c r="K101" s="556">
        <f>SUM('5.  2015-2020 LRAM'!Y939:AL939)</f>
        <v>7634.3461142879969</v>
      </c>
      <c r="L101" s="556">
        <f>SUM('5.  2015-2020 LRAM'!Y1122:AL1122)</f>
        <v>0</v>
      </c>
      <c r="M101" s="556">
        <f>SUM(K101:L101)</f>
        <v>7634.3461142879969</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519</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1164018.7537407023</v>
      </c>
      <c r="L103" s="556">
        <f>SUM(L93:L102)</f>
        <v>0</v>
      </c>
      <c r="M103" s="556">
        <f>SUM(M93:M102)</f>
        <v>1164018.7537407023</v>
      </c>
      <c r="T103" s="199"/>
      <c r="U103" s="199"/>
    </row>
    <row r="104" spans="2:21" s="27" customFormat="1" ht="24.75" hidden="1" customHeight="1">
      <c r="B104" s="572" t="s">
        <v>518</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0</v>
      </c>
      <c r="L104" s="554">
        <f>'5.  2015-2020 LRAM'!AM1125</f>
        <v>0</v>
      </c>
      <c r="M104" s="556">
        <f>SUM(C104:L104)</f>
        <v>0</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11695.963436023765</v>
      </c>
      <c r="L105" s="554">
        <f>'6.  Carrying Charges'!W162</f>
        <v>27701.221299958423</v>
      </c>
      <c r="M105" s="556">
        <f>SUM(C105:L105)</f>
        <v>39397.184735982184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1175714.7171767261</v>
      </c>
      <c r="L106" s="554">
        <f>L103-L104+L105</f>
        <v>27701.221299958423</v>
      </c>
      <c r="M106" s="554">
        <f>M103-M104+M105</f>
        <v>1203415.9384766845</v>
      </c>
    </row>
    <row r="107" spans="2:21" hidden="1"/>
    <row r="108" spans="2:21">
      <c r="B108" s="589" t="s">
        <v>526</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28575</xdr:rowOff>
                  </from>
                  <to>
                    <xdr:col>2</xdr:col>
                    <xdr:colOff>1371600</xdr:colOff>
                    <xdr:row>75</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B13:H50"/>
  <sheetViews>
    <sheetView topLeftCell="A13" zoomScale="80" zoomScaleNormal="80" workbookViewId="0">
      <selection activeCell="M34" sqref="M34"/>
    </sheetView>
  </sheetViews>
  <sheetFormatPr defaultColWidth="9.140625" defaultRowHeight="15"/>
  <cols>
    <col min="1" max="1" width="5.42578125" style="12" customWidth="1"/>
    <col min="2" max="2" width="27" style="12" customWidth="1"/>
    <col min="3" max="3" width="24.42578125" style="12" customWidth="1"/>
    <col min="4" max="4" width="23.42578125" style="12" customWidth="1"/>
    <col min="5" max="5" width="28.5703125" style="12" customWidth="1"/>
    <col min="6" max="6" width="43.85546875" style="12" customWidth="1"/>
    <col min="7" max="7" width="72.5703125" style="12" customWidth="1"/>
    <col min="8" max="16384" width="9.140625" style="12"/>
  </cols>
  <sheetData>
    <row r="13" spans="2:3" ht="15.75" thickBot="1"/>
    <row r="14" spans="2:3" ht="26.25" customHeight="1" thickBot="1">
      <c r="B14" s="537" t="s">
        <v>171</v>
      </c>
      <c r="C14" s="126" t="s">
        <v>175</v>
      </c>
    </row>
    <row r="15" spans="2:3" ht="26.25" customHeight="1" thickBot="1">
      <c r="C15" s="128" t="s">
        <v>406</v>
      </c>
    </row>
    <row r="16" spans="2:3" ht="27" customHeight="1" thickBot="1">
      <c r="C16" s="569" t="s">
        <v>551</v>
      </c>
    </row>
    <row r="19" spans="2:8" ht="15.75">
      <c r="B19" s="537" t="s">
        <v>612</v>
      </c>
    </row>
    <row r="20" spans="2:8" ht="13.5" customHeight="1"/>
    <row r="21" spans="2:8" ht="41.1" customHeight="1">
      <c r="B21" s="792" t="s">
        <v>675</v>
      </c>
      <c r="C21" s="792"/>
      <c r="D21" s="792"/>
      <c r="E21" s="792"/>
      <c r="F21" s="792"/>
      <c r="G21" s="792"/>
      <c r="H21" s="792"/>
    </row>
    <row r="23" spans="2:8" s="609" customFormat="1" ht="15.75">
      <c r="B23" s="619" t="s">
        <v>546</v>
      </c>
      <c r="C23" s="619" t="s">
        <v>561</v>
      </c>
      <c r="D23" s="619" t="s">
        <v>545</v>
      </c>
      <c r="E23" s="799" t="s">
        <v>34</v>
      </c>
      <c r="F23" s="800"/>
      <c r="G23" s="799" t="s">
        <v>544</v>
      </c>
      <c r="H23" s="800"/>
    </row>
    <row r="24" spans="2:8">
      <c r="B24" s="608">
        <v>1</v>
      </c>
      <c r="C24" s="644" t="s">
        <v>369</v>
      </c>
      <c r="D24" s="607" t="s">
        <v>783</v>
      </c>
      <c r="E24" s="797" t="s">
        <v>784</v>
      </c>
      <c r="F24" s="798"/>
      <c r="G24" s="801" t="s">
        <v>785</v>
      </c>
      <c r="H24" s="802"/>
    </row>
    <row r="25" spans="2:8">
      <c r="B25" s="608">
        <v>2</v>
      </c>
      <c r="C25" s="644" t="s">
        <v>169</v>
      </c>
      <c r="D25" s="607" t="s">
        <v>802</v>
      </c>
      <c r="E25" s="797" t="s">
        <v>786</v>
      </c>
      <c r="F25" s="798"/>
      <c r="G25" s="801" t="s">
        <v>801</v>
      </c>
      <c r="H25" s="802"/>
    </row>
    <row r="26" spans="2:8">
      <c r="B26" s="608">
        <v>3</v>
      </c>
      <c r="C26" s="644" t="s">
        <v>369</v>
      </c>
      <c r="D26" s="607" t="s">
        <v>789</v>
      </c>
      <c r="E26" s="797" t="s">
        <v>790</v>
      </c>
      <c r="F26" s="798"/>
      <c r="G26" s="801" t="s">
        <v>791</v>
      </c>
      <c r="H26" s="802"/>
    </row>
    <row r="27" spans="2:8">
      <c r="B27" s="608">
        <v>4</v>
      </c>
      <c r="C27" s="644" t="s">
        <v>369</v>
      </c>
      <c r="D27" s="607" t="s">
        <v>792</v>
      </c>
      <c r="E27" s="797" t="s">
        <v>803</v>
      </c>
      <c r="F27" s="798"/>
      <c r="G27" s="801" t="s">
        <v>785</v>
      </c>
      <c r="H27" s="802"/>
    </row>
    <row r="28" spans="2:8" ht="15" customHeight="1">
      <c r="B28" s="608">
        <v>5</v>
      </c>
      <c r="C28" s="644" t="s">
        <v>369</v>
      </c>
      <c r="D28" s="607" t="s">
        <v>797</v>
      </c>
      <c r="E28" s="797" t="s">
        <v>793</v>
      </c>
      <c r="F28" s="798"/>
      <c r="G28" s="801" t="s">
        <v>795</v>
      </c>
      <c r="H28" s="802"/>
    </row>
    <row r="29" spans="2:8" ht="15" customHeight="1">
      <c r="B29" s="608">
        <v>6</v>
      </c>
      <c r="C29" s="644" t="s">
        <v>369</v>
      </c>
      <c r="D29" s="607" t="s">
        <v>798</v>
      </c>
      <c r="E29" s="797" t="s">
        <v>794</v>
      </c>
      <c r="F29" s="798"/>
      <c r="G29" s="801" t="s">
        <v>796</v>
      </c>
      <c r="H29" s="802"/>
    </row>
    <row r="30" spans="2:8">
      <c r="B30" s="608">
        <v>7</v>
      </c>
      <c r="C30" s="644"/>
      <c r="D30" s="607"/>
      <c r="E30" s="797"/>
      <c r="F30" s="798"/>
      <c r="G30" s="801"/>
      <c r="H30" s="802"/>
    </row>
    <row r="31" spans="2:8">
      <c r="B31" s="608">
        <v>8</v>
      </c>
      <c r="C31" s="644"/>
      <c r="D31" s="607"/>
      <c r="E31" s="797"/>
      <c r="F31" s="798"/>
      <c r="G31" s="801"/>
      <c r="H31" s="802"/>
    </row>
    <row r="32" spans="2:8">
      <c r="B32" s="608">
        <v>9</v>
      </c>
      <c r="C32" s="644"/>
      <c r="D32" s="607"/>
      <c r="E32" s="797"/>
      <c r="F32" s="798"/>
      <c r="G32" s="801"/>
      <c r="H32" s="802"/>
    </row>
    <row r="33" spans="2:8">
      <c r="B33" s="608">
        <v>10</v>
      </c>
      <c r="C33" s="644"/>
      <c r="D33" s="607"/>
      <c r="E33" s="797"/>
      <c r="F33" s="798"/>
      <c r="G33" s="801"/>
      <c r="H33" s="802"/>
    </row>
    <row r="34" spans="2:8">
      <c r="B34" s="608" t="s">
        <v>480</v>
      </c>
      <c r="C34" s="644"/>
      <c r="D34" s="607"/>
      <c r="E34" s="797"/>
      <c r="F34" s="798"/>
      <c r="G34" s="801"/>
      <c r="H34" s="802"/>
    </row>
    <row r="36" spans="2:8" ht="30.75" customHeight="1">
      <c r="B36" s="537" t="s">
        <v>608</v>
      </c>
    </row>
    <row r="37" spans="2:8" ht="23.25" customHeight="1">
      <c r="B37" s="568" t="s">
        <v>613</v>
      </c>
      <c r="C37" s="605"/>
      <c r="D37" s="605"/>
      <c r="E37" s="605"/>
      <c r="F37" s="605"/>
      <c r="G37" s="605"/>
      <c r="H37" s="605"/>
    </row>
    <row r="39" spans="2:8" s="90" customFormat="1" ht="15.75">
      <c r="B39" s="619" t="s">
        <v>546</v>
      </c>
      <c r="C39" s="619" t="s">
        <v>561</v>
      </c>
      <c r="D39" s="619" t="s">
        <v>545</v>
      </c>
      <c r="E39" s="799" t="s">
        <v>34</v>
      </c>
      <c r="F39" s="800"/>
      <c r="G39" s="799" t="s">
        <v>544</v>
      </c>
      <c r="H39" s="800"/>
    </row>
    <row r="40" spans="2:8">
      <c r="B40" s="608">
        <v>1</v>
      </c>
      <c r="C40" s="644"/>
      <c r="D40" s="607"/>
      <c r="E40" s="797"/>
      <c r="F40" s="798"/>
      <c r="G40" s="801"/>
      <c r="H40" s="802"/>
    </row>
    <row r="41" spans="2:8">
      <c r="B41" s="608">
        <v>2</v>
      </c>
      <c r="C41" s="644"/>
      <c r="D41" s="607"/>
      <c r="E41" s="797"/>
      <c r="F41" s="798"/>
      <c r="G41" s="801"/>
      <c r="H41" s="802"/>
    </row>
    <row r="42" spans="2:8">
      <c r="B42" s="608">
        <v>3</v>
      </c>
      <c r="C42" s="644"/>
      <c r="D42" s="607"/>
      <c r="E42" s="797"/>
      <c r="F42" s="798"/>
      <c r="G42" s="801"/>
      <c r="H42" s="802"/>
    </row>
    <row r="43" spans="2:8">
      <c r="B43" s="608">
        <v>4</v>
      </c>
      <c r="C43" s="644"/>
      <c r="D43" s="607"/>
      <c r="E43" s="797"/>
      <c r="F43" s="798"/>
      <c r="G43" s="801"/>
      <c r="H43" s="802"/>
    </row>
    <row r="44" spans="2:8">
      <c r="B44" s="608">
        <v>5</v>
      </c>
      <c r="C44" s="644"/>
      <c r="D44" s="607"/>
      <c r="E44" s="797"/>
      <c r="F44" s="798"/>
      <c r="G44" s="801"/>
      <c r="H44" s="802"/>
    </row>
    <row r="45" spans="2:8">
      <c r="B45" s="608">
        <v>6</v>
      </c>
      <c r="C45" s="644"/>
      <c r="D45" s="607"/>
      <c r="E45" s="797"/>
      <c r="F45" s="798"/>
      <c r="G45" s="801"/>
      <c r="H45" s="802"/>
    </row>
    <row r="46" spans="2:8">
      <c r="B46" s="608">
        <v>7</v>
      </c>
      <c r="C46" s="644"/>
      <c r="D46" s="607"/>
      <c r="E46" s="797"/>
      <c r="F46" s="798"/>
      <c r="G46" s="801"/>
      <c r="H46" s="802"/>
    </row>
    <row r="47" spans="2:8">
      <c r="B47" s="608">
        <v>8</v>
      </c>
      <c r="C47" s="644"/>
      <c r="D47" s="607"/>
      <c r="E47" s="797"/>
      <c r="F47" s="798"/>
      <c r="G47" s="801"/>
      <c r="H47" s="802"/>
    </row>
    <row r="48" spans="2:8">
      <c r="B48" s="608">
        <v>9</v>
      </c>
      <c r="C48" s="644"/>
      <c r="D48" s="607"/>
      <c r="E48" s="797"/>
      <c r="F48" s="798"/>
      <c r="G48" s="801"/>
      <c r="H48" s="802"/>
    </row>
    <row r="49" spans="2:8">
      <c r="B49" s="608">
        <v>10</v>
      </c>
      <c r="C49" s="644"/>
      <c r="D49" s="607"/>
      <c r="E49" s="797"/>
      <c r="F49" s="798"/>
      <c r="G49" s="801"/>
      <c r="H49" s="802"/>
    </row>
    <row r="50" spans="2:8">
      <c r="B50" s="608" t="s">
        <v>480</v>
      </c>
      <c r="C50" s="644"/>
      <c r="D50" s="607"/>
      <c r="E50" s="797"/>
      <c r="F50" s="798"/>
      <c r="G50" s="801"/>
      <c r="H50" s="802"/>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C40:C50 C24:C34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B1:AF96"/>
  <sheetViews>
    <sheetView zoomScale="90" zoomScaleNormal="90" workbookViewId="0">
      <selection activeCell="F23" sqref="F23"/>
    </sheetView>
  </sheetViews>
  <sheetFormatPr defaultColWidth="9.140625" defaultRowHeight="15"/>
  <cols>
    <col min="1" max="1" width="5.42578125" style="12" customWidth="1"/>
    <col min="2" max="2" width="27.42578125" style="10" customWidth="1"/>
    <col min="3" max="3" width="23" style="10" customWidth="1"/>
    <col min="4" max="4" width="32.42578125" style="12" customWidth="1"/>
    <col min="5" max="5" width="26.425781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425781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551</v>
      </c>
      <c r="P7" s="105"/>
      <c r="Q7" s="105"/>
    </row>
    <row r="8" spans="2:17" s="104" customFormat="1" ht="30" customHeight="1">
      <c r="D8" s="574"/>
      <c r="P8" s="105"/>
      <c r="Q8" s="105"/>
    </row>
    <row r="9" spans="2:17" s="2" customFormat="1" ht="24.75" customHeight="1">
      <c r="B9" s="118" t="s">
        <v>411</v>
      </c>
      <c r="C9" s="17"/>
      <c r="D9" s="455"/>
    </row>
    <row r="10" spans="2:17" s="17" customFormat="1" ht="16.5" customHeight="1"/>
    <row r="11" spans="2:17" s="17" customFormat="1" ht="36.75" customHeight="1">
      <c r="B11" s="803" t="s">
        <v>753</v>
      </c>
      <c r="C11" s="803"/>
      <c r="D11" s="803"/>
      <c r="E11" s="803"/>
      <c r="F11" s="803"/>
      <c r="G11" s="803"/>
      <c r="H11" s="803"/>
      <c r="I11" s="803"/>
      <c r="J11" s="803"/>
      <c r="K11" s="803"/>
      <c r="L11" s="803"/>
      <c r="M11" s="803"/>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General Service &lt; 50 kW</v>
      </c>
      <c r="F13" s="243" t="str">
        <f>'1.  LRAMVA Summary'!F52</f>
        <v>General Service 50 - 4,999 kW</v>
      </c>
      <c r="G13" s="243" t="str">
        <f>'1.  LRAMVA Summary'!G52</f>
        <v>General Service 3,000 - 4,999 kW</v>
      </c>
      <c r="H13" s="243" t="str">
        <f>'1.  LRAMVA Summary'!H52</f>
        <v>Large Use - Regular</v>
      </c>
      <c r="I13" s="243" t="str">
        <f>'1.  LRAMVA Summary'!I52</f>
        <v>Large Use - 3TS</v>
      </c>
      <c r="J13" s="243" t="str">
        <f>'1.  LRAMVA Summary'!J52</f>
        <v>Large Use - Ford Annex</v>
      </c>
      <c r="K13" s="243" t="str">
        <f>'1.  LRAMVA Summary'!K52</f>
        <v>Other</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0</v>
      </c>
      <c r="D15" s="451"/>
      <c r="E15" s="451"/>
      <c r="F15" s="451"/>
      <c r="G15" s="451"/>
      <c r="H15" s="451"/>
      <c r="I15" s="451"/>
      <c r="J15" s="451"/>
      <c r="K15" s="451"/>
      <c r="L15" s="451"/>
      <c r="M15" s="451"/>
      <c r="N15" s="451"/>
      <c r="O15" s="451"/>
      <c r="P15" s="452"/>
      <c r="Q15" s="452"/>
    </row>
    <row r="16" spans="2:17" s="456" customFormat="1" ht="15.75" customHeight="1">
      <c r="B16" s="461" t="s">
        <v>28</v>
      </c>
      <c r="C16" s="626">
        <f>SUM(D16:Q16)</f>
        <v>0</v>
      </c>
      <c r="D16" s="450"/>
      <c r="E16" s="450"/>
      <c r="F16" s="450"/>
      <c r="G16" s="450"/>
      <c r="H16" s="450"/>
      <c r="I16" s="450"/>
      <c r="J16" s="450"/>
      <c r="K16" s="452"/>
      <c r="L16" s="452"/>
      <c r="M16" s="452"/>
      <c r="N16" s="452"/>
      <c r="O16" s="452"/>
      <c r="P16" s="452"/>
      <c r="Q16" s="452"/>
    </row>
    <row r="17" spans="2:17" s="17" customFormat="1" ht="15.75" customHeight="1"/>
    <row r="18" spans="2:17" s="25" customFormat="1" ht="15.75" customHeight="1">
      <c r="B18" s="191" t="s">
        <v>451</v>
      </c>
      <c r="C18" s="192"/>
      <c r="D18" s="192">
        <f t="shared" ref="D18:E18" si="0">IF(D14="kw",HLOOKUP(D14,D14:D16,3,FALSE),HLOOKUP(D14,D14:D16,2,FALSE))</f>
        <v>0</v>
      </c>
      <c r="E18" s="192">
        <f t="shared" si="0"/>
        <v>0</v>
      </c>
      <c r="F18" s="192">
        <f>IF(F14="kw",HLOOKUP(F14,F14:F16,3,FALSE),HLOOKUP(F14,F14:F16,2,FALSE))</f>
        <v>0</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669</v>
      </c>
      <c r="C20" s="453"/>
      <c r="D20" s="454"/>
    </row>
    <row r="21" spans="2:17" s="438" customFormat="1" ht="21" customHeight="1">
      <c r="B21" s="460" t="s">
        <v>366</v>
      </c>
      <c r="C21" s="453" t="s">
        <v>413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row>
    <row r="25" spans="2:17" s="2" customFormat="1" ht="15.75" customHeight="1">
      <c r="D25" s="20"/>
    </row>
    <row r="26" spans="2:17" s="2" customFormat="1" ht="42" customHeight="1">
      <c r="B26" s="803" t="s">
        <v>753</v>
      </c>
      <c r="C26" s="803"/>
      <c r="D26" s="803"/>
      <c r="E26" s="803"/>
      <c r="F26" s="803"/>
      <c r="G26" s="803"/>
      <c r="H26" s="803"/>
      <c r="I26" s="803"/>
      <c r="J26" s="803"/>
      <c r="K26" s="803"/>
      <c r="L26" s="803"/>
      <c r="M26" s="803"/>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General Service &lt; 50 kW</v>
      </c>
      <c r="F28" s="243" t="str">
        <f>'1.  LRAMVA Summary'!F52</f>
        <v>General Service 50 - 4,999 kW</v>
      </c>
      <c r="G28" s="243" t="str">
        <f>'1.  LRAMVA Summary'!G52</f>
        <v>General Service 3,000 - 4,999 kW</v>
      </c>
      <c r="H28" s="243" t="str">
        <f>'1.  LRAMVA Summary'!H52</f>
        <v>Large Use - Regular</v>
      </c>
      <c r="I28" s="243" t="str">
        <f>'1.  LRAMVA Summary'!I52</f>
        <v>Large Use - 3TS</v>
      </c>
      <c r="J28" s="243" t="str">
        <f>'1.  LRAMVA Summary'!J52</f>
        <v>Large Use - Ford Annex</v>
      </c>
      <c r="K28" s="243" t="str">
        <f>'1.  LRAMVA Summary'!K52</f>
        <v>Other</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669</v>
      </c>
      <c r="C35" s="453"/>
      <c r="D35" s="454"/>
      <c r="E35" s="93"/>
      <c r="F35" s="93"/>
      <c r="G35" s="93"/>
      <c r="H35" s="93"/>
      <c r="I35" s="93"/>
      <c r="J35" s="93"/>
      <c r="K35" s="93"/>
      <c r="L35" s="93"/>
      <c r="M35" s="93"/>
      <c r="N35" s="93"/>
      <c r="O35" s="93"/>
      <c r="P35" s="93"/>
      <c r="Q35" s="93"/>
    </row>
    <row r="36" spans="2:32" s="438" customFormat="1" ht="21" customHeight="1">
      <c r="B36" s="460" t="s">
        <v>366</v>
      </c>
      <c r="C36" s="453" t="s">
        <v>413</v>
      </c>
      <c r="D36" s="454"/>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803" t="s">
        <v>606</v>
      </c>
      <c r="C40" s="803"/>
      <c r="D40" s="803"/>
      <c r="E40" s="803"/>
      <c r="F40" s="803"/>
      <c r="G40" s="803"/>
      <c r="H40" s="803"/>
      <c r="I40" s="803"/>
      <c r="J40" s="803"/>
      <c r="K40" s="803"/>
      <c r="L40" s="803"/>
      <c r="M40" s="803"/>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603</v>
      </c>
      <c r="D42" s="243" t="str">
        <f>'1.  LRAMVA Summary'!D52</f>
        <v>Residential</v>
      </c>
      <c r="E42" s="243" t="str">
        <f>'1.  LRAMVA Summary'!E52</f>
        <v>General Service &lt; 50 kW</v>
      </c>
      <c r="F42" s="243" t="str">
        <f>'1.  LRAMVA Summary'!F52</f>
        <v>General Service 50 - 4,999 kW</v>
      </c>
      <c r="G42" s="243" t="str">
        <f>'1.  LRAMVA Summary'!G52</f>
        <v>General Service 3,000 - 4,999 kW</v>
      </c>
      <c r="H42" s="243" t="str">
        <f>'1.  LRAMVA Summary'!H52</f>
        <v>Large Use - Regular</v>
      </c>
      <c r="I42" s="243" t="str">
        <f>'1.  LRAMVA Summary'!I52</f>
        <v>Large Use - 3TS</v>
      </c>
      <c r="J42" s="243" t="str">
        <f>'1.  LRAMVA Summary'!J52</f>
        <v>Large Use - Ford Annex</v>
      </c>
      <c r="K42" s="243" t="str">
        <f>'1.  LRAMVA Summary'!K52</f>
        <v>Other</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75">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4"/>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4"/>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536</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Z136"/>
  <sheetViews>
    <sheetView zoomScale="80" zoomScaleNormal="80" workbookViewId="0">
      <pane ySplit="14" topLeftCell="A15" activePane="bottomLeft" state="frozen"/>
      <selection pane="bottomLeft" activeCell="T44" sqref="T44"/>
    </sheetView>
  </sheetViews>
  <sheetFormatPr defaultColWidth="9.140625" defaultRowHeight="15" outlineLevelRow="1"/>
  <cols>
    <col min="1" max="1" width="6.5703125" style="4" customWidth="1"/>
    <col min="2" max="2" width="36.5703125" style="5" customWidth="1"/>
    <col min="3" max="3" width="16.85546875" style="78" customWidth="1"/>
    <col min="4" max="5" width="17.85546875" style="5" customWidth="1"/>
    <col min="6" max="6" width="18.5703125" style="5" customWidth="1"/>
    <col min="7" max="8" width="15.42578125" style="5" customWidth="1"/>
    <col min="9" max="9" width="17.42578125" style="5" customWidth="1"/>
    <col min="10" max="13" width="15.85546875" style="5" customWidth="1"/>
    <col min="14" max="14" width="18.85546875" style="5" customWidth="1"/>
    <col min="15" max="15" width="16.5703125"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04" t="s">
        <v>171</v>
      </c>
      <c r="C4" s="85" t="s">
        <v>175</v>
      </c>
      <c r="D4" s="85"/>
      <c r="E4" s="49"/>
    </row>
    <row r="5" spans="1:26" s="18" customFormat="1" ht="26.25" hidden="1" customHeight="1" outlineLevel="1" thickBot="1">
      <c r="A5" s="4"/>
      <c r="B5" s="804"/>
      <c r="C5" s="86" t="s">
        <v>172</v>
      </c>
      <c r="D5" s="86"/>
      <c r="E5" s="49"/>
    </row>
    <row r="6" spans="1:26" ht="26.25" hidden="1" customHeight="1" outlineLevel="1" thickBot="1">
      <c r="B6" s="804"/>
      <c r="C6" s="810" t="s">
        <v>551</v>
      </c>
      <c r="D6" s="811"/>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527</v>
      </c>
      <c r="C8" s="594" t="s">
        <v>482</v>
      </c>
      <c r="D8" s="593"/>
      <c r="M8" s="6"/>
      <c r="N8" s="6"/>
      <c r="O8" s="6"/>
      <c r="P8" s="6"/>
      <c r="Q8" s="6"/>
      <c r="R8" s="6"/>
      <c r="S8" s="6"/>
      <c r="T8" s="6"/>
      <c r="U8" s="6"/>
      <c r="V8" s="6"/>
      <c r="W8" s="6"/>
      <c r="X8" s="6"/>
      <c r="Y8" s="6"/>
      <c r="Z8" s="6"/>
    </row>
    <row r="9" spans="1:26" s="18" customFormat="1" ht="19.5" hidden="1" customHeight="1" outlineLevel="1">
      <c r="A9" s="4"/>
      <c r="B9" s="540"/>
      <c r="C9" s="594" t="s">
        <v>528</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2"/>
    </row>
    <row r="12" spans="1:26" ht="58.5" customHeight="1">
      <c r="B12" s="812" t="s">
        <v>614</v>
      </c>
      <c r="C12" s="812"/>
      <c r="D12" s="812"/>
      <c r="E12" s="812"/>
      <c r="F12" s="812"/>
      <c r="G12" s="812"/>
      <c r="H12" s="812"/>
      <c r="I12" s="812"/>
      <c r="J12" s="812"/>
      <c r="K12" s="812"/>
      <c r="L12" s="812"/>
      <c r="M12" s="812"/>
      <c r="N12" s="812"/>
      <c r="O12" s="812"/>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800</v>
      </c>
      <c r="N14" s="472" t="s">
        <v>563</v>
      </c>
      <c r="O14" s="472" t="s">
        <v>564</v>
      </c>
      <c r="P14" s="7"/>
    </row>
    <row r="15" spans="1:26" s="7" customFormat="1" ht="18.75" customHeight="1">
      <c r="B15" s="473" t="s">
        <v>188</v>
      </c>
      <c r="C15" s="805"/>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559</v>
      </c>
      <c r="C16" s="806"/>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560</v>
      </c>
      <c r="C17" s="807"/>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08" t="str">
        <f>'2. LRAMVA Threshold'!D43</f>
        <v>kWh</v>
      </c>
      <c r="D18" s="46">
        <v>1.9900000000000001E-2</v>
      </c>
      <c r="E18" s="46">
        <v>0.02</v>
      </c>
      <c r="F18" s="46">
        <v>2.01E-2</v>
      </c>
      <c r="G18" s="46">
        <v>2.0199999999999999E-2</v>
      </c>
      <c r="H18" s="46">
        <v>2.0400000000000001E-2</v>
      </c>
      <c r="I18" s="46">
        <v>2.06E-2</v>
      </c>
      <c r="J18" s="46">
        <v>1.5699999999999999E-2</v>
      </c>
      <c r="K18" s="46">
        <v>1.06E-2</v>
      </c>
      <c r="L18" s="46">
        <v>5.3E-3</v>
      </c>
      <c r="M18" s="46">
        <v>0</v>
      </c>
      <c r="N18" s="46"/>
      <c r="O18" s="69"/>
    </row>
    <row r="19" spans="1:15" s="7" customFormat="1" ht="15" customHeight="1" outlineLevel="1">
      <c r="B19" s="536" t="s">
        <v>511</v>
      </c>
      <c r="C19" s="806"/>
      <c r="D19" s="46"/>
      <c r="E19" s="46">
        <v>-2.9999999999999997E-4</v>
      </c>
      <c r="F19" s="46">
        <v>-2.9999999999999997E-4</v>
      </c>
      <c r="G19" s="46">
        <v>-2.9999999999999997E-4</v>
      </c>
      <c r="H19" s="46">
        <v>-2.9999999999999997E-4</v>
      </c>
      <c r="I19" s="46">
        <v>-2.9999999999999997E-4</v>
      </c>
      <c r="J19" s="46">
        <v>0</v>
      </c>
      <c r="K19" s="46">
        <v>0</v>
      </c>
      <c r="L19" s="46">
        <v>0</v>
      </c>
      <c r="M19" s="46">
        <v>0</v>
      </c>
      <c r="N19" s="46"/>
      <c r="O19" s="69"/>
    </row>
    <row r="20" spans="1:15" s="7" customFormat="1" ht="15" customHeight="1" outlineLevel="1">
      <c r="B20" s="536" t="s">
        <v>512</v>
      </c>
      <c r="C20" s="806"/>
      <c r="D20" s="46"/>
      <c r="E20" s="46"/>
      <c r="F20" s="46"/>
      <c r="G20" s="46"/>
      <c r="H20" s="46"/>
      <c r="I20" s="46"/>
      <c r="J20" s="46"/>
      <c r="K20" s="46"/>
      <c r="L20" s="46"/>
      <c r="M20" s="46"/>
      <c r="N20" s="46"/>
      <c r="O20" s="69"/>
    </row>
    <row r="21" spans="1:15" s="7" customFormat="1" ht="15" customHeight="1" outlineLevel="1">
      <c r="B21" s="536" t="s">
        <v>490</v>
      </c>
      <c r="C21" s="806"/>
      <c r="D21" s="46"/>
      <c r="E21" s="46"/>
      <c r="F21" s="46"/>
      <c r="G21" s="46"/>
      <c r="H21" s="46"/>
      <c r="I21" s="46"/>
      <c r="J21" s="46"/>
      <c r="K21" s="46"/>
      <c r="L21" s="46"/>
      <c r="M21" s="46"/>
      <c r="N21" s="46"/>
      <c r="O21" s="69"/>
    </row>
    <row r="22" spans="1:15" s="7" customFormat="1" ht="14.25" customHeight="1">
      <c r="B22" s="536" t="s">
        <v>513</v>
      </c>
      <c r="C22" s="809"/>
      <c r="D22" s="65">
        <f>SUM(D18:D21)</f>
        <v>1.9900000000000001E-2</v>
      </c>
      <c r="E22" s="65">
        <f>SUM(E18:E21)</f>
        <v>1.9699999999999999E-2</v>
      </c>
      <c r="F22" s="65">
        <f>SUM(F18:F21)</f>
        <v>1.9799999999999998E-2</v>
      </c>
      <c r="G22" s="65">
        <f t="shared" ref="G22:N22" si="2">SUM(G18:G21)</f>
        <v>1.9899999999999998E-2</v>
      </c>
      <c r="H22" s="65">
        <f t="shared" si="2"/>
        <v>2.01E-2</v>
      </c>
      <c r="I22" s="65">
        <f t="shared" si="2"/>
        <v>2.0299999999999999E-2</v>
      </c>
      <c r="J22" s="65">
        <f t="shared" si="2"/>
        <v>1.5699999999999999E-2</v>
      </c>
      <c r="K22" s="65">
        <f t="shared" si="2"/>
        <v>1.06E-2</v>
      </c>
      <c r="L22" s="65">
        <f t="shared" si="2"/>
        <v>5.3E-3</v>
      </c>
      <c r="M22" s="65">
        <f t="shared" si="2"/>
        <v>0</v>
      </c>
      <c r="N22" s="65">
        <f t="shared" si="2"/>
        <v>0</v>
      </c>
      <c r="O22" s="76"/>
    </row>
    <row r="23" spans="1:15" s="63" customFormat="1">
      <c r="A23" s="62"/>
      <c r="B23" s="492" t="s">
        <v>514</v>
      </c>
      <c r="C23" s="482"/>
      <c r="D23" s="483"/>
      <c r="E23" s="757">
        <f>SUM(D22*E16+E22*E17)/12</f>
        <v>1.9766666666666665E-2</v>
      </c>
      <c r="F23" s="757">
        <f t="shared" ref="F23:M23" si="3">SUM(E22*F16+F22*F17)/12</f>
        <v>1.9766666666666665E-2</v>
      </c>
      <c r="G23" s="757">
        <f t="shared" si="3"/>
        <v>1.9866666666666664E-2</v>
      </c>
      <c r="H23" s="757">
        <f t="shared" si="3"/>
        <v>2.0033333333333334E-2</v>
      </c>
      <c r="I23" s="757">
        <f t="shared" si="3"/>
        <v>2.0233333333333332E-2</v>
      </c>
      <c r="J23" s="757">
        <f t="shared" si="3"/>
        <v>1.7233333333333333E-2</v>
      </c>
      <c r="K23" s="757">
        <f t="shared" si="3"/>
        <v>1.23E-2</v>
      </c>
      <c r="L23" s="757">
        <f t="shared" si="3"/>
        <v>7.0666666666666664E-3</v>
      </c>
      <c r="M23" s="757">
        <f t="shared" si="3"/>
        <v>1.7666666666666666E-3</v>
      </c>
      <c r="N23" s="758">
        <f>ROUND(SUM(M22*N16+N22*N17)/12,4)</f>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General Service &lt; 50 kW</v>
      </c>
      <c r="C25" s="808" t="str">
        <f>'2. LRAMVA Threshold'!E43</f>
        <v>kWh</v>
      </c>
      <c r="D25" s="46">
        <v>1.6199999999999999E-2</v>
      </c>
      <c r="E25" s="46">
        <v>1.6199999999999999E-2</v>
      </c>
      <c r="F25" s="46">
        <v>1.6299999999999999E-2</v>
      </c>
      <c r="G25" s="46">
        <v>1.6400000000000001E-2</v>
      </c>
      <c r="H25" s="46">
        <v>1.66E-2</v>
      </c>
      <c r="I25" s="46">
        <v>1.6799999999999999E-2</v>
      </c>
      <c r="J25" s="46">
        <v>1.7100000000000001E-2</v>
      </c>
      <c r="K25" s="46">
        <v>1.7299999999999999E-2</v>
      </c>
      <c r="L25" s="46">
        <v>1.7399999999999999E-2</v>
      </c>
      <c r="M25" s="46">
        <v>1.7600000000000001E-2</v>
      </c>
      <c r="N25" s="46"/>
      <c r="O25" s="69"/>
    </row>
    <row r="26" spans="1:15" s="18" customFormat="1" outlineLevel="1">
      <c r="A26" s="4"/>
      <c r="B26" s="536" t="s">
        <v>511</v>
      </c>
      <c r="C26" s="806"/>
      <c r="D26" s="46"/>
      <c r="E26" s="46">
        <v>-2.0000000000000001E-4</v>
      </c>
      <c r="F26" s="46">
        <v>-2.0000000000000001E-4</v>
      </c>
      <c r="G26" s="46">
        <v>-2.0000000000000001E-4</v>
      </c>
      <c r="H26" s="46">
        <v>-2.0000000000000001E-4</v>
      </c>
      <c r="I26" s="46">
        <v>-2.0000000000000001E-4</v>
      </c>
      <c r="J26" s="46">
        <v>-2.0000000000000001E-4</v>
      </c>
      <c r="K26" s="46">
        <v>-2.0000000000000001E-4</v>
      </c>
      <c r="L26" s="46">
        <v>-2.0000000000000001E-4</v>
      </c>
      <c r="M26" s="46">
        <v>-2.9999999999999997E-4</v>
      </c>
      <c r="N26" s="46"/>
      <c r="O26" s="69"/>
    </row>
    <row r="27" spans="1:15" s="18" customFormat="1" outlineLevel="1">
      <c r="A27" s="4"/>
      <c r="B27" s="536" t="s">
        <v>512</v>
      </c>
      <c r="C27" s="806"/>
      <c r="D27" s="46"/>
      <c r="E27" s="46"/>
      <c r="F27" s="46"/>
      <c r="G27" s="46"/>
      <c r="H27" s="46"/>
      <c r="I27" s="46"/>
      <c r="J27" s="46"/>
      <c r="K27" s="46"/>
      <c r="L27" s="46"/>
      <c r="M27" s="46"/>
      <c r="N27" s="46"/>
      <c r="O27" s="69"/>
    </row>
    <row r="28" spans="1:15" s="18" customFormat="1" outlineLevel="1">
      <c r="A28" s="4"/>
      <c r="B28" s="536" t="s">
        <v>490</v>
      </c>
      <c r="C28" s="806"/>
      <c r="D28" s="46"/>
      <c r="E28" s="46"/>
      <c r="F28" s="46"/>
      <c r="G28" s="46"/>
      <c r="H28" s="46"/>
      <c r="I28" s="46"/>
      <c r="J28" s="46"/>
      <c r="K28" s="46"/>
      <c r="L28" s="46"/>
      <c r="M28" s="46"/>
      <c r="N28" s="46"/>
      <c r="O28" s="69"/>
    </row>
    <row r="29" spans="1:15" s="18" customFormat="1">
      <c r="A29" s="4"/>
      <c r="B29" s="536" t="s">
        <v>513</v>
      </c>
      <c r="C29" s="809"/>
      <c r="D29" s="65">
        <f>SUM(D25:D28)</f>
        <v>1.6199999999999999E-2</v>
      </c>
      <c r="E29" s="65">
        <f t="shared" ref="E29:N29" si="4">SUM(E25:E28)</f>
        <v>1.6E-2</v>
      </c>
      <c r="F29" s="65">
        <f t="shared" si="4"/>
        <v>1.61E-2</v>
      </c>
      <c r="G29" s="65">
        <f t="shared" si="4"/>
        <v>1.6200000000000003E-2</v>
      </c>
      <c r="H29" s="65">
        <f t="shared" si="4"/>
        <v>1.6400000000000001E-2</v>
      </c>
      <c r="I29" s="65">
        <f t="shared" si="4"/>
        <v>1.66E-2</v>
      </c>
      <c r="J29" s="65">
        <f t="shared" si="4"/>
        <v>1.6900000000000002E-2</v>
      </c>
      <c r="K29" s="65">
        <f t="shared" si="4"/>
        <v>1.7100000000000001E-2</v>
      </c>
      <c r="L29" s="65">
        <f t="shared" si="4"/>
        <v>1.72E-2</v>
      </c>
      <c r="M29" s="65">
        <f t="shared" si="4"/>
        <v>1.7299999999999999E-2</v>
      </c>
      <c r="N29" s="65">
        <f t="shared" si="4"/>
        <v>0</v>
      </c>
      <c r="O29" s="76"/>
    </row>
    <row r="30" spans="1:15" s="18" customFormat="1">
      <c r="A30" s="4"/>
      <c r="B30" s="492" t="s">
        <v>514</v>
      </c>
      <c r="C30" s="488"/>
      <c r="D30" s="71"/>
      <c r="E30" s="757">
        <f>SUM(D29*E16+E29*E17)/12</f>
        <v>1.6066666666666667E-2</v>
      </c>
      <c r="F30" s="757">
        <f t="shared" ref="F30:M30" si="5">SUM(E29*F16+F29*F17)/12</f>
        <v>1.6066666666666667E-2</v>
      </c>
      <c r="G30" s="757">
        <f t="shared" si="5"/>
        <v>1.6166666666666666E-2</v>
      </c>
      <c r="H30" s="757">
        <f t="shared" si="5"/>
        <v>1.6333333333333335E-2</v>
      </c>
      <c r="I30" s="757">
        <f t="shared" si="5"/>
        <v>1.6533333333333334E-2</v>
      </c>
      <c r="J30" s="757">
        <f t="shared" si="5"/>
        <v>1.6799999999999999E-2</v>
      </c>
      <c r="K30" s="757">
        <f t="shared" si="5"/>
        <v>1.7033333333333334E-2</v>
      </c>
      <c r="L30" s="757">
        <f t="shared" si="5"/>
        <v>1.7166666666666667E-2</v>
      </c>
      <c r="M30" s="757">
        <f t="shared" si="5"/>
        <v>1.7266666666666666E-2</v>
      </c>
      <c r="N30" s="758">
        <f>ROUND(SUM(M29*N16+N29*N17)/12,4)</f>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General Service 50 - 4,999 kW</v>
      </c>
      <c r="C32" s="808" t="str">
        <f>'2. LRAMVA Threshold'!F43</f>
        <v>kW</v>
      </c>
      <c r="D32" s="46">
        <v>4.7074999999999996</v>
      </c>
      <c r="E32" s="46">
        <v>4.6228999999999996</v>
      </c>
      <c r="F32" s="46">
        <v>4.6543000000000001</v>
      </c>
      <c r="G32" s="46">
        <v>4.6765999999999996</v>
      </c>
      <c r="H32" s="46">
        <v>4.7279999999999998</v>
      </c>
      <c r="I32" s="46">
        <v>4.7752999999999997</v>
      </c>
      <c r="J32" s="46">
        <v>4.8468999999999998</v>
      </c>
      <c r="K32" s="46">
        <v>4.9099000000000004</v>
      </c>
      <c r="L32" s="46">
        <v>4.9394</v>
      </c>
      <c r="M32" s="46">
        <v>4.9839000000000002</v>
      </c>
      <c r="N32" s="46"/>
      <c r="O32" s="69"/>
    </row>
    <row r="33" spans="1:15" s="18" customFormat="1" outlineLevel="1">
      <c r="A33" s="4"/>
      <c r="B33" s="536" t="s">
        <v>511</v>
      </c>
      <c r="C33" s="806"/>
      <c r="D33" s="46"/>
      <c r="E33" s="46">
        <v>-3.9399999999999998E-2</v>
      </c>
      <c r="F33" s="46">
        <v>-4.8500000000000001E-2</v>
      </c>
      <c r="G33" s="46">
        <v>-4.53E-2</v>
      </c>
      <c r="H33" s="46">
        <v>-4.53E-2</v>
      </c>
      <c r="I33" s="46">
        <v>-0.05</v>
      </c>
      <c r="J33" s="46">
        <v>-3.4700000000000002E-2</v>
      </c>
      <c r="K33" s="46">
        <v>-3.56E-2</v>
      </c>
      <c r="L33" s="46">
        <v>-3.5200000000000002E-2</v>
      </c>
      <c r="M33" s="46">
        <v>-5.3800000000000001E-2</v>
      </c>
      <c r="N33" s="46"/>
      <c r="O33" s="69"/>
    </row>
    <row r="34" spans="1:15" s="18" customFormat="1" outlineLevel="1">
      <c r="A34" s="4"/>
      <c r="B34" s="536" t="s">
        <v>512</v>
      </c>
      <c r="C34" s="806"/>
      <c r="D34" s="46"/>
      <c r="E34" s="46"/>
      <c r="F34" s="46"/>
      <c r="G34" s="46"/>
      <c r="H34" s="46"/>
      <c r="I34" s="46"/>
      <c r="J34" s="46"/>
      <c r="K34" s="46"/>
      <c r="L34" s="46"/>
      <c r="M34" s="46"/>
      <c r="N34" s="46"/>
      <c r="O34" s="69"/>
    </row>
    <row r="35" spans="1:15" s="18" customFormat="1" outlineLevel="1">
      <c r="A35" s="4"/>
      <c r="B35" s="536" t="s">
        <v>490</v>
      </c>
      <c r="C35" s="806"/>
      <c r="D35" s="46"/>
      <c r="E35" s="46"/>
      <c r="F35" s="46"/>
      <c r="G35" s="46"/>
      <c r="H35" s="46"/>
      <c r="I35" s="46"/>
      <c r="J35" s="46"/>
      <c r="K35" s="46"/>
      <c r="L35" s="46"/>
      <c r="M35" s="46"/>
      <c r="N35" s="46"/>
      <c r="O35" s="69"/>
    </row>
    <row r="36" spans="1:15" s="18" customFormat="1">
      <c r="A36" s="4"/>
      <c r="B36" s="536" t="s">
        <v>513</v>
      </c>
      <c r="C36" s="809"/>
      <c r="D36" s="65">
        <f>SUM(D32:D35)</f>
        <v>4.7074999999999996</v>
      </c>
      <c r="E36" s="65">
        <f>SUM(E32:E35)</f>
        <v>4.5834999999999999</v>
      </c>
      <c r="F36" s="65">
        <f t="shared" ref="F36:M36" si="6">SUM(F32:F35)</f>
        <v>4.6058000000000003</v>
      </c>
      <c r="G36" s="65">
        <f t="shared" si="6"/>
        <v>4.6312999999999995</v>
      </c>
      <c r="H36" s="65">
        <f t="shared" si="6"/>
        <v>4.6826999999999996</v>
      </c>
      <c r="I36" s="65">
        <f t="shared" si="6"/>
        <v>4.7252999999999998</v>
      </c>
      <c r="J36" s="65">
        <f t="shared" si="6"/>
        <v>4.8121999999999998</v>
      </c>
      <c r="K36" s="65">
        <f t="shared" si="6"/>
        <v>4.8743000000000007</v>
      </c>
      <c r="L36" s="65">
        <f t="shared" si="6"/>
        <v>4.9042000000000003</v>
      </c>
      <c r="M36" s="65">
        <f t="shared" si="6"/>
        <v>4.9301000000000004</v>
      </c>
      <c r="N36" s="65">
        <f>SUM(N32:N35)</f>
        <v>0</v>
      </c>
      <c r="O36" s="76"/>
    </row>
    <row r="37" spans="1:15" s="18" customFormat="1">
      <c r="A37" s="4"/>
      <c r="B37" s="492" t="s">
        <v>514</v>
      </c>
      <c r="C37" s="488"/>
      <c r="D37" s="71"/>
      <c r="E37" s="757">
        <f>SUM(D36*E16+E36*E17)/12</f>
        <v>4.6248333333333331</v>
      </c>
      <c r="F37" s="757">
        <f t="shared" ref="F37:M37" si="7">SUM(E36*F16+F36*F17)/12</f>
        <v>4.5983666666666672</v>
      </c>
      <c r="G37" s="757">
        <f t="shared" si="7"/>
        <v>4.6227999999999998</v>
      </c>
      <c r="H37" s="757">
        <f t="shared" si="7"/>
        <v>4.665566666666666</v>
      </c>
      <c r="I37" s="757">
        <f t="shared" si="7"/>
        <v>4.7110999999999992</v>
      </c>
      <c r="J37" s="757">
        <f t="shared" si="7"/>
        <v>4.7832333333333326</v>
      </c>
      <c r="K37" s="757">
        <f t="shared" si="7"/>
        <v>4.8536000000000001</v>
      </c>
      <c r="L37" s="757">
        <f t="shared" si="7"/>
        <v>4.8942333333333332</v>
      </c>
      <c r="M37" s="757">
        <f t="shared" si="7"/>
        <v>4.9214666666666673</v>
      </c>
      <c r="N37" s="758">
        <f>ROUND(SUM(M36*N16+N36*N17)/12,4)</f>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General Service 3,000 - 4,999 kW</v>
      </c>
      <c r="C39" s="808" t="str">
        <f>'2. LRAMVA Threshold'!G43</f>
        <v>kW</v>
      </c>
      <c r="D39" s="46">
        <v>1.9306000000000001</v>
      </c>
      <c r="E39" s="46">
        <v>1.9340999999999999</v>
      </c>
      <c r="F39" s="46">
        <v>1.9473</v>
      </c>
      <c r="G39" s="46">
        <v>1.9565999999999999</v>
      </c>
      <c r="H39" s="46">
        <v>1.9781</v>
      </c>
      <c r="I39" s="46">
        <v>1.9979</v>
      </c>
      <c r="J39" s="46">
        <v>2.0278999999999998</v>
      </c>
      <c r="K39" s="46">
        <v>2.0543</v>
      </c>
      <c r="L39" s="46">
        <v>2.0666000000000002</v>
      </c>
      <c r="M39" s="46">
        <v>2.0851999999999999</v>
      </c>
      <c r="N39" s="46"/>
      <c r="O39" s="69"/>
    </row>
    <row r="40" spans="1:15" s="18" customFormat="1" outlineLevel="1">
      <c r="A40" s="4"/>
      <c r="B40" s="536" t="s">
        <v>511</v>
      </c>
      <c r="C40" s="806"/>
      <c r="D40" s="46"/>
      <c r="E40" s="46">
        <v>-1.8700000000000001E-2</v>
      </c>
      <c r="F40" s="46">
        <v>-2.29E-2</v>
      </c>
      <c r="G40" s="46">
        <v>-2.1399999999999999E-2</v>
      </c>
      <c r="H40" s="46">
        <v>-2.1399999999999999E-2</v>
      </c>
      <c r="I40" s="46">
        <v>-2.2700000000000001E-2</v>
      </c>
      <c r="J40" s="46">
        <v>-1.7299999999999999E-2</v>
      </c>
      <c r="K40" s="46">
        <v>-1.77E-2</v>
      </c>
      <c r="L40" s="46">
        <v>-1.7399999999999999E-2</v>
      </c>
      <c r="M40" s="46">
        <v>-2.5600000000000001E-2</v>
      </c>
      <c r="N40" s="46"/>
      <c r="O40" s="69"/>
    </row>
    <row r="41" spans="1:15" s="18" customFormat="1" outlineLevel="1">
      <c r="A41" s="4"/>
      <c r="B41" s="536" t="s">
        <v>512</v>
      </c>
      <c r="C41" s="806"/>
      <c r="D41" s="46"/>
      <c r="E41" s="46"/>
      <c r="F41" s="46"/>
      <c r="G41" s="46"/>
      <c r="H41" s="46"/>
      <c r="I41" s="46"/>
      <c r="J41" s="46"/>
      <c r="K41" s="46"/>
      <c r="L41" s="46"/>
      <c r="M41" s="46"/>
      <c r="N41" s="46"/>
      <c r="O41" s="69"/>
    </row>
    <row r="42" spans="1:15" s="18" customFormat="1" outlineLevel="1">
      <c r="A42" s="4"/>
      <c r="B42" s="536" t="s">
        <v>490</v>
      </c>
      <c r="C42" s="806"/>
      <c r="D42" s="46"/>
      <c r="E42" s="46"/>
      <c r="F42" s="46"/>
      <c r="G42" s="46"/>
      <c r="H42" s="46"/>
      <c r="I42" s="46"/>
      <c r="J42" s="46"/>
      <c r="K42" s="46"/>
      <c r="L42" s="46"/>
      <c r="M42" s="46"/>
      <c r="N42" s="46"/>
      <c r="O42" s="69"/>
    </row>
    <row r="43" spans="1:15" s="18" customFormat="1">
      <c r="A43" s="4"/>
      <c r="B43" s="536" t="s">
        <v>513</v>
      </c>
      <c r="C43" s="809"/>
      <c r="D43" s="65">
        <f>SUM(D39:D42)</f>
        <v>1.9306000000000001</v>
      </c>
      <c r="E43" s="65">
        <f t="shared" ref="E43:N43" si="8">SUM(E39:E42)</f>
        <v>1.9154</v>
      </c>
      <c r="F43" s="65">
        <f t="shared" si="8"/>
        <v>1.9244000000000001</v>
      </c>
      <c r="G43" s="65">
        <f t="shared" si="8"/>
        <v>1.9351999999999998</v>
      </c>
      <c r="H43" s="65">
        <f t="shared" si="8"/>
        <v>1.9566999999999999</v>
      </c>
      <c r="I43" s="65">
        <f t="shared" si="8"/>
        <v>1.9752000000000001</v>
      </c>
      <c r="J43" s="65">
        <f t="shared" si="8"/>
        <v>2.0105999999999997</v>
      </c>
      <c r="K43" s="65">
        <f t="shared" si="8"/>
        <v>2.0366</v>
      </c>
      <c r="L43" s="65">
        <f t="shared" si="8"/>
        <v>2.0492000000000004</v>
      </c>
      <c r="M43" s="65">
        <f t="shared" si="8"/>
        <v>2.0596000000000001</v>
      </c>
      <c r="N43" s="65">
        <f t="shared" si="8"/>
        <v>0</v>
      </c>
      <c r="O43" s="76"/>
    </row>
    <row r="44" spans="1:15" s="14" customFormat="1">
      <c r="A44" s="72"/>
      <c r="B44" s="492" t="s">
        <v>514</v>
      </c>
      <c r="C44" s="488"/>
      <c r="D44" s="71"/>
      <c r="E44" s="757">
        <f>SUM(D43*E16+E43*E17)/12</f>
        <v>1.9204666666666668</v>
      </c>
      <c r="F44" s="757">
        <f t="shared" ref="F44:M44" si="9">SUM(E43*F16+F43*F17)/12</f>
        <v>1.9214000000000002</v>
      </c>
      <c r="G44" s="757">
        <f t="shared" si="9"/>
        <v>1.9315999999999998</v>
      </c>
      <c r="H44" s="757">
        <f t="shared" si="9"/>
        <v>1.9495333333333331</v>
      </c>
      <c r="I44" s="757">
        <f t="shared" si="9"/>
        <v>1.9690333333333332</v>
      </c>
      <c r="J44" s="757">
        <f t="shared" si="9"/>
        <v>1.9987999999999999</v>
      </c>
      <c r="K44" s="757">
        <f t="shared" si="9"/>
        <v>2.0279333333333334</v>
      </c>
      <c r="L44" s="757">
        <f t="shared" si="9"/>
        <v>2.0450000000000004</v>
      </c>
      <c r="M44" s="757">
        <f t="shared" si="9"/>
        <v>2.0561333333333334</v>
      </c>
      <c r="N44" s="758">
        <f>ROUND(SUM(M43*N16+N43*N17)/12,4)</f>
        <v>0</v>
      </c>
      <c r="O44" s="489"/>
    </row>
    <row r="45" spans="1:15" s="70" customFormat="1" ht="14.25">
      <c r="A45" s="72"/>
      <c r="B45" s="492"/>
      <c r="C45" s="488"/>
      <c r="D45" s="71"/>
      <c r="E45" s="71"/>
      <c r="F45" s="71"/>
      <c r="G45" s="71"/>
      <c r="H45" s="71"/>
      <c r="I45" s="71"/>
      <c r="J45" s="71"/>
      <c r="K45" s="71"/>
      <c r="L45" s="487"/>
      <c r="M45" s="487"/>
      <c r="N45" s="487"/>
      <c r="O45" s="493"/>
    </row>
    <row r="46" spans="1:15" s="64" customFormat="1">
      <c r="A46" s="62"/>
      <c r="B46" s="604" t="str">
        <f>'1.  LRAMVA Summary'!B33</f>
        <v>Large Use - Regular</v>
      </c>
      <c r="C46" s="808" t="str">
        <f>'2. LRAMVA Threshold'!H43</f>
        <v>kW</v>
      </c>
      <c r="D46" s="46">
        <v>2.1823999999999999</v>
      </c>
      <c r="E46" s="46">
        <v>2.1863000000000001</v>
      </c>
      <c r="F46" s="46">
        <v>2.2012</v>
      </c>
      <c r="G46" s="46">
        <v>2.2118000000000002</v>
      </c>
      <c r="H46" s="46">
        <v>2.2361</v>
      </c>
      <c r="I46" s="46">
        <v>2.2585000000000002</v>
      </c>
      <c r="J46" s="46">
        <v>2.2924000000000002</v>
      </c>
      <c r="K46" s="46">
        <v>2.3222</v>
      </c>
      <c r="L46" s="46">
        <v>2.3361000000000001</v>
      </c>
      <c r="M46" s="46">
        <v>2.3571</v>
      </c>
      <c r="N46" s="46"/>
      <c r="O46" s="69"/>
    </row>
    <row r="47" spans="1:15" s="18" customFormat="1" outlineLevel="1">
      <c r="A47" s="4"/>
      <c r="B47" s="536" t="s">
        <v>511</v>
      </c>
      <c r="C47" s="806"/>
      <c r="D47" s="46"/>
      <c r="E47" s="46">
        <v>-2.4199999999999999E-2</v>
      </c>
      <c r="F47" s="46">
        <v>-2.98E-2</v>
      </c>
      <c r="G47" s="46">
        <v>-2.7799999999999998E-2</v>
      </c>
      <c r="H47" s="46">
        <v>-2.7799999999999998E-2</v>
      </c>
      <c r="I47" s="46">
        <v>-2.9399999999999999E-2</v>
      </c>
      <c r="J47" s="46">
        <v>-2.01E-2</v>
      </c>
      <c r="K47" s="46">
        <v>-0.02</v>
      </c>
      <c r="L47" s="46">
        <v>-1.9400000000000001E-2</v>
      </c>
      <c r="M47" s="46">
        <v>-3.0700000000000002E-2</v>
      </c>
      <c r="N47" s="46"/>
      <c r="O47" s="69"/>
    </row>
    <row r="48" spans="1:15" s="18" customFormat="1" outlineLevel="1">
      <c r="A48" s="4"/>
      <c r="B48" s="536" t="s">
        <v>512</v>
      </c>
      <c r="C48" s="806"/>
      <c r="D48" s="46"/>
      <c r="E48" s="46"/>
      <c r="F48" s="46"/>
      <c r="G48" s="46"/>
      <c r="H48" s="46"/>
      <c r="I48" s="46"/>
      <c r="J48" s="46"/>
      <c r="K48" s="46"/>
      <c r="L48" s="46"/>
      <c r="M48" s="46"/>
      <c r="N48" s="46"/>
      <c r="O48" s="69"/>
    </row>
    <row r="49" spans="1:15" s="18" customFormat="1" outlineLevel="1">
      <c r="A49" s="4"/>
      <c r="B49" s="536" t="s">
        <v>490</v>
      </c>
      <c r="C49" s="806"/>
      <c r="D49" s="46"/>
      <c r="E49" s="46"/>
      <c r="F49" s="46"/>
      <c r="G49" s="46"/>
      <c r="H49" s="46"/>
      <c r="I49" s="46"/>
      <c r="J49" s="46"/>
      <c r="K49" s="46"/>
      <c r="L49" s="46"/>
      <c r="M49" s="46"/>
      <c r="N49" s="46"/>
      <c r="O49" s="69"/>
    </row>
    <row r="50" spans="1:15" s="18" customFormat="1">
      <c r="A50" s="4"/>
      <c r="B50" s="536" t="s">
        <v>513</v>
      </c>
      <c r="C50" s="809"/>
      <c r="D50" s="65">
        <f>SUM(D46:D49)</f>
        <v>2.1823999999999999</v>
      </c>
      <c r="E50" s="65">
        <f t="shared" ref="E50:N50" si="10">SUM(E46:E49)</f>
        <v>2.1621000000000001</v>
      </c>
      <c r="F50" s="65">
        <f t="shared" si="10"/>
        <v>2.1714000000000002</v>
      </c>
      <c r="G50" s="65">
        <f t="shared" si="10"/>
        <v>2.1840000000000002</v>
      </c>
      <c r="H50" s="65">
        <f t="shared" si="10"/>
        <v>2.2082999999999999</v>
      </c>
      <c r="I50" s="65">
        <f t="shared" si="10"/>
        <v>2.2291000000000003</v>
      </c>
      <c r="J50" s="65">
        <f t="shared" si="10"/>
        <v>2.2723000000000004</v>
      </c>
      <c r="K50" s="65">
        <f t="shared" si="10"/>
        <v>2.3022</v>
      </c>
      <c r="L50" s="65">
        <f t="shared" si="10"/>
        <v>2.3167</v>
      </c>
      <c r="M50" s="65">
        <f t="shared" si="10"/>
        <v>2.3264</v>
      </c>
      <c r="N50" s="65">
        <f t="shared" si="10"/>
        <v>0</v>
      </c>
      <c r="O50" s="76"/>
    </row>
    <row r="51" spans="1:15" s="14" customFormat="1">
      <c r="A51" s="72"/>
      <c r="B51" s="492" t="s">
        <v>514</v>
      </c>
      <c r="C51" s="488"/>
      <c r="D51" s="71"/>
      <c r="E51" s="757">
        <f>SUM(D50*E16+E50*E17)/12</f>
        <v>2.1688666666666667</v>
      </c>
      <c r="F51" s="757">
        <f t="shared" ref="F51:M51" si="11">SUM(E50*F16+F50*F17)/12</f>
        <v>2.1683000000000003</v>
      </c>
      <c r="G51" s="757">
        <f t="shared" si="11"/>
        <v>2.1798000000000002</v>
      </c>
      <c r="H51" s="757">
        <f t="shared" si="11"/>
        <v>2.2002000000000002</v>
      </c>
      <c r="I51" s="757">
        <f t="shared" si="11"/>
        <v>2.2221666666666668</v>
      </c>
      <c r="J51" s="757">
        <f t="shared" si="11"/>
        <v>2.2579000000000007</v>
      </c>
      <c r="K51" s="757">
        <f t="shared" si="11"/>
        <v>2.2922333333333333</v>
      </c>
      <c r="L51" s="757">
        <f t="shared" si="11"/>
        <v>2.3118666666666665</v>
      </c>
      <c r="M51" s="757">
        <f t="shared" si="11"/>
        <v>2.3231666666666668</v>
      </c>
      <c r="N51" s="758">
        <f>ROUND(SUM(M50*N16+N50*N17)/12,4)</f>
        <v>0</v>
      </c>
      <c r="O51" s="489"/>
    </row>
    <row r="52" spans="1:15" s="70" customFormat="1" ht="14.25">
      <c r="A52" s="72"/>
      <c r="B52" s="492"/>
      <c r="C52" s="488"/>
      <c r="D52" s="71"/>
      <c r="E52" s="71"/>
      <c r="F52" s="71"/>
      <c r="G52" s="71"/>
      <c r="H52" s="71"/>
      <c r="I52" s="71"/>
      <c r="J52" s="71"/>
      <c r="K52" s="71"/>
      <c r="L52" s="494"/>
      <c r="M52" s="494"/>
      <c r="N52" s="494"/>
      <c r="O52" s="493"/>
    </row>
    <row r="53" spans="1:15" s="64" customFormat="1">
      <c r="A53" s="62"/>
      <c r="B53" s="604" t="str">
        <f>'1.  LRAMVA Summary'!B34</f>
        <v>Large Use - 3TS</v>
      </c>
      <c r="C53" s="808" t="str">
        <f>'2. LRAMVA Threshold'!I43</f>
        <v>kW</v>
      </c>
      <c r="D53" s="46">
        <v>2.7235</v>
      </c>
      <c r="E53" s="46">
        <v>2.7284000000000002</v>
      </c>
      <c r="F53" s="46">
        <v>2.7469999999999999</v>
      </c>
      <c r="G53" s="46">
        <v>2.7602000000000002</v>
      </c>
      <c r="H53" s="46">
        <v>2.7906</v>
      </c>
      <c r="I53" s="46">
        <v>2.8184999999999998</v>
      </c>
      <c r="J53" s="46">
        <v>2.8607999999999998</v>
      </c>
      <c r="K53" s="46">
        <v>2.8980000000000001</v>
      </c>
      <c r="L53" s="46">
        <v>2.9154</v>
      </c>
      <c r="M53" s="46">
        <v>2.9416000000000002</v>
      </c>
      <c r="N53" s="46"/>
      <c r="O53" s="69"/>
    </row>
    <row r="54" spans="1:15" s="18" customFormat="1" outlineLevel="1">
      <c r="A54" s="4"/>
      <c r="B54" s="536" t="s">
        <v>511</v>
      </c>
      <c r="C54" s="806"/>
      <c r="D54" s="46"/>
      <c r="E54" s="46">
        <v>-0.32100000000000001</v>
      </c>
      <c r="F54" s="46">
        <v>-3.95E-2</v>
      </c>
      <c r="G54" s="46">
        <v>-3.6900000000000002E-2</v>
      </c>
      <c r="H54" s="46">
        <v>-3.6900000000000002E-2</v>
      </c>
      <c r="I54" s="46">
        <v>-3.9E-2</v>
      </c>
      <c r="J54" s="46">
        <v>-3.3500000000000002E-2</v>
      </c>
      <c r="K54" s="46">
        <v>-3.61E-2</v>
      </c>
      <c r="L54" s="46">
        <v>-3.4099999999999998E-2</v>
      </c>
      <c r="M54" s="46">
        <v>-5.3199999999999997E-2</v>
      </c>
      <c r="N54" s="46"/>
      <c r="O54" s="69"/>
    </row>
    <row r="55" spans="1:15" s="18" customFormat="1" outlineLevel="1">
      <c r="A55" s="4"/>
      <c r="B55" s="536" t="s">
        <v>512</v>
      </c>
      <c r="C55" s="806"/>
      <c r="D55" s="46"/>
      <c r="E55" s="46"/>
      <c r="F55" s="46"/>
      <c r="G55" s="46"/>
      <c r="H55" s="46"/>
      <c r="I55" s="46"/>
      <c r="J55" s="46"/>
      <c r="K55" s="46"/>
      <c r="L55" s="46"/>
      <c r="M55" s="46"/>
      <c r="N55" s="46"/>
      <c r="O55" s="69"/>
    </row>
    <row r="56" spans="1:15" s="18" customFormat="1" outlineLevel="1">
      <c r="A56" s="4"/>
      <c r="B56" s="536" t="s">
        <v>490</v>
      </c>
      <c r="C56" s="806"/>
      <c r="D56" s="46"/>
      <c r="E56" s="46"/>
      <c r="F56" s="46"/>
      <c r="G56" s="46"/>
      <c r="H56" s="46"/>
      <c r="I56" s="46"/>
      <c r="J56" s="46"/>
      <c r="K56" s="46"/>
      <c r="L56" s="46"/>
      <c r="M56" s="46"/>
      <c r="N56" s="46"/>
      <c r="O56" s="69"/>
    </row>
    <row r="57" spans="1:15" s="18" customFormat="1">
      <c r="A57" s="4"/>
      <c r="B57" s="536" t="s">
        <v>513</v>
      </c>
      <c r="C57" s="809"/>
      <c r="D57" s="65">
        <f>SUM(D53:D56)</f>
        <v>2.7235</v>
      </c>
      <c r="E57" s="65">
        <f t="shared" ref="E57:N57" si="12">SUM(E53:E56)</f>
        <v>2.4074</v>
      </c>
      <c r="F57" s="65">
        <f t="shared" si="12"/>
        <v>2.7075</v>
      </c>
      <c r="G57" s="65">
        <f t="shared" si="12"/>
        <v>2.7233000000000001</v>
      </c>
      <c r="H57" s="65">
        <f t="shared" si="12"/>
        <v>2.7536999999999998</v>
      </c>
      <c r="I57" s="65">
        <f t="shared" si="12"/>
        <v>2.7794999999999996</v>
      </c>
      <c r="J57" s="65">
        <f t="shared" si="12"/>
        <v>2.8272999999999997</v>
      </c>
      <c r="K57" s="65">
        <f t="shared" si="12"/>
        <v>2.8619000000000003</v>
      </c>
      <c r="L57" s="65">
        <f t="shared" si="12"/>
        <v>2.8813</v>
      </c>
      <c r="M57" s="65">
        <f t="shared" si="12"/>
        <v>2.8884000000000003</v>
      </c>
      <c r="N57" s="65">
        <f t="shared" si="12"/>
        <v>0</v>
      </c>
      <c r="O57" s="77"/>
    </row>
    <row r="58" spans="1:15" s="14" customFormat="1">
      <c r="A58" s="72"/>
      <c r="B58" s="492" t="s">
        <v>514</v>
      </c>
      <c r="C58" s="488"/>
      <c r="D58" s="71"/>
      <c r="E58" s="757">
        <f>SUM(D57*E16+E57*E17)/12</f>
        <v>2.5127666666666664</v>
      </c>
      <c r="F58" s="757">
        <f t="shared" ref="F58:M58" si="13">SUM(E57*F16+F57*F17)/12</f>
        <v>2.6074666666666668</v>
      </c>
      <c r="G58" s="757">
        <f t="shared" si="13"/>
        <v>2.7180333333333331</v>
      </c>
      <c r="H58" s="757">
        <f t="shared" si="13"/>
        <v>2.7435666666666663</v>
      </c>
      <c r="I58" s="757">
        <f t="shared" si="13"/>
        <v>2.7708999999999997</v>
      </c>
      <c r="J58" s="757">
        <f t="shared" si="13"/>
        <v>2.8113666666666663</v>
      </c>
      <c r="K58" s="757">
        <f t="shared" si="13"/>
        <v>2.8503666666666665</v>
      </c>
      <c r="L58" s="757">
        <f t="shared" si="13"/>
        <v>2.8748333333333336</v>
      </c>
      <c r="M58" s="757">
        <f t="shared" si="13"/>
        <v>2.8860333333333337</v>
      </c>
      <c r="N58" s="758">
        <f>ROUND(SUM(M57*N16+N57*N17)/12,4)</f>
        <v>0</v>
      </c>
      <c r="O58" s="489"/>
    </row>
    <row r="59" spans="1:15" s="70" customFormat="1" ht="14.25">
      <c r="A59" s="72"/>
      <c r="B59" s="492"/>
      <c r="C59" s="488"/>
      <c r="D59" s="71"/>
      <c r="E59" s="71"/>
      <c r="F59" s="71"/>
      <c r="G59" s="71"/>
      <c r="H59" s="71"/>
      <c r="I59" s="71"/>
      <c r="J59" s="71"/>
      <c r="K59" s="71"/>
      <c r="L59" s="494"/>
      <c r="M59" s="494"/>
      <c r="N59" s="494"/>
      <c r="O59" s="493"/>
    </row>
    <row r="60" spans="1:15" s="64" customFormat="1">
      <c r="A60" s="62"/>
      <c r="B60" s="604" t="str">
        <f>'1.  LRAMVA Summary'!B35</f>
        <v>Large Use - Ford Annex</v>
      </c>
      <c r="C60" s="808" t="str">
        <f>'2. LRAMVA Threshold'!J43</f>
        <v>kW</v>
      </c>
      <c r="D60" s="46">
        <v>0</v>
      </c>
      <c r="E60" s="46">
        <v>0</v>
      </c>
      <c r="F60" s="46">
        <v>0</v>
      </c>
      <c r="G60" s="46">
        <v>0</v>
      </c>
      <c r="H60" s="46">
        <v>0</v>
      </c>
      <c r="I60" s="46">
        <v>0</v>
      </c>
      <c r="J60" s="46">
        <v>0</v>
      </c>
      <c r="K60" s="46">
        <v>0</v>
      </c>
      <c r="L60" s="46">
        <v>0</v>
      </c>
      <c r="M60" s="46">
        <v>0</v>
      </c>
      <c r="N60" s="46"/>
      <c r="O60" s="69"/>
    </row>
    <row r="61" spans="1:15" s="18" customFormat="1" outlineLevel="1">
      <c r="A61" s="4"/>
      <c r="B61" s="536" t="s">
        <v>511</v>
      </c>
      <c r="C61" s="806"/>
      <c r="D61" s="46"/>
      <c r="E61" s="46">
        <v>-6.93E-2</v>
      </c>
      <c r="F61" s="46">
        <v>-8.5199999999999998E-2</v>
      </c>
      <c r="G61" s="46">
        <v>-7.9600000000000004E-2</v>
      </c>
      <c r="H61" s="46">
        <v>-7.9600000000000004E-2</v>
      </c>
      <c r="I61" s="46">
        <v>-8.4199999999999997E-2</v>
      </c>
      <c r="J61" s="46">
        <v>-9.1399999999999995E-2</v>
      </c>
      <c r="K61" s="46">
        <v>-9.5699999999999993E-2</v>
      </c>
      <c r="L61" s="46">
        <v>-0.106</v>
      </c>
      <c r="M61" s="46">
        <v>-0.16789999999999999</v>
      </c>
      <c r="N61" s="46"/>
      <c r="O61" s="69"/>
    </row>
    <row r="62" spans="1:15" s="18" customFormat="1" outlineLevel="1">
      <c r="A62" s="4"/>
      <c r="B62" s="536" t="s">
        <v>512</v>
      </c>
      <c r="C62" s="806"/>
      <c r="D62" s="46"/>
      <c r="E62" s="46"/>
      <c r="F62" s="46"/>
      <c r="G62" s="46"/>
      <c r="H62" s="46"/>
      <c r="I62" s="46"/>
      <c r="J62" s="46"/>
      <c r="K62" s="46"/>
      <c r="L62" s="46"/>
      <c r="M62" s="46"/>
      <c r="N62" s="46"/>
      <c r="O62" s="69"/>
    </row>
    <row r="63" spans="1:15" s="18" customFormat="1" outlineLevel="1">
      <c r="A63" s="4"/>
      <c r="B63" s="536" t="s">
        <v>490</v>
      </c>
      <c r="C63" s="806"/>
      <c r="D63" s="46"/>
      <c r="E63" s="46"/>
      <c r="F63" s="46"/>
      <c r="G63" s="46"/>
      <c r="H63" s="46"/>
      <c r="I63" s="46"/>
      <c r="J63" s="46"/>
      <c r="K63" s="46"/>
      <c r="L63" s="46"/>
      <c r="M63" s="46"/>
      <c r="N63" s="46"/>
      <c r="O63" s="69"/>
    </row>
    <row r="64" spans="1:15" s="18" customFormat="1">
      <c r="A64" s="4"/>
      <c r="B64" s="536" t="s">
        <v>513</v>
      </c>
      <c r="C64" s="809"/>
      <c r="D64" s="65">
        <f>SUM(D60:D63)</f>
        <v>0</v>
      </c>
      <c r="E64" s="65">
        <f t="shared" ref="E64:N64" si="14">SUM(E60:E63)</f>
        <v>-6.93E-2</v>
      </c>
      <c r="F64" s="65">
        <f t="shared" si="14"/>
        <v>-8.5199999999999998E-2</v>
      </c>
      <c r="G64" s="65">
        <f t="shared" si="14"/>
        <v>-7.9600000000000004E-2</v>
      </c>
      <c r="H64" s="65">
        <f t="shared" si="14"/>
        <v>-7.9600000000000004E-2</v>
      </c>
      <c r="I64" s="65">
        <f t="shared" si="14"/>
        <v>-8.4199999999999997E-2</v>
      </c>
      <c r="J64" s="65">
        <f t="shared" si="14"/>
        <v>-9.1399999999999995E-2</v>
      </c>
      <c r="K64" s="65">
        <f t="shared" si="14"/>
        <v>-9.5699999999999993E-2</v>
      </c>
      <c r="L64" s="65">
        <f t="shared" si="14"/>
        <v>-0.106</v>
      </c>
      <c r="M64" s="65">
        <f t="shared" si="14"/>
        <v>-0.16789999999999999</v>
      </c>
      <c r="N64" s="65">
        <f t="shared" si="14"/>
        <v>0</v>
      </c>
      <c r="O64" s="77"/>
    </row>
    <row r="65" spans="1:15" s="14" customFormat="1">
      <c r="A65" s="72"/>
      <c r="B65" s="492" t="s">
        <v>514</v>
      </c>
      <c r="C65" s="488"/>
      <c r="D65" s="71"/>
      <c r="E65" s="757">
        <f>SUM(D64*E16+E64*E17)/12</f>
        <v>-4.6199999999999998E-2</v>
      </c>
      <c r="F65" s="757">
        <f t="shared" ref="F65:M65" si="15">SUM(E64*F16+F64*F17)/12</f>
        <v>-7.9899999999999999E-2</v>
      </c>
      <c r="G65" s="757">
        <f t="shared" si="15"/>
        <v>-8.1466666666666673E-2</v>
      </c>
      <c r="H65" s="757">
        <f t="shared" si="15"/>
        <v>-7.9600000000000004E-2</v>
      </c>
      <c r="I65" s="757">
        <f t="shared" si="15"/>
        <v>-8.2666666666666666E-2</v>
      </c>
      <c r="J65" s="757">
        <f t="shared" si="15"/>
        <v>-8.900000000000001E-2</v>
      </c>
      <c r="K65" s="757">
        <f t="shared" si="15"/>
        <v>-9.4266666666666665E-2</v>
      </c>
      <c r="L65" s="757">
        <f t="shared" si="15"/>
        <v>-0.10256666666666665</v>
      </c>
      <c r="M65" s="757">
        <f t="shared" si="15"/>
        <v>-0.14726666666666666</v>
      </c>
      <c r="N65" s="758">
        <f>ROUND(SUM(M64*N16+N64*N17)/12,4)</f>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Other</v>
      </c>
      <c r="C67" s="808" t="str">
        <f>'2. LRAMVA Threshold'!K43</f>
        <v>kW</v>
      </c>
      <c r="D67" s="46"/>
      <c r="E67" s="46"/>
      <c r="F67" s="46"/>
      <c r="G67" s="46"/>
      <c r="H67" s="46"/>
      <c r="I67" s="46"/>
      <c r="J67" s="46"/>
      <c r="K67" s="46"/>
      <c r="L67" s="46"/>
      <c r="M67" s="46"/>
      <c r="N67" s="46"/>
      <c r="O67" s="69"/>
    </row>
    <row r="68" spans="1:15" s="18" customFormat="1" outlineLevel="1">
      <c r="A68" s="4"/>
      <c r="B68" s="536" t="s">
        <v>511</v>
      </c>
      <c r="C68" s="806"/>
      <c r="D68" s="46"/>
      <c r="E68" s="46"/>
      <c r="F68" s="46"/>
      <c r="G68" s="46"/>
      <c r="H68" s="46"/>
      <c r="I68" s="46"/>
      <c r="J68" s="46"/>
      <c r="K68" s="46"/>
      <c r="L68" s="46"/>
      <c r="M68" s="46"/>
      <c r="N68" s="46"/>
      <c r="O68" s="69"/>
    </row>
    <row r="69" spans="1:15" s="18" customFormat="1" outlineLevel="1">
      <c r="A69" s="4"/>
      <c r="B69" s="536" t="s">
        <v>512</v>
      </c>
      <c r="C69" s="806"/>
      <c r="D69" s="46"/>
      <c r="E69" s="46"/>
      <c r="F69" s="46"/>
      <c r="G69" s="46"/>
      <c r="H69" s="46"/>
      <c r="I69" s="46"/>
      <c r="J69" s="46"/>
      <c r="K69" s="46"/>
      <c r="L69" s="46"/>
      <c r="M69" s="46"/>
      <c r="N69" s="46"/>
      <c r="O69" s="69"/>
    </row>
    <row r="70" spans="1:15" s="18" customFormat="1" outlineLevel="1">
      <c r="A70" s="4"/>
      <c r="B70" s="536" t="s">
        <v>490</v>
      </c>
      <c r="C70" s="806"/>
      <c r="D70" s="46"/>
      <c r="E70" s="46"/>
      <c r="F70" s="46"/>
      <c r="G70" s="46"/>
      <c r="H70" s="46"/>
      <c r="I70" s="46"/>
      <c r="J70" s="46"/>
      <c r="K70" s="46"/>
      <c r="L70" s="46"/>
      <c r="M70" s="46"/>
      <c r="N70" s="46"/>
      <c r="O70" s="69"/>
    </row>
    <row r="71" spans="1:15" s="18" customFormat="1">
      <c r="A71" s="4"/>
      <c r="B71" s="536" t="s">
        <v>513</v>
      </c>
      <c r="C71" s="80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514</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08">
        <f>'2. LRAMVA Threshold'!L43</f>
        <v>0</v>
      </c>
      <c r="D74" s="46"/>
      <c r="E74" s="46"/>
      <c r="F74" s="46"/>
      <c r="G74" s="46"/>
      <c r="H74" s="46"/>
      <c r="I74" s="46"/>
      <c r="J74" s="46"/>
      <c r="K74" s="46"/>
      <c r="L74" s="46"/>
      <c r="M74" s="46"/>
      <c r="N74" s="46"/>
      <c r="O74" s="69"/>
    </row>
    <row r="75" spans="1:15" s="18" customFormat="1" outlineLevel="1">
      <c r="A75" s="4"/>
      <c r="B75" s="536" t="s">
        <v>511</v>
      </c>
      <c r="C75" s="806"/>
      <c r="D75" s="46"/>
      <c r="E75" s="46"/>
      <c r="F75" s="46"/>
      <c r="G75" s="46"/>
      <c r="H75" s="46"/>
      <c r="I75" s="46"/>
      <c r="J75" s="46"/>
      <c r="K75" s="46"/>
      <c r="L75" s="46"/>
      <c r="M75" s="46"/>
      <c r="N75" s="46"/>
      <c r="O75" s="69"/>
    </row>
    <row r="76" spans="1:15" s="18" customFormat="1" outlineLevel="1">
      <c r="A76" s="4"/>
      <c r="B76" s="536" t="s">
        <v>512</v>
      </c>
      <c r="C76" s="806"/>
      <c r="D76" s="46"/>
      <c r="E76" s="46"/>
      <c r="F76" s="46"/>
      <c r="G76" s="46"/>
      <c r="H76" s="46"/>
      <c r="I76" s="46"/>
      <c r="J76" s="46"/>
      <c r="K76" s="46"/>
      <c r="L76" s="46"/>
      <c r="M76" s="46"/>
      <c r="N76" s="46"/>
      <c r="O76" s="69"/>
    </row>
    <row r="77" spans="1:15" s="18" customFormat="1" outlineLevel="1">
      <c r="A77" s="4"/>
      <c r="B77" s="536" t="s">
        <v>490</v>
      </c>
      <c r="C77" s="806"/>
      <c r="D77" s="46"/>
      <c r="E77" s="46"/>
      <c r="F77" s="46"/>
      <c r="G77" s="46"/>
      <c r="H77" s="46"/>
      <c r="I77" s="46"/>
      <c r="J77" s="46"/>
      <c r="K77" s="46"/>
      <c r="L77" s="46"/>
      <c r="M77" s="46"/>
      <c r="N77" s="46"/>
      <c r="O77" s="69"/>
    </row>
    <row r="78" spans="1:15" s="18" customFormat="1">
      <c r="A78" s="4"/>
      <c r="B78" s="536" t="s">
        <v>513</v>
      </c>
      <c r="C78" s="80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514</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08">
        <f>'2. LRAMVA Threshold'!M43</f>
        <v>0</v>
      </c>
      <c r="D81" s="46"/>
      <c r="E81" s="46"/>
      <c r="F81" s="46"/>
      <c r="G81" s="46"/>
      <c r="H81" s="46"/>
      <c r="I81" s="46"/>
      <c r="J81" s="46"/>
      <c r="K81" s="46"/>
      <c r="L81" s="46"/>
      <c r="M81" s="46"/>
      <c r="N81" s="46"/>
      <c r="O81" s="69"/>
    </row>
    <row r="82" spans="1:15" s="18" customFormat="1" outlineLevel="1">
      <c r="A82" s="4"/>
      <c r="B82" s="536" t="s">
        <v>511</v>
      </c>
      <c r="C82" s="806"/>
      <c r="D82" s="46"/>
      <c r="E82" s="46"/>
      <c r="F82" s="46"/>
      <c r="G82" s="46"/>
      <c r="H82" s="46"/>
      <c r="I82" s="46"/>
      <c r="J82" s="46"/>
      <c r="K82" s="46"/>
      <c r="L82" s="46"/>
      <c r="M82" s="46"/>
      <c r="N82" s="46"/>
      <c r="O82" s="69"/>
    </row>
    <row r="83" spans="1:15" s="18" customFormat="1" outlineLevel="1">
      <c r="A83" s="4"/>
      <c r="B83" s="536" t="s">
        <v>512</v>
      </c>
      <c r="C83" s="806"/>
      <c r="D83" s="46"/>
      <c r="E83" s="46"/>
      <c r="F83" s="46"/>
      <c r="G83" s="46"/>
      <c r="H83" s="46"/>
      <c r="I83" s="46"/>
      <c r="J83" s="46"/>
      <c r="K83" s="46"/>
      <c r="L83" s="46"/>
      <c r="M83" s="46"/>
      <c r="N83" s="46"/>
      <c r="O83" s="69"/>
    </row>
    <row r="84" spans="1:15" s="18" customFormat="1" outlineLevel="1">
      <c r="A84" s="4"/>
      <c r="B84" s="536" t="s">
        <v>490</v>
      </c>
      <c r="C84" s="806"/>
      <c r="D84" s="46"/>
      <c r="E84" s="46"/>
      <c r="F84" s="46"/>
      <c r="G84" s="46"/>
      <c r="H84" s="46"/>
      <c r="I84" s="46"/>
      <c r="J84" s="46"/>
      <c r="K84" s="46"/>
      <c r="L84" s="46"/>
      <c r="M84" s="46"/>
      <c r="N84" s="46"/>
      <c r="O84" s="69"/>
    </row>
    <row r="85" spans="1:15" s="18" customFormat="1">
      <c r="A85" s="4"/>
      <c r="B85" s="536" t="s">
        <v>513</v>
      </c>
      <c r="C85" s="80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514</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08">
        <f>'2. LRAMVA Threshold'!N43</f>
        <v>0</v>
      </c>
      <c r="D88" s="46"/>
      <c r="E88" s="46"/>
      <c r="F88" s="46"/>
      <c r="G88" s="46"/>
      <c r="H88" s="46"/>
      <c r="I88" s="46"/>
      <c r="J88" s="46"/>
      <c r="K88" s="46"/>
      <c r="L88" s="46"/>
      <c r="M88" s="46"/>
      <c r="N88" s="46"/>
      <c r="O88" s="69"/>
    </row>
    <row r="89" spans="1:15" s="18" customFormat="1" outlineLevel="1">
      <c r="A89" s="4"/>
      <c r="B89" s="536" t="s">
        <v>511</v>
      </c>
      <c r="C89" s="806"/>
      <c r="D89" s="46"/>
      <c r="E89" s="46"/>
      <c r="F89" s="46"/>
      <c r="G89" s="46"/>
      <c r="H89" s="46"/>
      <c r="I89" s="46"/>
      <c r="J89" s="46"/>
      <c r="K89" s="46"/>
      <c r="L89" s="46"/>
      <c r="M89" s="46"/>
      <c r="N89" s="46"/>
      <c r="O89" s="69"/>
    </row>
    <row r="90" spans="1:15" s="18" customFormat="1" outlineLevel="1">
      <c r="A90" s="4"/>
      <c r="B90" s="536" t="s">
        <v>512</v>
      </c>
      <c r="C90" s="806"/>
      <c r="D90" s="46"/>
      <c r="E90" s="46"/>
      <c r="F90" s="46"/>
      <c r="G90" s="46"/>
      <c r="H90" s="46"/>
      <c r="I90" s="46"/>
      <c r="J90" s="46"/>
      <c r="K90" s="46"/>
      <c r="L90" s="46"/>
      <c r="M90" s="46"/>
      <c r="N90" s="46"/>
      <c r="O90" s="69"/>
    </row>
    <row r="91" spans="1:15" s="18" customFormat="1" outlineLevel="1">
      <c r="A91" s="4"/>
      <c r="B91" s="536" t="s">
        <v>490</v>
      </c>
      <c r="C91" s="806"/>
      <c r="D91" s="46"/>
      <c r="E91" s="46"/>
      <c r="F91" s="46"/>
      <c r="G91" s="46"/>
      <c r="H91" s="46"/>
      <c r="I91" s="46"/>
      <c r="J91" s="46"/>
      <c r="K91" s="46"/>
      <c r="L91" s="46"/>
      <c r="M91" s="46"/>
      <c r="N91" s="46"/>
      <c r="O91" s="69"/>
    </row>
    <row r="92" spans="1:15" s="18" customFormat="1">
      <c r="A92" s="4"/>
      <c r="B92" s="536" t="s">
        <v>513</v>
      </c>
      <c r="C92" s="80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514</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08">
        <f>'2. LRAMVA Threshold'!O43</f>
        <v>0</v>
      </c>
      <c r="D95" s="46"/>
      <c r="E95" s="46"/>
      <c r="F95" s="46"/>
      <c r="G95" s="46"/>
      <c r="H95" s="46"/>
      <c r="I95" s="46"/>
      <c r="J95" s="46"/>
      <c r="K95" s="46"/>
      <c r="L95" s="46"/>
      <c r="M95" s="46"/>
      <c r="N95" s="46"/>
      <c r="O95" s="69"/>
    </row>
    <row r="96" spans="1:15" s="18" customFormat="1" outlineLevel="1">
      <c r="A96" s="4"/>
      <c r="B96" s="536" t="s">
        <v>511</v>
      </c>
      <c r="C96" s="806"/>
      <c r="D96" s="46"/>
      <c r="E96" s="46"/>
      <c r="F96" s="46"/>
      <c r="G96" s="46"/>
      <c r="H96" s="46"/>
      <c r="I96" s="46"/>
      <c r="J96" s="46"/>
      <c r="K96" s="46"/>
      <c r="L96" s="46"/>
      <c r="M96" s="46"/>
      <c r="N96" s="46"/>
      <c r="O96" s="69"/>
    </row>
    <row r="97" spans="1:15" s="18" customFormat="1" outlineLevel="1">
      <c r="A97" s="4"/>
      <c r="B97" s="536" t="s">
        <v>512</v>
      </c>
      <c r="C97" s="806"/>
      <c r="D97" s="46"/>
      <c r="E97" s="46"/>
      <c r="F97" s="46"/>
      <c r="G97" s="46"/>
      <c r="H97" s="46"/>
      <c r="I97" s="46"/>
      <c r="J97" s="46"/>
      <c r="K97" s="46"/>
      <c r="L97" s="46"/>
      <c r="M97" s="46"/>
      <c r="N97" s="46"/>
      <c r="O97" s="69"/>
    </row>
    <row r="98" spans="1:15" s="18" customFormat="1" outlineLevel="1">
      <c r="A98" s="4"/>
      <c r="B98" s="536" t="s">
        <v>490</v>
      </c>
      <c r="C98" s="806"/>
      <c r="D98" s="46"/>
      <c r="E98" s="46"/>
      <c r="F98" s="46"/>
      <c r="G98" s="46"/>
      <c r="H98" s="46"/>
      <c r="I98" s="46"/>
      <c r="J98" s="46"/>
      <c r="K98" s="46"/>
      <c r="L98" s="46"/>
      <c r="M98" s="46"/>
      <c r="N98" s="46"/>
      <c r="O98" s="69"/>
    </row>
    <row r="99" spans="1:15" s="18" customFormat="1">
      <c r="A99" s="4"/>
      <c r="B99" s="536" t="s">
        <v>513</v>
      </c>
      <c r="C99" s="80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514</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08">
        <f>'2. LRAMVA Threshold'!P43</f>
        <v>0</v>
      </c>
      <c r="D102" s="46"/>
      <c r="E102" s="46"/>
      <c r="F102" s="46"/>
      <c r="G102" s="46"/>
      <c r="H102" s="46"/>
      <c r="I102" s="46"/>
      <c r="J102" s="46"/>
      <c r="K102" s="46"/>
      <c r="L102" s="46"/>
      <c r="M102" s="46"/>
      <c r="N102" s="46"/>
      <c r="O102" s="69"/>
    </row>
    <row r="103" spans="1:15" s="18" customFormat="1" outlineLevel="1">
      <c r="A103" s="4"/>
      <c r="B103" s="536" t="s">
        <v>511</v>
      </c>
      <c r="C103" s="806"/>
      <c r="D103" s="46"/>
      <c r="E103" s="46"/>
      <c r="F103" s="46"/>
      <c r="G103" s="46"/>
      <c r="H103" s="46"/>
      <c r="I103" s="46"/>
      <c r="J103" s="46"/>
      <c r="K103" s="46"/>
      <c r="L103" s="46"/>
      <c r="M103" s="46"/>
      <c r="N103" s="46"/>
      <c r="O103" s="69"/>
    </row>
    <row r="104" spans="1:15" s="18" customFormat="1" outlineLevel="1">
      <c r="A104" s="4"/>
      <c r="B104" s="536" t="s">
        <v>512</v>
      </c>
      <c r="C104" s="806"/>
      <c r="D104" s="46"/>
      <c r="E104" s="46"/>
      <c r="F104" s="46"/>
      <c r="G104" s="46"/>
      <c r="H104" s="46"/>
      <c r="I104" s="46"/>
      <c r="J104" s="46"/>
      <c r="K104" s="46"/>
      <c r="L104" s="46"/>
      <c r="M104" s="46"/>
      <c r="N104" s="46"/>
      <c r="O104" s="69"/>
    </row>
    <row r="105" spans="1:15" s="18" customFormat="1" outlineLevel="1">
      <c r="A105" s="4"/>
      <c r="B105" s="536" t="s">
        <v>490</v>
      </c>
      <c r="C105" s="806"/>
      <c r="D105" s="46"/>
      <c r="E105" s="46"/>
      <c r="F105" s="46"/>
      <c r="G105" s="46"/>
      <c r="H105" s="46"/>
      <c r="I105" s="46"/>
      <c r="J105" s="46"/>
      <c r="K105" s="46"/>
      <c r="L105" s="46"/>
      <c r="M105" s="46"/>
      <c r="N105" s="46"/>
      <c r="O105" s="69"/>
    </row>
    <row r="106" spans="1:15" s="18" customFormat="1">
      <c r="A106" s="4"/>
      <c r="B106" s="536" t="s">
        <v>513</v>
      </c>
      <c r="C106" s="80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514</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08">
        <f>'2. LRAMVA Threshold'!Q43</f>
        <v>0</v>
      </c>
      <c r="D109" s="46"/>
      <c r="E109" s="46"/>
      <c r="F109" s="46"/>
      <c r="G109" s="46"/>
      <c r="H109" s="46"/>
      <c r="I109" s="46"/>
      <c r="J109" s="46"/>
      <c r="K109" s="46"/>
      <c r="L109" s="46"/>
      <c r="M109" s="46"/>
      <c r="N109" s="46"/>
      <c r="O109" s="69"/>
    </row>
    <row r="110" spans="1:15" s="18" customFormat="1" outlineLevel="1">
      <c r="A110" s="4"/>
      <c r="B110" s="536" t="s">
        <v>511</v>
      </c>
      <c r="C110" s="806"/>
      <c r="D110" s="46"/>
      <c r="E110" s="46"/>
      <c r="F110" s="46"/>
      <c r="G110" s="46"/>
      <c r="H110" s="46"/>
      <c r="I110" s="46"/>
      <c r="J110" s="46"/>
      <c r="K110" s="46"/>
      <c r="L110" s="46"/>
      <c r="M110" s="46"/>
      <c r="N110" s="46"/>
      <c r="O110" s="69"/>
    </row>
    <row r="111" spans="1:15" s="18" customFormat="1" outlineLevel="1">
      <c r="A111" s="4"/>
      <c r="B111" s="536" t="s">
        <v>512</v>
      </c>
      <c r="C111" s="806"/>
      <c r="D111" s="46"/>
      <c r="E111" s="46"/>
      <c r="F111" s="46"/>
      <c r="G111" s="46"/>
      <c r="H111" s="46"/>
      <c r="I111" s="46"/>
      <c r="J111" s="46"/>
      <c r="K111" s="46"/>
      <c r="L111" s="46"/>
      <c r="M111" s="46"/>
      <c r="N111" s="46"/>
      <c r="O111" s="69"/>
    </row>
    <row r="112" spans="1:15" s="18" customFormat="1" outlineLevel="1">
      <c r="A112" s="4"/>
      <c r="B112" s="536" t="s">
        <v>490</v>
      </c>
      <c r="C112" s="806"/>
      <c r="D112" s="46"/>
      <c r="E112" s="46"/>
      <c r="F112" s="46"/>
      <c r="G112" s="46"/>
      <c r="H112" s="46"/>
      <c r="I112" s="46"/>
      <c r="J112" s="46"/>
      <c r="K112" s="46"/>
      <c r="L112" s="46"/>
      <c r="M112" s="46"/>
      <c r="N112" s="46"/>
      <c r="O112" s="69"/>
    </row>
    <row r="113" spans="1:17" s="18" customFormat="1">
      <c r="A113" s="4"/>
      <c r="B113" s="536" t="s">
        <v>513</v>
      </c>
      <c r="C113" s="80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514</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ht="14.25">
      <c r="A115" s="72"/>
      <c r="B115" s="74"/>
      <c r="C115" s="81"/>
      <c r="D115" s="75"/>
      <c r="E115" s="75"/>
      <c r="F115" s="75"/>
      <c r="G115" s="75"/>
      <c r="H115" s="75"/>
      <c r="I115" s="75"/>
      <c r="J115" s="75"/>
      <c r="K115" s="495"/>
      <c r="L115" s="496"/>
      <c r="M115" s="496"/>
      <c r="N115" s="496"/>
      <c r="O115" s="497"/>
    </row>
    <row r="116" spans="1:17" s="3" customFormat="1" ht="21" customHeight="1">
      <c r="A116" s="4"/>
      <c r="B116" s="498" t="s">
        <v>610</v>
      </c>
      <c r="C116" s="98"/>
      <c r="D116" s="499"/>
      <c r="E116" s="499"/>
      <c r="F116" s="499"/>
      <c r="G116" s="499"/>
      <c r="H116" s="499"/>
      <c r="I116" s="499"/>
      <c r="J116" s="499"/>
      <c r="K116" s="499"/>
      <c r="L116" s="499"/>
      <c r="M116" s="499"/>
      <c r="N116" s="499"/>
      <c r="O116" s="499"/>
    </row>
    <row r="119" spans="1:17" ht="15.75">
      <c r="B119" s="118" t="s">
        <v>484</v>
      </c>
      <c r="J119" s="18"/>
    </row>
    <row r="120" spans="1:17" s="14" customFormat="1" ht="75.599999999999994" customHeight="1">
      <c r="A120" s="72"/>
      <c r="B120" s="813" t="s">
        <v>671</v>
      </c>
      <c r="C120" s="813"/>
      <c r="D120" s="813"/>
      <c r="E120" s="813"/>
      <c r="F120" s="813"/>
      <c r="G120" s="813"/>
      <c r="H120" s="813"/>
      <c r="I120" s="813"/>
      <c r="J120" s="813"/>
      <c r="K120" s="813"/>
      <c r="L120" s="813"/>
      <c r="M120" s="813"/>
      <c r="N120" s="813"/>
      <c r="O120" s="813"/>
      <c r="P120" s="813"/>
    </row>
    <row r="121" spans="1:17" s="18" customFormat="1" ht="9" customHeight="1">
      <c r="A121" s="4"/>
      <c r="B121" s="118"/>
      <c r="C121" s="78"/>
    </row>
    <row r="122" spans="1:17" ht="63.75" customHeight="1">
      <c r="B122" s="244" t="s">
        <v>234</v>
      </c>
      <c r="C122" s="244" t="str">
        <f>'1.  LRAMVA Summary'!D52</f>
        <v>Residential</v>
      </c>
      <c r="D122" s="244" t="str">
        <f>'1.  LRAMVA Summary'!E52</f>
        <v>General Service &lt; 50 kW</v>
      </c>
      <c r="E122" s="244" t="str">
        <f>'1.  LRAMVA Summary'!F52</f>
        <v>General Service 50 - 4,999 kW</v>
      </c>
      <c r="F122" s="244" t="str">
        <f>'1.  LRAMVA Summary'!G52</f>
        <v>General Service 3,000 - 4,999 kW</v>
      </c>
      <c r="G122" s="244" t="str">
        <f>'1.  LRAMVA Summary'!H52</f>
        <v>Large Use - Regular</v>
      </c>
      <c r="H122" s="244" t="str">
        <f>'1.  LRAMVA Summary'!I52</f>
        <v>Large Use - 3TS</v>
      </c>
      <c r="I122" s="244" t="str">
        <f>'1.  LRAMVA Summary'!J52</f>
        <v>Large Use - Ford Annex</v>
      </c>
      <c r="J122" s="244" t="str">
        <f>'1.  LRAMVA Summary'!K52</f>
        <v>Other</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1.9766666666666665E-2</v>
      </c>
      <c r="D124" s="682">
        <f>HLOOKUP(B124,$E$15:$O$114,16,FALSE)</f>
        <v>1.6066666666666667E-2</v>
      </c>
      <c r="E124" s="683">
        <f>HLOOKUP(B124,$E$15:$O$114,23,FALSE)</f>
        <v>4.6248333333333331</v>
      </c>
      <c r="F124" s="682">
        <f>HLOOKUP(B124,$E$15:$O$114,30,FALSE)</f>
        <v>1.9204666666666668</v>
      </c>
      <c r="G124" s="683">
        <f>HLOOKUP(B124,$E$15:$O$114,37,FALSE)</f>
        <v>2.1688666666666667</v>
      </c>
      <c r="H124" s="682">
        <f>HLOOKUP(B124,$E$15:$O$114,44,FALSE)</f>
        <v>2.5127666666666664</v>
      </c>
      <c r="I124" s="683">
        <f>HLOOKUP(B124,$E$15:$O$114,51,FALSE)</f>
        <v>-4.6199999999999998E-2</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1.9766666666666665E-2</v>
      </c>
      <c r="D125" s="685">
        <f>HLOOKUP(B125,$E$15:$O$114,16,FALSE)</f>
        <v>1.6066666666666667E-2</v>
      </c>
      <c r="E125" s="686">
        <f>HLOOKUP(B125,$E$15:$O$114,23,FALSE)</f>
        <v>4.5983666666666672</v>
      </c>
      <c r="F125" s="685">
        <f>HLOOKUP(B125,$E$15:$O$114,30,FALSE)</f>
        <v>1.9214000000000002</v>
      </c>
      <c r="G125" s="686">
        <f>HLOOKUP(B125,$E$15:$O$114,37,FALSE)</f>
        <v>2.1683000000000003</v>
      </c>
      <c r="H125" s="685">
        <f>HLOOKUP(B125,$E$15:$O$114,44,FALSE)</f>
        <v>2.6074666666666668</v>
      </c>
      <c r="I125" s="686">
        <f>HLOOKUP(B125,$E$15:$O$114,51,FALSE)</f>
        <v>-7.9899999999999999E-2</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1.9866666666666664E-2</v>
      </c>
      <c r="D126" s="685">
        <f t="shared" ref="D126:D133" si="32">HLOOKUP(B126,$E$15:$O$114,16,FALSE)</f>
        <v>1.6166666666666666E-2</v>
      </c>
      <c r="E126" s="686">
        <f t="shared" ref="E126:E133" si="33">HLOOKUP(B126,$E$15:$O$114,23,FALSE)</f>
        <v>4.6227999999999998</v>
      </c>
      <c r="F126" s="685">
        <f t="shared" ref="F126:F133" si="34">HLOOKUP(B126,$E$15:$O$114,30,FALSE)</f>
        <v>1.9315999999999998</v>
      </c>
      <c r="G126" s="686">
        <f t="shared" ref="G126:G132" si="35">HLOOKUP(B126,$E$15:$O$114,37,FALSE)</f>
        <v>2.1798000000000002</v>
      </c>
      <c r="H126" s="685">
        <f t="shared" ref="H126:H133" si="36">HLOOKUP(B126,$E$15:$O$114,44,FALSE)</f>
        <v>2.7180333333333331</v>
      </c>
      <c r="I126" s="686">
        <f t="shared" ref="I126:I133" si="37">HLOOKUP(B126,$E$15:$O$114,51,FALSE)</f>
        <v>-8.1466666666666673E-2</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2.0033333333333334E-2</v>
      </c>
      <c r="D127" s="685">
        <f>HLOOKUP(B127,$E$15:$O$114,16,FALSE)</f>
        <v>1.6333333333333335E-2</v>
      </c>
      <c r="E127" s="686">
        <f>HLOOKUP(B127,$E$15:$O$114,23,FALSE)</f>
        <v>4.665566666666666</v>
      </c>
      <c r="F127" s="685">
        <f>HLOOKUP(B127,$E$15:$O$114,30,FALSE)</f>
        <v>1.9495333333333331</v>
      </c>
      <c r="G127" s="686">
        <f>HLOOKUP(B127,$E$15:$O$114,37,FALSE)</f>
        <v>2.2002000000000002</v>
      </c>
      <c r="H127" s="685">
        <f>HLOOKUP(B127,$E$15:$O$114,44,FALSE)</f>
        <v>2.7435666666666663</v>
      </c>
      <c r="I127" s="686">
        <f>HLOOKUP(B127,$E$15:$O$114,51,FALSE)</f>
        <v>-7.9600000000000004E-2</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684">
        <f t="shared" si="30"/>
        <v>2.0233333333333332E-2</v>
      </c>
      <c r="D128" s="685">
        <f t="shared" si="32"/>
        <v>1.6533333333333334E-2</v>
      </c>
      <c r="E128" s="686">
        <f t="shared" si="33"/>
        <v>4.7110999999999992</v>
      </c>
      <c r="F128" s="685">
        <f t="shared" si="34"/>
        <v>1.9690333333333332</v>
      </c>
      <c r="G128" s="686">
        <f t="shared" si="35"/>
        <v>2.2221666666666668</v>
      </c>
      <c r="H128" s="685">
        <f t="shared" si="36"/>
        <v>2.7708999999999997</v>
      </c>
      <c r="I128" s="686">
        <f t="shared" si="37"/>
        <v>-8.2666666666666666E-2</v>
      </c>
      <c r="J128" s="686">
        <f t="shared" si="38"/>
        <v>0</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684">
        <f t="shared" si="30"/>
        <v>1.7233333333333333E-2</v>
      </c>
      <c r="D129" s="685">
        <f t="shared" si="32"/>
        <v>1.6799999999999999E-2</v>
      </c>
      <c r="E129" s="686">
        <f t="shared" si="33"/>
        <v>4.7832333333333326</v>
      </c>
      <c r="F129" s="685">
        <f t="shared" si="34"/>
        <v>1.9987999999999999</v>
      </c>
      <c r="G129" s="686">
        <f t="shared" si="35"/>
        <v>2.2579000000000007</v>
      </c>
      <c r="H129" s="685">
        <f t="shared" si="36"/>
        <v>2.8113666666666663</v>
      </c>
      <c r="I129" s="686">
        <f t="shared" si="37"/>
        <v>-8.900000000000001E-2</v>
      </c>
      <c r="J129" s="686">
        <f t="shared" si="38"/>
        <v>0</v>
      </c>
      <c r="K129" s="686">
        <f t="shared" si="39"/>
        <v>0</v>
      </c>
      <c r="L129" s="686">
        <f t="shared" si="43"/>
        <v>0</v>
      </c>
      <c r="M129" s="686">
        <f t="shared" si="40"/>
        <v>0</v>
      </c>
      <c r="N129" s="686">
        <f t="shared" si="41"/>
        <v>0</v>
      </c>
      <c r="O129" s="686">
        <f t="shared" si="42"/>
        <v>0</v>
      </c>
      <c r="P129" s="686">
        <f t="shared" si="31"/>
        <v>0</v>
      </c>
    </row>
    <row r="130" spans="2:16">
      <c r="B130" s="501">
        <v>2017</v>
      </c>
      <c r="C130" s="684">
        <f>HLOOKUP(B130,$E$15:$O$114,9,FALSE)</f>
        <v>1.23E-2</v>
      </c>
      <c r="D130" s="685">
        <f t="shared" si="32"/>
        <v>1.7033333333333334E-2</v>
      </c>
      <c r="E130" s="686">
        <f t="shared" si="33"/>
        <v>4.8536000000000001</v>
      </c>
      <c r="F130" s="685">
        <f t="shared" si="34"/>
        <v>2.0279333333333334</v>
      </c>
      <c r="G130" s="686">
        <f t="shared" si="35"/>
        <v>2.2922333333333333</v>
      </c>
      <c r="H130" s="685">
        <f t="shared" si="36"/>
        <v>2.8503666666666665</v>
      </c>
      <c r="I130" s="686">
        <f t="shared" si="37"/>
        <v>-9.4266666666666665E-2</v>
      </c>
      <c r="J130" s="686">
        <f t="shared" si="38"/>
        <v>0</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7.0666666666666664E-3</v>
      </c>
      <c r="D131" s="685">
        <f t="shared" si="32"/>
        <v>1.7166666666666667E-2</v>
      </c>
      <c r="E131" s="686">
        <f t="shared" si="33"/>
        <v>4.8942333333333332</v>
      </c>
      <c r="F131" s="685">
        <f t="shared" si="34"/>
        <v>2.0450000000000004</v>
      </c>
      <c r="G131" s="686">
        <f t="shared" si="35"/>
        <v>2.3118666666666665</v>
      </c>
      <c r="H131" s="685">
        <f t="shared" si="36"/>
        <v>2.8748333333333336</v>
      </c>
      <c r="I131" s="686">
        <f t="shared" si="37"/>
        <v>-0.10256666666666665</v>
      </c>
      <c r="J131" s="686">
        <f t="shared" si="38"/>
        <v>0</v>
      </c>
      <c r="K131" s="686">
        <f t="shared" si="39"/>
        <v>0</v>
      </c>
      <c r="L131" s="686">
        <f t="shared" si="43"/>
        <v>0</v>
      </c>
      <c r="M131" s="686">
        <f t="shared" si="40"/>
        <v>0</v>
      </c>
      <c r="N131" s="686">
        <f t="shared" si="41"/>
        <v>0</v>
      </c>
      <c r="O131" s="686">
        <f t="shared" si="42"/>
        <v>0</v>
      </c>
      <c r="P131" s="686">
        <f t="shared" si="31"/>
        <v>0</v>
      </c>
    </row>
    <row r="132" spans="2:16">
      <c r="B132" s="501">
        <v>2019</v>
      </c>
      <c r="C132" s="684">
        <f t="shared" si="44"/>
        <v>1.7666666666666666E-3</v>
      </c>
      <c r="D132" s="685">
        <f t="shared" si="32"/>
        <v>1.7266666666666666E-2</v>
      </c>
      <c r="E132" s="686">
        <f t="shared" si="33"/>
        <v>4.9214666666666673</v>
      </c>
      <c r="F132" s="685">
        <f t="shared" si="34"/>
        <v>2.0561333333333334</v>
      </c>
      <c r="G132" s="686">
        <f t="shared" si="35"/>
        <v>2.3231666666666668</v>
      </c>
      <c r="H132" s="685">
        <f t="shared" si="36"/>
        <v>2.8860333333333337</v>
      </c>
      <c r="I132" s="686">
        <f t="shared" si="37"/>
        <v>-0.14726666666666666</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627</v>
      </c>
      <c r="C134" s="598"/>
      <c r="D134" s="599"/>
      <c r="E134" s="600"/>
      <c r="F134" s="599"/>
      <c r="G134" s="599"/>
      <c r="H134" s="599"/>
      <c r="I134" s="599"/>
      <c r="J134" s="599"/>
      <c r="K134" s="599"/>
      <c r="L134" s="599"/>
      <c r="M134" s="599"/>
      <c r="N134" s="599"/>
      <c r="O134" s="599"/>
      <c r="P134" s="599"/>
    </row>
    <row r="136" spans="2:16">
      <c r="B136" s="592" t="s">
        <v>526</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B14:X40"/>
  <sheetViews>
    <sheetView topLeftCell="A25" zoomScale="90" zoomScaleNormal="90" workbookViewId="0">
      <selection activeCell="D45" sqref="D45"/>
    </sheetView>
  </sheetViews>
  <sheetFormatPr defaultColWidth="9.140625" defaultRowHeight="15"/>
  <cols>
    <col min="1" max="16384" width="9.140625" style="12"/>
  </cols>
  <sheetData>
    <row r="14" spans="2:24" ht="15.75">
      <c r="B14" s="588" t="s">
        <v>505</v>
      </c>
    </row>
    <row r="15" spans="2:24" ht="15.75">
      <c r="B15" s="588"/>
    </row>
    <row r="16" spans="2:24" s="668" customFormat="1" ht="28.5" customHeight="1">
      <c r="B16" s="814" t="s">
        <v>630</v>
      </c>
      <c r="C16" s="814"/>
      <c r="D16" s="814"/>
      <c r="E16" s="814"/>
      <c r="F16" s="814"/>
      <c r="G16" s="814"/>
      <c r="H16" s="814"/>
      <c r="I16" s="814"/>
      <c r="J16" s="814"/>
      <c r="K16" s="814"/>
      <c r="L16" s="814"/>
      <c r="M16" s="814"/>
      <c r="N16" s="814"/>
      <c r="O16" s="814"/>
      <c r="P16" s="814"/>
      <c r="Q16" s="814"/>
      <c r="R16" s="814"/>
      <c r="S16" s="814"/>
      <c r="T16" s="814"/>
      <c r="U16" s="814"/>
      <c r="V16" s="814"/>
      <c r="W16" s="814"/>
      <c r="X16" s="814"/>
    </row>
    <row r="18" spans="2:24">
      <c r="B18" s="760" t="s">
        <v>780</v>
      </c>
      <c r="C18" s="760"/>
      <c r="D18" s="760"/>
      <c r="E18" s="760"/>
      <c r="F18" s="760"/>
      <c r="G18" s="760"/>
      <c r="H18" s="760"/>
      <c r="I18" s="760"/>
      <c r="J18" s="760"/>
      <c r="K18" s="760"/>
      <c r="L18" s="760"/>
      <c r="M18" s="760"/>
      <c r="N18" s="760"/>
      <c r="O18" s="760"/>
      <c r="P18" s="760"/>
      <c r="Q18" s="760"/>
      <c r="R18" s="760"/>
    </row>
    <row r="19" spans="2:24">
      <c r="B19" s="760"/>
      <c r="C19" s="760"/>
      <c r="D19" s="760"/>
      <c r="E19" s="760"/>
      <c r="F19" s="760"/>
      <c r="G19" s="760"/>
      <c r="H19" s="760"/>
      <c r="I19" s="760"/>
      <c r="J19" s="760"/>
      <c r="K19" s="760"/>
      <c r="L19" s="760"/>
      <c r="M19" s="760"/>
      <c r="N19" s="760"/>
      <c r="O19" s="760"/>
      <c r="P19" s="760"/>
      <c r="Q19" s="760"/>
      <c r="R19" s="760"/>
    </row>
    <row r="20" spans="2:24" ht="101.45" customHeight="1">
      <c r="B20" s="815" t="s">
        <v>781</v>
      </c>
      <c r="C20" s="815"/>
      <c r="D20" s="815"/>
      <c r="E20" s="815"/>
      <c r="F20" s="815"/>
      <c r="G20" s="815"/>
      <c r="H20" s="815"/>
      <c r="I20" s="815"/>
      <c r="J20" s="815"/>
      <c r="K20" s="815"/>
      <c r="L20" s="815"/>
      <c r="M20" s="815"/>
      <c r="N20" s="815"/>
      <c r="O20" s="815"/>
      <c r="P20" s="815"/>
      <c r="Q20" s="815"/>
      <c r="R20" s="815"/>
      <c r="S20" s="815"/>
      <c r="T20" s="815"/>
      <c r="U20" s="815"/>
      <c r="V20" s="815"/>
      <c r="W20" s="815"/>
      <c r="X20" s="815"/>
    </row>
    <row r="21" spans="2:24">
      <c r="B21" s="760"/>
      <c r="C21" s="760"/>
      <c r="D21" s="760"/>
      <c r="E21" s="760"/>
      <c r="F21" s="760"/>
      <c r="G21" s="760"/>
      <c r="H21" s="760"/>
      <c r="I21" s="760"/>
      <c r="J21" s="760"/>
      <c r="K21" s="760"/>
      <c r="L21" s="760"/>
      <c r="M21" s="760"/>
      <c r="N21" s="760"/>
      <c r="O21" s="760"/>
      <c r="P21" s="760"/>
      <c r="Q21" s="760"/>
      <c r="R21" s="760"/>
    </row>
    <row r="22" spans="2:24" ht="106.15" customHeight="1">
      <c r="B22" s="815" t="s">
        <v>782</v>
      </c>
      <c r="C22" s="815"/>
      <c r="D22" s="815"/>
      <c r="E22" s="815"/>
      <c r="F22" s="815"/>
      <c r="G22" s="815"/>
      <c r="H22" s="815"/>
      <c r="I22" s="815"/>
      <c r="J22" s="815"/>
      <c r="K22" s="815"/>
      <c r="L22" s="815"/>
      <c r="M22" s="815"/>
      <c r="N22" s="815"/>
      <c r="O22" s="815"/>
      <c r="P22" s="815"/>
      <c r="Q22" s="815"/>
      <c r="R22" s="815"/>
      <c r="S22" s="815"/>
      <c r="T22" s="815"/>
      <c r="U22" s="815"/>
      <c r="V22" s="815"/>
      <c r="W22" s="815"/>
      <c r="X22" s="815"/>
    </row>
    <row r="40" spans="2:2">
      <c r="B40" s="761"/>
    </row>
  </sheetData>
  <mergeCells count="3">
    <mergeCell ref="B16:X16"/>
    <mergeCell ref="B20:X20"/>
    <mergeCell ref="B22:X22"/>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Josh Charles</cp:lastModifiedBy>
  <cp:lastPrinted>2017-05-24T00:43:43Z</cp:lastPrinted>
  <dcterms:created xsi:type="dcterms:W3CDTF">2012-03-05T18:56:04Z</dcterms:created>
  <dcterms:modified xsi:type="dcterms:W3CDTF">2020-08-17T11:54:19Z</dcterms:modified>
</cp:coreProperties>
</file>