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210" yWindow="-300" windowWidth="14655" windowHeight="12225" tabRatio="730"/>
  </bookViews>
  <sheets>
    <sheet name="Summary" sheetId="24" r:id="rId1"/>
    <sheet name="RES no FHP 16-17" sheetId="25" r:id="rId2"/>
    <sheet name="RES FHP 2017" sheetId="26" r:id="rId3"/>
    <sheet name="RES FHP 2018" sheetId="27" r:id="rId4"/>
    <sheet name="RES FHP 2019" sheetId="28" r:id="rId5"/>
    <sheet name="RES FHP 2020" sheetId="29" r:id="rId6"/>
    <sheet name="RES FHP 2021" sheetId="30" r:id="rId7"/>
    <sheet name="RES FHP 2022" sheetId="31" r:id="rId8"/>
    <sheet name="RES FHP 2023" sheetId="32" r:id="rId9"/>
    <sheet name="RES FHP 2024" sheetId="33" r:id="rId10"/>
    <sheet name="RES FHP 2025" sheetId="34" r:id="rId11"/>
    <sheet name="RES FHP 2026" sheetId="35" r:id="rId12"/>
    <sheet name="blank ==&gt;" sheetId="36" r:id="rId13"/>
    <sheet name="GS Under 50 no FHP 16-17" sheetId="1" r:id="rId14"/>
    <sheet name="GS Under 50 FHP 2017" sheetId="2" r:id="rId15"/>
    <sheet name="GS Under 50 FHP 2018" sheetId="3" r:id="rId16"/>
    <sheet name="GS Under 50 FHP 2019" sheetId="4" r:id="rId17"/>
    <sheet name="GS Under 50 FHP 2020" sheetId="5" r:id="rId18"/>
    <sheet name="GS Under 50 FHP 2021" sheetId="6" r:id="rId19"/>
    <sheet name="GS Under 50 FHP 2022" sheetId="7" r:id="rId20"/>
    <sheet name="GS Under 50 FHP 2023" sheetId="8" r:id="rId21"/>
    <sheet name="GS Under 50 FHP 2024" sheetId="9" r:id="rId22"/>
    <sheet name="GS Under 50 FHP 2025" sheetId="10" r:id="rId23"/>
    <sheet name="GS Under 50 FHP 2026" sheetId="11" r:id="rId24"/>
    <sheet name="Blank ===&gt;" sheetId="23" r:id="rId25"/>
    <sheet name="GS Over 50 no FHP 16-17" sheetId="12" r:id="rId26"/>
    <sheet name="GS Over 50 FHP 2017" sheetId="13" r:id="rId27"/>
    <sheet name="GS Over 50 FHP 2018" sheetId="14" r:id="rId28"/>
    <sheet name="GS Over 50 FHP 2019" sheetId="15" r:id="rId29"/>
    <sheet name="GS Over 50 FHP 2020" sheetId="16" r:id="rId30"/>
    <sheet name="GS Over 50 FHP 2021" sheetId="17" r:id="rId31"/>
    <sheet name="GS Over 50 FHP 2022" sheetId="18" r:id="rId32"/>
    <sheet name="GS Over 50 FHP 2023" sheetId="19" r:id="rId33"/>
    <sheet name="GS Over 50 FHP 2024" sheetId="20" r:id="rId34"/>
    <sheet name="GS Over 50 FHP 2025" sheetId="21" r:id="rId35"/>
    <sheet name="GS Over 50 FHP 2026" sheetId="22" r:id="rId36"/>
  </sheets>
  <definedNames>
    <definedName name="_xlnm.Print_Area" localSheetId="26">'GS Over 50 FHP 2017'!$A$1:$G$41</definedName>
    <definedName name="_xlnm.Print_Area" localSheetId="27">'GS Over 50 FHP 2018'!$A$1:$G$41</definedName>
    <definedName name="_xlnm.Print_Area" localSheetId="28">'GS Over 50 FHP 2019'!$A$1:$G$41</definedName>
    <definedName name="_xlnm.Print_Area" localSheetId="29">'GS Over 50 FHP 2020'!$A$1:$G$41</definedName>
    <definedName name="_xlnm.Print_Area" localSheetId="30">'GS Over 50 FHP 2021'!$A$1:$G$41</definedName>
    <definedName name="_xlnm.Print_Area" localSheetId="31">'GS Over 50 FHP 2022'!$A$1:$G$41</definedName>
    <definedName name="_xlnm.Print_Area" localSheetId="32">'GS Over 50 FHP 2023'!$A$1:$G$41</definedName>
    <definedName name="_xlnm.Print_Area" localSheetId="33">'GS Over 50 FHP 2024'!$A$1:$G$41</definedName>
    <definedName name="_xlnm.Print_Area" localSheetId="34">'GS Over 50 FHP 2025'!$A$1:$G$41</definedName>
    <definedName name="_xlnm.Print_Area" localSheetId="35">'GS Over 50 FHP 2026'!$A$1:$G$41</definedName>
    <definedName name="_xlnm.Print_Area" localSheetId="25">'GS Over 50 no FHP 16-17'!$A$1:$G$41</definedName>
    <definedName name="_xlnm.Print_Area" localSheetId="14">'GS Under 50 FHP 2017'!$A$1:$G$39</definedName>
    <definedName name="_xlnm.Print_Area" localSheetId="15">'GS Under 50 FHP 2018'!$A$1:$G$39</definedName>
    <definedName name="_xlnm.Print_Area" localSheetId="16">'GS Under 50 FHP 2019'!$A$1:$G$39</definedName>
    <definedName name="_xlnm.Print_Area" localSheetId="17">'GS Under 50 FHP 2020'!$A$1:$G$39</definedName>
    <definedName name="_xlnm.Print_Area" localSheetId="18">'GS Under 50 FHP 2021'!$A$1:$G$39</definedName>
    <definedName name="_xlnm.Print_Area" localSheetId="19">'GS Under 50 FHP 2022'!$A$1:$G$39</definedName>
    <definedName name="_xlnm.Print_Area" localSheetId="20">'GS Under 50 FHP 2023'!$A$1:$G$39</definedName>
    <definedName name="_xlnm.Print_Area" localSheetId="21">'GS Under 50 FHP 2024'!$A$1:$G$39</definedName>
    <definedName name="_xlnm.Print_Area" localSheetId="22">'GS Under 50 FHP 2025'!$A$1:$G$39</definedName>
    <definedName name="_xlnm.Print_Area" localSheetId="23">'GS Under 50 FHP 2026'!$A$1:$G$39</definedName>
    <definedName name="_xlnm.Print_Area" localSheetId="13">'GS Under 50 no FHP 16-17'!$A$1:$G$39</definedName>
    <definedName name="_xlnm.Print_Area" localSheetId="2">'RES FHP 2017'!$A$1:$G$39</definedName>
    <definedName name="_xlnm.Print_Area" localSheetId="3">'RES FHP 2018'!$A$1:$G$39</definedName>
    <definedName name="_xlnm.Print_Area" localSheetId="4">'RES FHP 2019'!$A$1:$G$39</definedName>
    <definedName name="_xlnm.Print_Area" localSheetId="5">'RES FHP 2020'!$A$1:$G$39</definedName>
    <definedName name="_xlnm.Print_Area" localSheetId="6">'RES FHP 2021'!$A$1:$G$39</definedName>
    <definedName name="_xlnm.Print_Area" localSheetId="7">'RES FHP 2022'!$A$1:$G$39</definedName>
    <definedName name="_xlnm.Print_Area" localSheetId="8">'RES FHP 2023'!$A$1:$G$39</definedName>
    <definedName name="_xlnm.Print_Area" localSheetId="9">'RES FHP 2024'!$A$1:$G$39</definedName>
    <definedName name="_xlnm.Print_Area" localSheetId="10">'RES FHP 2025'!$A$1:$G$39</definedName>
    <definedName name="_xlnm.Print_Area" localSheetId="11">'RES FHP 2026'!$A$1:$G$39</definedName>
    <definedName name="_xlnm.Print_Area" localSheetId="1">'RES no FHP 16-17'!$A$1:$G$39</definedName>
    <definedName name="_xlnm.Print_Area" localSheetId="0">Summary!$A$1:$O$66</definedName>
  </definedNames>
  <calcPr calcId="145621"/>
</workbook>
</file>

<file path=xl/calcChain.xml><?xml version="1.0" encoding="utf-8"?>
<calcChain xmlns="http://schemas.openxmlformats.org/spreadsheetml/2006/main">
  <c r="F39" i="22" l="1"/>
  <c r="G39" i="22" s="1"/>
  <c r="D39" i="22"/>
  <c r="E37" i="22"/>
  <c r="C37" i="22"/>
  <c r="F36" i="22"/>
  <c r="F37" i="22" s="1"/>
  <c r="F38" i="22" s="1"/>
  <c r="D36" i="22"/>
  <c r="D37" i="22" s="1"/>
  <c r="D38" i="22" s="1"/>
  <c r="F39" i="21"/>
  <c r="D39" i="21"/>
  <c r="G39" i="21" s="1"/>
  <c r="E37" i="21"/>
  <c r="C37" i="21"/>
  <c r="F36" i="21"/>
  <c r="D36" i="21"/>
  <c r="D37" i="21" s="1"/>
  <c r="F39" i="20"/>
  <c r="D39" i="20"/>
  <c r="G39" i="20" s="1"/>
  <c r="E37" i="20"/>
  <c r="C37" i="20"/>
  <c r="F36" i="20"/>
  <c r="D36" i="20"/>
  <c r="D37" i="20" s="1"/>
  <c r="F39" i="19"/>
  <c r="G39" i="19" s="1"/>
  <c r="D39" i="19"/>
  <c r="E37" i="19"/>
  <c r="C37" i="19"/>
  <c r="F36" i="19"/>
  <c r="F37" i="19" s="1"/>
  <c r="F38" i="19" s="1"/>
  <c r="D36" i="19"/>
  <c r="D37" i="19" s="1"/>
  <c r="D38" i="19" s="1"/>
  <c r="G39" i="18"/>
  <c r="F39" i="18"/>
  <c r="D39" i="18"/>
  <c r="E37" i="18"/>
  <c r="C37" i="18"/>
  <c r="F36" i="18"/>
  <c r="F37" i="18" s="1"/>
  <c r="F38" i="18" s="1"/>
  <c r="D36" i="18"/>
  <c r="D37" i="18" s="1"/>
  <c r="F39" i="17"/>
  <c r="G39" i="17" s="1"/>
  <c r="D39" i="17"/>
  <c r="E37" i="17"/>
  <c r="C37" i="17"/>
  <c r="F36" i="17"/>
  <c r="F37" i="17" s="1"/>
  <c r="F38" i="17" s="1"/>
  <c r="D36" i="17"/>
  <c r="D37" i="17" s="1"/>
  <c r="D38" i="17" s="1"/>
  <c r="F39" i="16"/>
  <c r="G39" i="16" s="1"/>
  <c r="D39" i="16"/>
  <c r="E37" i="16"/>
  <c r="C37" i="16"/>
  <c r="F36" i="16"/>
  <c r="F37" i="16" s="1"/>
  <c r="F38" i="16" s="1"/>
  <c r="D36" i="16"/>
  <c r="D37" i="16" s="1"/>
  <c r="D38" i="16" s="1"/>
  <c r="G39" i="15"/>
  <c r="F39" i="15"/>
  <c r="D39" i="15"/>
  <c r="E37" i="15"/>
  <c r="D37" i="15"/>
  <c r="C37" i="15"/>
  <c r="F36" i="15"/>
  <c r="F37" i="15" s="1"/>
  <c r="F38" i="15" s="1"/>
  <c r="D36" i="15"/>
  <c r="D38" i="15" s="1"/>
  <c r="F39" i="14"/>
  <c r="G39" i="14" s="1"/>
  <c r="D39" i="14"/>
  <c r="F36" i="14"/>
  <c r="D36" i="14"/>
  <c r="G39" i="13"/>
  <c r="F39" i="13"/>
  <c r="D39" i="13"/>
  <c r="F36" i="13"/>
  <c r="D36" i="13"/>
  <c r="D39" i="12"/>
  <c r="G38" i="22" l="1"/>
  <c r="F38" i="21"/>
  <c r="G38" i="21" s="1"/>
  <c r="F37" i="21"/>
  <c r="D38" i="21"/>
  <c r="F38" i="20"/>
  <c r="G38" i="20" s="1"/>
  <c r="F37" i="20"/>
  <c r="D38" i="20"/>
  <c r="G38" i="19"/>
  <c r="G38" i="18"/>
  <c r="D38" i="18"/>
  <c r="G38" i="17"/>
  <c r="G38" i="16"/>
  <c r="G38" i="15"/>
  <c r="F36" i="12" l="1"/>
  <c r="D36" i="12"/>
  <c r="C37" i="14" l="1"/>
  <c r="C9" i="22" l="1"/>
  <c r="C9" i="21"/>
  <c r="C9" i="20"/>
  <c r="C9" i="19"/>
  <c r="C9" i="18"/>
  <c r="C9" i="17"/>
  <c r="C9" i="16"/>
  <c r="C9" i="15"/>
  <c r="C9" i="14"/>
  <c r="C9" i="13"/>
  <c r="D36" i="11"/>
  <c r="F35" i="11"/>
  <c r="F36" i="11" s="1"/>
  <c r="D35" i="11"/>
  <c r="D37" i="11" s="1"/>
  <c r="D36" i="10"/>
  <c r="F35" i="10"/>
  <c r="F36" i="10" s="1"/>
  <c r="D35" i="10"/>
  <c r="D37" i="10" s="1"/>
  <c r="D36" i="9"/>
  <c r="F35" i="9"/>
  <c r="F36" i="9" s="1"/>
  <c r="D35" i="9"/>
  <c r="D37" i="9" s="1"/>
  <c r="F36" i="8"/>
  <c r="D36" i="8"/>
  <c r="F35" i="8"/>
  <c r="F37" i="8" s="1"/>
  <c r="D35" i="8"/>
  <c r="D37" i="8" s="1"/>
  <c r="D36" i="7"/>
  <c r="F35" i="7"/>
  <c r="F36" i="7" s="1"/>
  <c r="D35" i="7"/>
  <c r="D37" i="7" s="1"/>
  <c r="D36" i="6"/>
  <c r="F35" i="6"/>
  <c r="F36" i="6" s="1"/>
  <c r="D35" i="6"/>
  <c r="D37" i="6" s="1"/>
  <c r="D36" i="5"/>
  <c r="F35" i="5"/>
  <c r="F36" i="5" s="1"/>
  <c r="D35" i="5"/>
  <c r="D37" i="5" s="1"/>
  <c r="D36" i="4"/>
  <c r="F35" i="4"/>
  <c r="F36" i="4" s="1"/>
  <c r="D35" i="4"/>
  <c r="D37" i="4" s="1"/>
  <c r="F35" i="3"/>
  <c r="F36" i="3" s="1"/>
  <c r="D35" i="3"/>
  <c r="D36" i="3" s="1"/>
  <c r="F37" i="11" l="1"/>
  <c r="G37" i="11" s="1"/>
  <c r="F37" i="10"/>
  <c r="G37" i="10" s="1"/>
  <c r="F37" i="9"/>
  <c r="G37" i="9" s="1"/>
  <c r="G37" i="8"/>
  <c r="F37" i="7"/>
  <c r="G37" i="7" s="1"/>
  <c r="F37" i="6"/>
  <c r="G37" i="6" s="1"/>
  <c r="F37" i="5"/>
  <c r="G37" i="5" s="1"/>
  <c r="F37" i="4"/>
  <c r="G37" i="4" s="1"/>
  <c r="F37" i="3"/>
  <c r="G37" i="3" s="1"/>
  <c r="D37" i="3"/>
  <c r="E36" i="35" l="1"/>
  <c r="F36" i="35" s="1"/>
  <c r="F37" i="35" s="1"/>
  <c r="G37" i="35" s="1"/>
  <c r="D36" i="35"/>
  <c r="F35" i="35"/>
  <c r="D35" i="35"/>
  <c r="D37" i="35" s="1"/>
  <c r="E36" i="34"/>
  <c r="F36" i="34" s="1"/>
  <c r="F35" i="34"/>
  <c r="D35" i="34"/>
  <c r="D36" i="34" s="1"/>
  <c r="E36" i="33"/>
  <c r="F36" i="33" s="1"/>
  <c r="F37" i="33" s="1"/>
  <c r="G37" i="33" s="1"/>
  <c r="D36" i="33"/>
  <c r="F35" i="33"/>
  <c r="D35" i="33"/>
  <c r="D37" i="33" s="1"/>
  <c r="E36" i="32"/>
  <c r="F36" i="32" s="1"/>
  <c r="F37" i="32" s="1"/>
  <c r="G37" i="32" s="1"/>
  <c r="D36" i="32"/>
  <c r="F35" i="32"/>
  <c r="D35" i="32"/>
  <c r="D37" i="32" s="1"/>
  <c r="E36" i="31"/>
  <c r="F36" i="31" s="1"/>
  <c r="F37" i="31" s="1"/>
  <c r="G37" i="31" s="1"/>
  <c r="D36" i="31"/>
  <c r="F35" i="31"/>
  <c r="D35" i="31"/>
  <c r="D37" i="31" s="1"/>
  <c r="D37" i="30"/>
  <c r="E36" i="30"/>
  <c r="D36" i="30"/>
  <c r="F35" i="30"/>
  <c r="D35" i="30"/>
  <c r="E36" i="29"/>
  <c r="F36" i="29" s="1"/>
  <c r="F37" i="29" s="1"/>
  <c r="G37" i="29" s="1"/>
  <c r="D36" i="29"/>
  <c r="F35" i="29"/>
  <c r="D35" i="29"/>
  <c r="D37" i="29" s="1"/>
  <c r="E36" i="28"/>
  <c r="F36" i="28" s="1"/>
  <c r="F35" i="28"/>
  <c r="F37" i="28" s="1"/>
  <c r="D35" i="28"/>
  <c r="D36" i="28" s="1"/>
  <c r="E36" i="27"/>
  <c r="F36" i="27" s="1"/>
  <c r="F35" i="27"/>
  <c r="D35" i="27"/>
  <c r="D36" i="27" s="1"/>
  <c r="E36" i="26"/>
  <c r="F37" i="34" l="1"/>
  <c r="G37" i="34" s="1"/>
  <c r="D37" i="34"/>
  <c r="F37" i="30"/>
  <c r="G37" i="30" s="1"/>
  <c r="F36" i="30"/>
  <c r="D37" i="28"/>
  <c r="G37" i="28" s="1"/>
  <c r="F37" i="27"/>
  <c r="G37" i="27" s="1"/>
  <c r="D37" i="27"/>
  <c r="D9" i="12" l="1"/>
  <c r="D33" i="35" l="1"/>
  <c r="D32" i="35"/>
  <c r="D31" i="35"/>
  <c r="B31" i="35"/>
  <c r="E30" i="35"/>
  <c r="F30" i="35" s="1"/>
  <c r="D30" i="35"/>
  <c r="B30" i="35"/>
  <c r="D29" i="35"/>
  <c r="B29" i="35"/>
  <c r="B26" i="35"/>
  <c r="B25" i="35"/>
  <c r="B20" i="35"/>
  <c r="E19" i="35"/>
  <c r="F19" i="35" s="1"/>
  <c r="D19" i="35"/>
  <c r="C15" i="35"/>
  <c r="B15" i="35"/>
  <c r="D15" i="35" s="1"/>
  <c r="B14" i="35"/>
  <c r="B13" i="35"/>
  <c r="D12" i="35"/>
  <c r="C12" i="35"/>
  <c r="E8" i="35"/>
  <c r="C8" i="35" s="1"/>
  <c r="B8" i="35"/>
  <c r="E7" i="35"/>
  <c r="C7" i="35" s="1"/>
  <c r="D7" i="35" s="1"/>
  <c r="B7" i="35"/>
  <c r="E6" i="35"/>
  <c r="C6" i="35" s="1"/>
  <c r="B6" i="35"/>
  <c r="D32" i="34"/>
  <c r="D31" i="34"/>
  <c r="B31" i="34"/>
  <c r="E30" i="34"/>
  <c r="F30" i="34" s="1"/>
  <c r="D30" i="34"/>
  <c r="B30" i="34"/>
  <c r="D29" i="34"/>
  <c r="B29" i="34"/>
  <c r="B26" i="34"/>
  <c r="B25" i="34"/>
  <c r="B20" i="34"/>
  <c r="E19" i="34"/>
  <c r="F19" i="34" s="1"/>
  <c r="D19" i="34"/>
  <c r="D15" i="34"/>
  <c r="C15" i="34"/>
  <c r="B15" i="34"/>
  <c r="B14" i="34"/>
  <c r="B13" i="34"/>
  <c r="D12" i="34"/>
  <c r="C12" i="34"/>
  <c r="E8" i="34"/>
  <c r="C8" i="34" s="1"/>
  <c r="D8" i="34" s="1"/>
  <c r="B8" i="34"/>
  <c r="E7" i="34"/>
  <c r="C7" i="34" s="1"/>
  <c r="B7" i="34"/>
  <c r="E6" i="34"/>
  <c r="C6" i="34" s="1"/>
  <c r="B6" i="34"/>
  <c r="D33" i="33"/>
  <c r="D32" i="33"/>
  <c r="D31" i="33"/>
  <c r="B31" i="33"/>
  <c r="E30" i="33"/>
  <c r="F30" i="33" s="1"/>
  <c r="D30" i="33"/>
  <c r="B30" i="33"/>
  <c r="D29" i="33"/>
  <c r="B29" i="33"/>
  <c r="B26" i="33"/>
  <c r="B25" i="33"/>
  <c r="B20" i="33"/>
  <c r="E19" i="33"/>
  <c r="F19" i="33" s="1"/>
  <c r="D19" i="33"/>
  <c r="C15" i="33"/>
  <c r="B15" i="33"/>
  <c r="D15" i="33" s="1"/>
  <c r="B14" i="33"/>
  <c r="B13" i="33"/>
  <c r="D12" i="33"/>
  <c r="C12" i="33"/>
  <c r="E8" i="33"/>
  <c r="C8" i="33" s="1"/>
  <c r="B8" i="33"/>
  <c r="E7" i="33"/>
  <c r="C7" i="33" s="1"/>
  <c r="D7" i="33" s="1"/>
  <c r="B7" i="33"/>
  <c r="E6" i="33"/>
  <c r="C6" i="33" s="1"/>
  <c r="B6" i="33"/>
  <c r="D32" i="32"/>
  <c r="D31" i="32"/>
  <c r="B31" i="32"/>
  <c r="E30" i="32"/>
  <c r="F30" i="32" s="1"/>
  <c r="D30" i="32"/>
  <c r="B30" i="32"/>
  <c r="D29" i="32"/>
  <c r="D33" i="32" s="1"/>
  <c r="B29" i="32"/>
  <c r="B26" i="32"/>
  <c r="B25" i="32"/>
  <c r="B20" i="32"/>
  <c r="E19" i="32"/>
  <c r="F19" i="32" s="1"/>
  <c r="D19" i="32"/>
  <c r="D15" i="32"/>
  <c r="C15" i="32"/>
  <c r="B15" i="32"/>
  <c r="B14" i="32"/>
  <c r="B13" i="32"/>
  <c r="D12" i="32"/>
  <c r="C12" i="32"/>
  <c r="E8" i="32"/>
  <c r="C8" i="32" s="1"/>
  <c r="D8" i="32" s="1"/>
  <c r="B8" i="32"/>
  <c r="E7" i="32"/>
  <c r="C7" i="32" s="1"/>
  <c r="B7" i="32"/>
  <c r="E6" i="32"/>
  <c r="C6" i="32" s="1"/>
  <c r="B6" i="32"/>
  <c r="D33" i="31"/>
  <c r="D32" i="31"/>
  <c r="D31" i="31"/>
  <c r="B31" i="31"/>
  <c r="E30" i="31"/>
  <c r="F30" i="31" s="1"/>
  <c r="D30" i="31"/>
  <c r="B30" i="31"/>
  <c r="D29" i="31"/>
  <c r="B29" i="31"/>
  <c r="D26" i="31"/>
  <c r="B26" i="31"/>
  <c r="D25" i="31"/>
  <c r="D27" i="31" s="1"/>
  <c r="B25" i="31"/>
  <c r="B20" i="31"/>
  <c r="E19" i="31"/>
  <c r="F19" i="31" s="1"/>
  <c r="D19" i="31"/>
  <c r="C15" i="31"/>
  <c r="B15" i="31"/>
  <c r="D15" i="31" s="1"/>
  <c r="B14" i="31"/>
  <c r="E13" i="31"/>
  <c r="E13" i="32" s="1"/>
  <c r="E13" i="33" s="1"/>
  <c r="E13" i="34" s="1"/>
  <c r="E13" i="35" s="1"/>
  <c r="B13" i="31"/>
  <c r="D12" i="31"/>
  <c r="C12" i="31"/>
  <c r="F11" i="31"/>
  <c r="E11" i="31"/>
  <c r="E11" i="32" s="1"/>
  <c r="E11" i="33" s="1"/>
  <c r="E8" i="31"/>
  <c r="C8" i="31" s="1"/>
  <c r="D8" i="31" s="1"/>
  <c r="B8" i="31"/>
  <c r="E7" i="31"/>
  <c r="C7" i="31" s="1"/>
  <c r="D7" i="31" s="1"/>
  <c r="B7" i="31"/>
  <c r="E6" i="31"/>
  <c r="C6" i="31" s="1"/>
  <c r="B6" i="31"/>
  <c r="D32" i="30"/>
  <c r="D31" i="30"/>
  <c r="B31" i="30"/>
  <c r="E30" i="30"/>
  <c r="D30" i="30"/>
  <c r="B30" i="30"/>
  <c r="F30" i="30" s="1"/>
  <c r="D29" i="30"/>
  <c r="B29" i="30"/>
  <c r="B26" i="30"/>
  <c r="B25" i="30"/>
  <c r="B20" i="30"/>
  <c r="E19" i="30"/>
  <c r="F19" i="30" s="1"/>
  <c r="D19" i="30"/>
  <c r="D15" i="30"/>
  <c r="C15" i="30"/>
  <c r="B15" i="30"/>
  <c r="D14" i="30"/>
  <c r="B14" i="30"/>
  <c r="B13" i="30"/>
  <c r="D12" i="30"/>
  <c r="C12" i="30"/>
  <c r="E8" i="30"/>
  <c r="C8" i="30" s="1"/>
  <c r="D8" i="30" s="1"/>
  <c r="B8" i="30"/>
  <c r="E7" i="30"/>
  <c r="C7" i="30" s="1"/>
  <c r="B7" i="30"/>
  <c r="E6" i="30"/>
  <c r="C6" i="30" s="1"/>
  <c r="B6" i="30"/>
  <c r="D32" i="29"/>
  <c r="B31" i="29"/>
  <c r="D31" i="29" s="1"/>
  <c r="E30" i="29"/>
  <c r="F30" i="29" s="1"/>
  <c r="B30" i="29"/>
  <c r="D30" i="29" s="1"/>
  <c r="B29" i="29"/>
  <c r="D29" i="29" s="1"/>
  <c r="D26" i="29"/>
  <c r="B26" i="29"/>
  <c r="D25" i="29"/>
  <c r="D27" i="29" s="1"/>
  <c r="B25" i="29"/>
  <c r="B20" i="29"/>
  <c r="E19" i="29"/>
  <c r="F19" i="29" s="1"/>
  <c r="D19" i="29"/>
  <c r="C15" i="29"/>
  <c r="B15" i="29"/>
  <c r="D15" i="29" s="1"/>
  <c r="B14" i="29"/>
  <c r="B13" i="29"/>
  <c r="D12" i="29"/>
  <c r="C12" i="29"/>
  <c r="E8" i="29"/>
  <c r="C8" i="29" s="1"/>
  <c r="B8" i="29"/>
  <c r="E7" i="29"/>
  <c r="C7" i="29" s="1"/>
  <c r="D7" i="29" s="1"/>
  <c r="B7" i="29"/>
  <c r="E6" i="29"/>
  <c r="C6" i="29" s="1"/>
  <c r="D6" i="29" s="1"/>
  <c r="B6" i="29"/>
  <c r="D32" i="28"/>
  <c r="D31" i="28"/>
  <c r="B31" i="28"/>
  <c r="E30" i="28"/>
  <c r="D30" i="28"/>
  <c r="B30" i="28"/>
  <c r="D29" i="28"/>
  <c r="B29" i="28"/>
  <c r="B26" i="28"/>
  <c r="B25" i="28"/>
  <c r="B20" i="28"/>
  <c r="E19" i="28"/>
  <c r="F19" i="28" s="1"/>
  <c r="D19" i="28"/>
  <c r="D15" i="28"/>
  <c r="C15" i="28"/>
  <c r="B15" i="28"/>
  <c r="D14" i="28"/>
  <c r="B14" i="28"/>
  <c r="B13" i="28"/>
  <c r="D12" i="28"/>
  <c r="C12" i="28"/>
  <c r="E8" i="28"/>
  <c r="C8" i="28" s="1"/>
  <c r="D8" i="28" s="1"/>
  <c r="B8" i="28"/>
  <c r="E7" i="28"/>
  <c r="C7" i="28" s="1"/>
  <c r="B7" i="28"/>
  <c r="E6" i="28"/>
  <c r="C6" i="28" s="1"/>
  <c r="B6" i="28"/>
  <c r="D32" i="27"/>
  <c r="B31" i="27"/>
  <c r="D31" i="27" s="1"/>
  <c r="E30" i="27"/>
  <c r="B30" i="27"/>
  <c r="D30" i="27" s="1"/>
  <c r="B29" i="27"/>
  <c r="D29" i="27" s="1"/>
  <c r="D33" i="27" s="1"/>
  <c r="D26" i="27"/>
  <c r="B26" i="27"/>
  <c r="D25" i="27"/>
  <c r="D27" i="27" s="1"/>
  <c r="B25" i="27"/>
  <c r="B20" i="27"/>
  <c r="E19" i="27"/>
  <c r="F19" i="27" s="1"/>
  <c r="D19" i="27"/>
  <c r="C15" i="27"/>
  <c r="D15" i="27" s="1"/>
  <c r="B15" i="27"/>
  <c r="D14" i="27"/>
  <c r="B14" i="27"/>
  <c r="B13" i="27"/>
  <c r="C12" i="27"/>
  <c r="D12" i="27" s="1"/>
  <c r="E8" i="27"/>
  <c r="C8" i="27" s="1"/>
  <c r="B8" i="27"/>
  <c r="E7" i="27"/>
  <c r="C7" i="27" s="1"/>
  <c r="B7" i="27"/>
  <c r="F7" i="27" s="1"/>
  <c r="E6" i="27"/>
  <c r="C6" i="27" s="1"/>
  <c r="B6" i="27"/>
  <c r="E32" i="26"/>
  <c r="E32" i="30" s="1"/>
  <c r="F32" i="30" s="1"/>
  <c r="D32" i="26"/>
  <c r="E31" i="26"/>
  <c r="E31" i="27" s="1"/>
  <c r="B31" i="26"/>
  <c r="B30" i="26"/>
  <c r="F30" i="26" s="1"/>
  <c r="E29" i="26"/>
  <c r="E29" i="27" s="1"/>
  <c r="B29" i="26"/>
  <c r="D29" i="26" s="1"/>
  <c r="E26" i="26"/>
  <c r="B26" i="26"/>
  <c r="D26" i="26" s="1"/>
  <c r="E25" i="26"/>
  <c r="B25" i="26"/>
  <c r="D25" i="26" s="1"/>
  <c r="E20" i="26"/>
  <c r="E20" i="28" s="1"/>
  <c r="B20" i="26"/>
  <c r="F19" i="26"/>
  <c r="D19" i="26"/>
  <c r="C15" i="26"/>
  <c r="B15" i="26"/>
  <c r="F14" i="26"/>
  <c r="E14" i="26"/>
  <c r="E14" i="30" s="1"/>
  <c r="B14" i="26"/>
  <c r="D14" i="26" s="1"/>
  <c r="C13" i="26"/>
  <c r="C13" i="27" s="1"/>
  <c r="C13" i="28" s="1"/>
  <c r="D13" i="28" s="1"/>
  <c r="B13" i="26"/>
  <c r="C12" i="26"/>
  <c r="C11" i="26"/>
  <c r="D11" i="26" s="1"/>
  <c r="F8" i="26"/>
  <c r="C8" i="26"/>
  <c r="B8" i="26"/>
  <c r="C7" i="26"/>
  <c r="B7" i="26"/>
  <c r="F7" i="26" s="1"/>
  <c r="C6" i="26"/>
  <c r="B6" i="26"/>
  <c r="F6" i="26" s="1"/>
  <c r="E32" i="25"/>
  <c r="F32" i="25" s="1"/>
  <c r="D32" i="25"/>
  <c r="E31" i="25"/>
  <c r="B31" i="25"/>
  <c r="F31" i="25" s="1"/>
  <c r="E30" i="25"/>
  <c r="B30" i="25"/>
  <c r="F30" i="25" s="1"/>
  <c r="E29" i="25"/>
  <c r="B29" i="25"/>
  <c r="F29" i="25" s="1"/>
  <c r="E26" i="25"/>
  <c r="B26" i="25"/>
  <c r="E25" i="25"/>
  <c r="B25" i="25"/>
  <c r="C20" i="25"/>
  <c r="E20" i="25" s="1"/>
  <c r="B20" i="25"/>
  <c r="F19" i="25"/>
  <c r="D19" i="25"/>
  <c r="C15" i="25"/>
  <c r="E15" i="25" s="1"/>
  <c r="B15" i="25"/>
  <c r="F14" i="25"/>
  <c r="E14" i="25"/>
  <c r="D14" i="25"/>
  <c r="B14" i="25"/>
  <c r="E13" i="25"/>
  <c r="E13" i="26" s="1"/>
  <c r="D13" i="25"/>
  <c r="B13" i="25"/>
  <c r="E12" i="25"/>
  <c r="F12" i="25" s="1"/>
  <c r="D12" i="25"/>
  <c r="C12" i="25"/>
  <c r="E11" i="25"/>
  <c r="E11" i="26" s="1"/>
  <c r="D11" i="25"/>
  <c r="D17" i="25" s="1"/>
  <c r="E8" i="25"/>
  <c r="F8" i="25" s="1"/>
  <c r="D8" i="25"/>
  <c r="B8" i="25"/>
  <c r="E7" i="25"/>
  <c r="F7" i="25" s="1"/>
  <c r="D7" i="25"/>
  <c r="B7" i="25"/>
  <c r="E6" i="25"/>
  <c r="F6" i="25" s="1"/>
  <c r="D6" i="25"/>
  <c r="B6" i="25"/>
  <c r="H61" i="24"/>
  <c r="O55" i="24"/>
  <c r="D6" i="28" l="1"/>
  <c r="C20" i="31"/>
  <c r="D20" i="31" s="1"/>
  <c r="D22" i="31" s="1"/>
  <c r="F20" i="26"/>
  <c r="D7" i="26"/>
  <c r="F6" i="27"/>
  <c r="F6" i="29"/>
  <c r="D27" i="26"/>
  <c r="D7" i="28"/>
  <c r="F8" i="31"/>
  <c r="C20" i="33"/>
  <c r="C20" i="34"/>
  <c r="D20" i="34" s="1"/>
  <c r="D22" i="34" s="1"/>
  <c r="F7" i="35"/>
  <c r="D8" i="35"/>
  <c r="D15" i="26"/>
  <c r="D8" i="26"/>
  <c r="E15" i="26"/>
  <c r="E15" i="27" s="1"/>
  <c r="F15" i="27" s="1"/>
  <c r="F29" i="26"/>
  <c r="F32" i="26"/>
  <c r="D8" i="27"/>
  <c r="D8" i="33"/>
  <c r="C20" i="35"/>
  <c r="D30" i="26"/>
  <c r="C20" i="27"/>
  <c r="D20" i="27" s="1"/>
  <c r="D22" i="27" s="1"/>
  <c r="D9" i="28"/>
  <c r="F7" i="33"/>
  <c r="F7" i="34"/>
  <c r="D6" i="26"/>
  <c r="D6" i="27"/>
  <c r="C20" i="28"/>
  <c r="D20" i="28" s="1"/>
  <c r="F7" i="28"/>
  <c r="F30" i="28"/>
  <c r="F7" i="29"/>
  <c r="D8" i="29"/>
  <c r="D9" i="29" s="1"/>
  <c r="C20" i="29"/>
  <c r="D20" i="29" s="1"/>
  <c r="D22" i="29" s="1"/>
  <c r="F7" i="31"/>
  <c r="D6" i="32"/>
  <c r="F9" i="25"/>
  <c r="F33" i="25"/>
  <c r="F11" i="25"/>
  <c r="F17" i="25" s="1"/>
  <c r="G17" i="25" s="1"/>
  <c r="F13" i="25"/>
  <c r="D29" i="25"/>
  <c r="D30" i="25"/>
  <c r="D31" i="25"/>
  <c r="D13" i="26"/>
  <c r="D17" i="26" s="1"/>
  <c r="D15" i="25"/>
  <c r="F22" i="26"/>
  <c r="F8" i="27"/>
  <c r="F9" i="27" s="1"/>
  <c r="D9" i="25"/>
  <c r="D25" i="25"/>
  <c r="F25" i="25"/>
  <c r="E26" i="34"/>
  <c r="F26" i="34" s="1"/>
  <c r="E26" i="32"/>
  <c r="F26" i="32" s="1"/>
  <c r="E26" i="30"/>
  <c r="F26" i="30" s="1"/>
  <c r="E26" i="28"/>
  <c r="F26" i="28" s="1"/>
  <c r="E26" i="35"/>
  <c r="E26" i="33"/>
  <c r="F26" i="33" s="1"/>
  <c r="E26" i="31"/>
  <c r="F26" i="31" s="1"/>
  <c r="E26" i="27"/>
  <c r="F26" i="27" s="1"/>
  <c r="C11" i="27"/>
  <c r="F14" i="30"/>
  <c r="F61" i="24"/>
  <c r="G58" i="24" s="1"/>
  <c r="E13" i="29"/>
  <c r="F13" i="29" s="1"/>
  <c r="E13" i="30"/>
  <c r="F13" i="30" s="1"/>
  <c r="E13" i="27"/>
  <c r="F13" i="27" s="1"/>
  <c r="E13" i="28"/>
  <c r="F13" i="28" s="1"/>
  <c r="F9" i="26"/>
  <c r="F13" i="26"/>
  <c r="C20" i="26"/>
  <c r="D20" i="26" s="1"/>
  <c r="D22" i="26" s="1"/>
  <c r="F31" i="26"/>
  <c r="D31" i="26"/>
  <c r="D33" i="26" s="1"/>
  <c r="D26" i="28"/>
  <c r="E26" i="29"/>
  <c r="D7" i="30"/>
  <c r="F7" i="30"/>
  <c r="E15" i="32"/>
  <c r="F15" i="32" s="1"/>
  <c r="E15" i="33"/>
  <c r="F15" i="33" s="1"/>
  <c r="E15" i="30"/>
  <c r="F15" i="30" s="1"/>
  <c r="E15" i="29"/>
  <c r="F15" i="29" s="1"/>
  <c r="C13" i="29"/>
  <c r="C13" i="30" s="1"/>
  <c r="F20" i="25"/>
  <c r="F22" i="25" s="1"/>
  <c r="D26" i="25"/>
  <c r="F26" i="25"/>
  <c r="E12" i="26"/>
  <c r="D12" i="26"/>
  <c r="E25" i="34"/>
  <c r="F25" i="34" s="1"/>
  <c r="E25" i="32"/>
  <c r="E25" i="30"/>
  <c r="F25" i="30" s="1"/>
  <c r="E25" i="28"/>
  <c r="E25" i="35"/>
  <c r="F25" i="35" s="1"/>
  <c r="E25" i="33"/>
  <c r="E25" i="31"/>
  <c r="F25" i="31" s="1"/>
  <c r="E25" i="29"/>
  <c r="E25" i="27"/>
  <c r="F25" i="27" s="1"/>
  <c r="D13" i="27"/>
  <c r="D33" i="29"/>
  <c r="F15" i="25"/>
  <c r="D20" i="25"/>
  <c r="D22" i="25" s="1"/>
  <c r="D23" i="25" s="1"/>
  <c r="F25" i="26"/>
  <c r="F26" i="26"/>
  <c r="E32" i="35"/>
  <c r="F32" i="35" s="1"/>
  <c r="E32" i="33"/>
  <c r="F32" i="33" s="1"/>
  <c r="E32" i="31"/>
  <c r="F32" i="31" s="1"/>
  <c r="E32" i="34"/>
  <c r="F32" i="34" s="1"/>
  <c r="E32" i="29"/>
  <c r="F32" i="29" s="1"/>
  <c r="E32" i="32"/>
  <c r="F32" i="32" s="1"/>
  <c r="D7" i="27"/>
  <c r="F29" i="27"/>
  <c r="F30" i="27"/>
  <c r="F31" i="27"/>
  <c r="F6" i="28"/>
  <c r="F8" i="28"/>
  <c r="E14" i="28"/>
  <c r="F14" i="28" s="1"/>
  <c r="D14" i="29"/>
  <c r="D6" i="30"/>
  <c r="D9" i="30" s="1"/>
  <c r="D25" i="30"/>
  <c r="D33" i="30"/>
  <c r="E14" i="32"/>
  <c r="F14" i="32" s="1"/>
  <c r="D20" i="33"/>
  <c r="D22" i="33" s="1"/>
  <c r="E11" i="29"/>
  <c r="F11" i="29" s="1"/>
  <c r="E11" i="30"/>
  <c r="F11" i="30" s="1"/>
  <c r="E20" i="35"/>
  <c r="F20" i="35" s="1"/>
  <c r="F22" i="35" s="1"/>
  <c r="G22" i="35" s="1"/>
  <c r="E20" i="33"/>
  <c r="F20" i="33" s="1"/>
  <c r="F22" i="33" s="1"/>
  <c r="G22" i="33" s="1"/>
  <c r="E20" i="31"/>
  <c r="F20" i="31" s="1"/>
  <c r="F22" i="31" s="1"/>
  <c r="E20" i="29"/>
  <c r="E20" i="32"/>
  <c r="F20" i="32" s="1"/>
  <c r="F22" i="32" s="1"/>
  <c r="E31" i="34"/>
  <c r="F31" i="34" s="1"/>
  <c r="E31" i="32"/>
  <c r="F31" i="32" s="1"/>
  <c r="E31" i="35"/>
  <c r="F31" i="35" s="1"/>
  <c r="E31" i="33"/>
  <c r="F31" i="33" s="1"/>
  <c r="E31" i="31"/>
  <c r="F31" i="31" s="1"/>
  <c r="E31" i="30"/>
  <c r="F31" i="30" s="1"/>
  <c r="E31" i="28"/>
  <c r="F31" i="28" s="1"/>
  <c r="E31" i="29"/>
  <c r="F31" i="29" s="1"/>
  <c r="E11" i="27"/>
  <c r="F11" i="27" s="1"/>
  <c r="E11" i="28"/>
  <c r="F11" i="28" s="1"/>
  <c r="F20" i="28"/>
  <c r="F22" i="28" s="1"/>
  <c r="E32" i="28"/>
  <c r="F32" i="28" s="1"/>
  <c r="F26" i="29"/>
  <c r="C20" i="30"/>
  <c r="D20" i="30" s="1"/>
  <c r="D22" i="30" s="1"/>
  <c r="D26" i="30"/>
  <c r="F25" i="33"/>
  <c r="F13" i="34"/>
  <c r="D20" i="35"/>
  <c r="D22" i="35" s="1"/>
  <c r="F11" i="26"/>
  <c r="F17" i="26" s="1"/>
  <c r="E14" i="35"/>
  <c r="F14" i="35" s="1"/>
  <c r="E14" i="33"/>
  <c r="F14" i="33" s="1"/>
  <c r="E14" i="31"/>
  <c r="F14" i="31" s="1"/>
  <c r="E14" i="29"/>
  <c r="F14" i="29" s="1"/>
  <c r="E14" i="34"/>
  <c r="F14" i="34" s="1"/>
  <c r="E29" i="34"/>
  <c r="F29" i="34" s="1"/>
  <c r="E29" i="32"/>
  <c r="F29" i="32" s="1"/>
  <c r="E29" i="35"/>
  <c r="F29" i="35" s="1"/>
  <c r="E29" i="33"/>
  <c r="F29" i="33" s="1"/>
  <c r="E29" i="31"/>
  <c r="F29" i="31" s="1"/>
  <c r="F33" i="31" s="1"/>
  <c r="G33" i="31" s="1"/>
  <c r="E29" i="30"/>
  <c r="F29" i="30" s="1"/>
  <c r="F33" i="30" s="1"/>
  <c r="G33" i="30" s="1"/>
  <c r="E29" i="28"/>
  <c r="F29" i="28" s="1"/>
  <c r="E29" i="29"/>
  <c r="F29" i="29" s="1"/>
  <c r="E14" i="27"/>
  <c r="F14" i="27" s="1"/>
  <c r="E20" i="27"/>
  <c r="F20" i="27" s="1"/>
  <c r="F22" i="27" s="1"/>
  <c r="E32" i="27"/>
  <c r="F32" i="27" s="1"/>
  <c r="D22" i="28"/>
  <c r="D25" i="28"/>
  <c r="D27" i="28" s="1"/>
  <c r="F25" i="28"/>
  <c r="D33" i="28"/>
  <c r="F25" i="29"/>
  <c r="F8" i="30"/>
  <c r="E20" i="30"/>
  <c r="F20" i="30" s="1"/>
  <c r="F22" i="30" s="1"/>
  <c r="D26" i="32"/>
  <c r="E20" i="34"/>
  <c r="F20" i="34" s="1"/>
  <c r="F22" i="34" s="1"/>
  <c r="F8" i="29"/>
  <c r="F20" i="29"/>
  <c r="F22" i="29" s="1"/>
  <c r="F6" i="30"/>
  <c r="D6" i="31"/>
  <c r="D9" i="31" s="1"/>
  <c r="D7" i="32"/>
  <c r="D9" i="32" s="1"/>
  <c r="D25" i="32"/>
  <c r="F25" i="32"/>
  <c r="F6" i="33"/>
  <c r="D6" i="34"/>
  <c r="D26" i="34"/>
  <c r="D14" i="31"/>
  <c r="C20" i="32"/>
  <c r="D20" i="32" s="1"/>
  <c r="D22" i="32" s="1"/>
  <c r="F7" i="32"/>
  <c r="F11" i="32"/>
  <c r="F13" i="32"/>
  <c r="D14" i="33"/>
  <c r="F8" i="34"/>
  <c r="D14" i="35"/>
  <c r="F6" i="31"/>
  <c r="F9" i="31" s="1"/>
  <c r="F11" i="33"/>
  <c r="E11" i="34"/>
  <c r="F8" i="32"/>
  <c r="D7" i="34"/>
  <c r="D25" i="34"/>
  <c r="D27" i="34" s="1"/>
  <c r="D33" i="34"/>
  <c r="F6" i="35"/>
  <c r="F26" i="35"/>
  <c r="F13" i="31"/>
  <c r="F6" i="32"/>
  <c r="D14" i="32"/>
  <c r="D6" i="33"/>
  <c r="D9" i="33" s="1"/>
  <c r="F8" i="33"/>
  <c r="F13" i="33"/>
  <c r="D25" i="33"/>
  <c r="D27" i="33" s="1"/>
  <c r="D26" i="33"/>
  <c r="F6" i="34"/>
  <c r="D14" i="34"/>
  <c r="D6" i="35"/>
  <c r="D9" i="35" s="1"/>
  <c r="F8" i="35"/>
  <c r="F13" i="35"/>
  <c r="D25" i="35"/>
  <c r="D27" i="35" s="1"/>
  <c r="D26" i="35"/>
  <c r="F9" i="34" l="1"/>
  <c r="E15" i="31"/>
  <c r="F15" i="31" s="1"/>
  <c r="E15" i="34"/>
  <c r="F15" i="34" s="1"/>
  <c r="F9" i="33"/>
  <c r="F15" i="26"/>
  <c r="E15" i="28"/>
  <c r="F15" i="28" s="1"/>
  <c r="E15" i="35"/>
  <c r="F15" i="35" s="1"/>
  <c r="F33" i="26"/>
  <c r="F27" i="32"/>
  <c r="G33" i="26"/>
  <c r="F9" i="29"/>
  <c r="G9" i="29" s="1"/>
  <c r="G22" i="28"/>
  <c r="F27" i="27"/>
  <c r="G27" i="27" s="1"/>
  <c r="F33" i="32"/>
  <c r="G33" i="32" s="1"/>
  <c r="F33" i="35"/>
  <c r="G33" i="35" s="1"/>
  <c r="G22" i="27"/>
  <c r="G22" i="32"/>
  <c r="D9" i="26"/>
  <c r="D35" i="26" s="1"/>
  <c r="D36" i="26" s="1"/>
  <c r="D37" i="26" s="1"/>
  <c r="G22" i="30"/>
  <c r="F9" i="32"/>
  <c r="G9" i="32" s="1"/>
  <c r="F33" i="29"/>
  <c r="G33" i="29" s="1"/>
  <c r="F33" i="33"/>
  <c r="G33" i="33" s="1"/>
  <c r="F9" i="35"/>
  <c r="G9" i="35" s="1"/>
  <c r="F9" i="28"/>
  <c r="D9" i="27"/>
  <c r="F27" i="31"/>
  <c r="G27" i="31" s="1"/>
  <c r="F27" i="30"/>
  <c r="F17" i="31"/>
  <c r="F23" i="31" s="1"/>
  <c r="D23" i="26"/>
  <c r="D13" i="29"/>
  <c r="D33" i="25"/>
  <c r="G33" i="25" s="1"/>
  <c r="G22" i="29"/>
  <c r="L58" i="24"/>
  <c r="L19" i="24" s="1"/>
  <c r="N58" i="24"/>
  <c r="N19" i="24" s="1"/>
  <c r="M58" i="24"/>
  <c r="M19" i="24" s="1"/>
  <c r="K58" i="24"/>
  <c r="K19" i="24" s="1"/>
  <c r="O58" i="24"/>
  <c r="O19" i="24" s="1"/>
  <c r="G22" i="31"/>
  <c r="G22" i="25"/>
  <c r="F23" i="25"/>
  <c r="F35" i="25" s="1"/>
  <c r="G22" i="34"/>
  <c r="F17" i="32"/>
  <c r="F27" i="28"/>
  <c r="G27" i="28" s="1"/>
  <c r="G17" i="26"/>
  <c r="F23" i="26"/>
  <c r="F17" i="28"/>
  <c r="F17" i="30"/>
  <c r="D27" i="30"/>
  <c r="C13" i="31"/>
  <c r="D13" i="30"/>
  <c r="D27" i="25"/>
  <c r="D35" i="25" s="1"/>
  <c r="G60" i="24"/>
  <c r="E11" i="35"/>
  <c r="F11" i="35" s="1"/>
  <c r="F17" i="35" s="1"/>
  <c r="F11" i="34"/>
  <c r="F17" i="34" s="1"/>
  <c r="F33" i="28"/>
  <c r="G33" i="28" s="1"/>
  <c r="G9" i="25"/>
  <c r="F17" i="33"/>
  <c r="D9" i="34"/>
  <c r="F33" i="34"/>
  <c r="G33" i="34" s="1"/>
  <c r="F17" i="27"/>
  <c r="F33" i="27"/>
  <c r="G33" i="27" s="1"/>
  <c r="F27" i="26"/>
  <c r="G27" i="26" s="1"/>
  <c r="E12" i="35"/>
  <c r="F12" i="35" s="1"/>
  <c r="E12" i="33"/>
  <c r="F12" i="33" s="1"/>
  <c r="E12" i="31"/>
  <c r="F12" i="31" s="1"/>
  <c r="E12" i="34"/>
  <c r="F12" i="34" s="1"/>
  <c r="E12" i="32"/>
  <c r="F12" i="32" s="1"/>
  <c r="E12" i="29"/>
  <c r="F12" i="29" s="1"/>
  <c r="E12" i="30"/>
  <c r="F12" i="30" s="1"/>
  <c r="F12" i="26"/>
  <c r="E12" i="28"/>
  <c r="F12" i="28" s="1"/>
  <c r="E12" i="27"/>
  <c r="F12" i="27" s="1"/>
  <c r="G9" i="33"/>
  <c r="F17" i="29"/>
  <c r="C11" i="28"/>
  <c r="D11" i="27"/>
  <c r="D17" i="27" s="1"/>
  <c r="G9" i="34"/>
  <c r="F27" i="34"/>
  <c r="G27" i="34" s="1"/>
  <c r="G9" i="31"/>
  <c r="D27" i="32"/>
  <c r="G27" i="32" s="1"/>
  <c r="F9" i="30"/>
  <c r="F27" i="35"/>
  <c r="G27" i="35" s="1"/>
  <c r="F27" i="29"/>
  <c r="G27" i="29" s="1"/>
  <c r="F27" i="33"/>
  <c r="G27" i="33" s="1"/>
  <c r="G9" i="28"/>
  <c r="G59" i="24"/>
  <c r="G57" i="24"/>
  <c r="F27" i="25"/>
  <c r="G22" i="26"/>
  <c r="F35" i="26" l="1"/>
  <c r="F36" i="26" s="1"/>
  <c r="F37" i="26" s="1"/>
  <c r="G37" i="26" s="1"/>
  <c r="G27" i="30"/>
  <c r="G9" i="26"/>
  <c r="G9" i="27"/>
  <c r="K5" i="24"/>
  <c r="D23" i="27"/>
  <c r="L5" i="24"/>
  <c r="G23" i="26"/>
  <c r="D36" i="25"/>
  <c r="M59" i="24"/>
  <c r="M29" i="24" s="1"/>
  <c r="O59" i="24"/>
  <c r="O29" i="24" s="1"/>
  <c r="K59" i="24"/>
  <c r="K29" i="24" s="1"/>
  <c r="L59" i="24"/>
  <c r="L29" i="24" s="1"/>
  <c r="N59" i="24"/>
  <c r="N29" i="24" s="1"/>
  <c r="O57" i="24"/>
  <c r="O9" i="24" s="1"/>
  <c r="K57" i="24"/>
  <c r="K9" i="24" s="1"/>
  <c r="G61" i="24"/>
  <c r="M57" i="24"/>
  <c r="M9" i="24" s="1"/>
  <c r="L57" i="24"/>
  <c r="L9" i="24" s="1"/>
  <c r="N57" i="24"/>
  <c r="N9" i="24" s="1"/>
  <c r="F23" i="29"/>
  <c r="F23" i="33"/>
  <c r="F23" i="35"/>
  <c r="F23" i="30"/>
  <c r="F23" i="32"/>
  <c r="G23" i="25"/>
  <c r="C13" i="32"/>
  <c r="D13" i="31"/>
  <c r="F23" i="28"/>
  <c r="G27" i="25"/>
  <c r="G9" i="30"/>
  <c r="D11" i="28"/>
  <c r="D17" i="28" s="1"/>
  <c r="C11" i="29"/>
  <c r="F23" i="27"/>
  <c r="G17" i="27"/>
  <c r="F23" i="34"/>
  <c r="E33" i="22"/>
  <c r="F33" i="22" s="1"/>
  <c r="D33" i="22"/>
  <c r="D32" i="22"/>
  <c r="B32" i="22"/>
  <c r="E31" i="22"/>
  <c r="F31" i="22" s="1"/>
  <c r="D31" i="22"/>
  <c r="B31" i="22"/>
  <c r="D30" i="22"/>
  <c r="B30" i="22"/>
  <c r="D29" i="22"/>
  <c r="D34" i="22" s="1"/>
  <c r="B29" i="22"/>
  <c r="D27" i="22"/>
  <c r="B27" i="22"/>
  <c r="B26" i="22"/>
  <c r="F21" i="22"/>
  <c r="E21" i="22"/>
  <c r="D21" i="22"/>
  <c r="F20" i="22"/>
  <c r="E20" i="22"/>
  <c r="D20" i="22"/>
  <c r="D16" i="22"/>
  <c r="C16" i="22"/>
  <c r="B16" i="22"/>
  <c r="D15" i="22"/>
  <c r="B15" i="22"/>
  <c r="E14" i="22"/>
  <c r="B14" i="22"/>
  <c r="E13" i="22"/>
  <c r="F13" i="22" s="1"/>
  <c r="D13" i="22"/>
  <c r="E9" i="22"/>
  <c r="B9" i="22"/>
  <c r="E33" i="21"/>
  <c r="F33" i="21" s="1"/>
  <c r="D33" i="21"/>
  <c r="D32" i="21"/>
  <c r="B32" i="21"/>
  <c r="E31" i="21"/>
  <c r="D31" i="21"/>
  <c r="B31" i="21"/>
  <c r="D30" i="21"/>
  <c r="B30" i="21"/>
  <c r="D29" i="21"/>
  <c r="B29" i="21"/>
  <c r="D27" i="21"/>
  <c r="B27" i="21"/>
  <c r="D26" i="21"/>
  <c r="B26" i="21"/>
  <c r="F21" i="21"/>
  <c r="E21" i="21"/>
  <c r="D21" i="21"/>
  <c r="F20" i="21"/>
  <c r="E20" i="21"/>
  <c r="D20" i="21"/>
  <c r="D16" i="21"/>
  <c r="C16" i="21"/>
  <c r="B16" i="21"/>
  <c r="E15" i="21"/>
  <c r="D15" i="21"/>
  <c r="B15" i="21"/>
  <c r="B14" i="21"/>
  <c r="F14" i="21" s="1"/>
  <c r="D13" i="21"/>
  <c r="E9" i="21"/>
  <c r="B9" i="21"/>
  <c r="D33" i="20"/>
  <c r="D32" i="20"/>
  <c r="B32" i="20"/>
  <c r="E31" i="20"/>
  <c r="D31" i="20"/>
  <c r="B31" i="20"/>
  <c r="D30" i="20"/>
  <c r="B30" i="20"/>
  <c r="D29" i="20"/>
  <c r="B29" i="20"/>
  <c r="B27" i="20"/>
  <c r="D26" i="20"/>
  <c r="B26" i="20"/>
  <c r="F21" i="20"/>
  <c r="E21" i="20"/>
  <c r="D21" i="20"/>
  <c r="E20" i="20"/>
  <c r="F20" i="20" s="1"/>
  <c r="D20" i="20"/>
  <c r="D16" i="20"/>
  <c r="C16" i="20"/>
  <c r="B16" i="20"/>
  <c r="D15" i="20"/>
  <c r="B15" i="20"/>
  <c r="B14" i="20"/>
  <c r="D13" i="20"/>
  <c r="E9" i="20"/>
  <c r="D9" i="20"/>
  <c r="D10" i="20" s="1"/>
  <c r="M32" i="24" s="1"/>
  <c r="B9" i="20"/>
  <c r="D33" i="19"/>
  <c r="D32" i="19"/>
  <c r="B32" i="19"/>
  <c r="E31" i="19"/>
  <c r="D31" i="19"/>
  <c r="B31" i="19"/>
  <c r="F31" i="19" s="1"/>
  <c r="D30" i="19"/>
  <c r="B30" i="19"/>
  <c r="D29" i="19"/>
  <c r="B29" i="19"/>
  <c r="B27" i="19"/>
  <c r="D26" i="19"/>
  <c r="B26" i="19"/>
  <c r="F21" i="19"/>
  <c r="E21" i="19"/>
  <c r="D21" i="19"/>
  <c r="E20" i="19"/>
  <c r="F20" i="19" s="1"/>
  <c r="D20" i="19"/>
  <c r="C16" i="19"/>
  <c r="D16" i="19" s="1"/>
  <c r="B16" i="19"/>
  <c r="D15" i="19"/>
  <c r="B15" i="19"/>
  <c r="E14" i="19"/>
  <c r="E14" i="20" s="1"/>
  <c r="E14" i="21" s="1"/>
  <c r="B14" i="19"/>
  <c r="E13" i="19"/>
  <c r="F13" i="19" s="1"/>
  <c r="D13" i="19"/>
  <c r="E9" i="19"/>
  <c r="D9" i="19"/>
  <c r="D10" i="19" s="1"/>
  <c r="B9" i="19"/>
  <c r="F9" i="19" s="1"/>
  <c r="F10" i="19" s="1"/>
  <c r="L33" i="24" s="1"/>
  <c r="D33" i="18"/>
  <c r="D32" i="18"/>
  <c r="B32" i="18"/>
  <c r="E31" i="18"/>
  <c r="D31" i="18"/>
  <c r="B31" i="18"/>
  <c r="F31" i="18" s="1"/>
  <c r="D30" i="18"/>
  <c r="B30" i="18"/>
  <c r="E29" i="18"/>
  <c r="D29" i="18"/>
  <c r="B29" i="18"/>
  <c r="D27" i="18"/>
  <c r="B27" i="18"/>
  <c r="B26" i="18"/>
  <c r="F21" i="18"/>
  <c r="E21" i="18"/>
  <c r="D21" i="18"/>
  <c r="F20" i="18"/>
  <c r="E20" i="18"/>
  <c r="D20" i="18"/>
  <c r="C16" i="18"/>
  <c r="B16" i="18"/>
  <c r="B15" i="18"/>
  <c r="E14" i="18"/>
  <c r="B14" i="18"/>
  <c r="F14" i="18" s="1"/>
  <c r="E13" i="18"/>
  <c r="F13" i="18" s="1"/>
  <c r="D13" i="18"/>
  <c r="E12" i="18"/>
  <c r="F12" i="18" s="1"/>
  <c r="E9" i="18"/>
  <c r="B9" i="18"/>
  <c r="D9" i="18" s="1"/>
  <c r="D10" i="18" s="1"/>
  <c r="K32" i="24" s="1"/>
  <c r="E33" i="17"/>
  <c r="F33" i="17" s="1"/>
  <c r="D33" i="17"/>
  <c r="B32" i="17"/>
  <c r="D32" i="17" s="1"/>
  <c r="E31" i="17"/>
  <c r="D31" i="17"/>
  <c r="B31" i="17"/>
  <c r="F31" i="17" s="1"/>
  <c r="B30" i="17"/>
  <c r="D30" i="17" s="1"/>
  <c r="D29" i="17"/>
  <c r="B29" i="17"/>
  <c r="B27" i="17"/>
  <c r="D27" i="17" s="1"/>
  <c r="B26" i="17"/>
  <c r="D26" i="17" s="1"/>
  <c r="D28" i="17" s="1"/>
  <c r="F21" i="17"/>
  <c r="E21" i="17"/>
  <c r="D21" i="17"/>
  <c r="E20" i="17"/>
  <c r="F20" i="17" s="1"/>
  <c r="D20" i="17"/>
  <c r="C16" i="17"/>
  <c r="B16" i="17"/>
  <c r="B15" i="17"/>
  <c r="D15" i="17" s="1"/>
  <c r="B14" i="17"/>
  <c r="E13" i="17"/>
  <c r="F13" i="17" s="1"/>
  <c r="D13" i="17"/>
  <c r="E9" i="17"/>
  <c r="F9" i="17" s="1"/>
  <c r="F10" i="17" s="1"/>
  <c r="B9" i="17"/>
  <c r="D9" i="17" s="1"/>
  <c r="D10" i="17" s="1"/>
  <c r="J32" i="24" s="1"/>
  <c r="D33" i="16"/>
  <c r="D32" i="16"/>
  <c r="B32" i="16"/>
  <c r="E31" i="16"/>
  <c r="B31" i="16"/>
  <c r="F31" i="16" s="1"/>
  <c r="D30" i="16"/>
  <c r="B30" i="16"/>
  <c r="B29" i="16"/>
  <c r="B27" i="16"/>
  <c r="D27" i="16" s="1"/>
  <c r="B26" i="16"/>
  <c r="D26" i="16" s="1"/>
  <c r="D28" i="16" s="1"/>
  <c r="E21" i="16"/>
  <c r="F21" i="16" s="1"/>
  <c r="D21" i="16"/>
  <c r="E20" i="16"/>
  <c r="F20" i="16" s="1"/>
  <c r="D20" i="16"/>
  <c r="C16" i="16"/>
  <c r="B16" i="16"/>
  <c r="D16" i="16" s="1"/>
  <c r="D15" i="16"/>
  <c r="B15" i="16"/>
  <c r="B14" i="16"/>
  <c r="D13" i="16"/>
  <c r="E9" i="16"/>
  <c r="B9" i="16"/>
  <c r="D9" i="16" s="1"/>
  <c r="D10" i="16" s="1"/>
  <c r="I32" i="24" s="1"/>
  <c r="D34" i="15"/>
  <c r="D33" i="15"/>
  <c r="D32" i="15"/>
  <c r="B32" i="15"/>
  <c r="E31" i="15"/>
  <c r="F31" i="15" s="1"/>
  <c r="D31" i="15"/>
  <c r="B31" i="15"/>
  <c r="E30" i="15"/>
  <c r="F30" i="15" s="1"/>
  <c r="D30" i="15"/>
  <c r="B30" i="15"/>
  <c r="E29" i="15"/>
  <c r="F29" i="15" s="1"/>
  <c r="D29" i="15"/>
  <c r="B29" i="15"/>
  <c r="E27" i="15"/>
  <c r="D27" i="15"/>
  <c r="B27" i="15"/>
  <c r="F27" i="15" s="1"/>
  <c r="E26" i="15"/>
  <c r="D26" i="15"/>
  <c r="D28" i="15" s="1"/>
  <c r="B26" i="15"/>
  <c r="F26" i="15" s="1"/>
  <c r="F21" i="15"/>
  <c r="E21" i="15"/>
  <c r="D21" i="15"/>
  <c r="F20" i="15"/>
  <c r="E20" i="15"/>
  <c r="D20" i="15"/>
  <c r="D16" i="15"/>
  <c r="C16" i="15"/>
  <c r="B16" i="15"/>
  <c r="E15" i="15"/>
  <c r="F15" i="15" s="1"/>
  <c r="D15" i="15"/>
  <c r="B15" i="15"/>
  <c r="B14" i="15"/>
  <c r="D14" i="15" s="1"/>
  <c r="D13" i="15"/>
  <c r="E9" i="15"/>
  <c r="D9" i="15"/>
  <c r="D10" i="15" s="1"/>
  <c r="H32" i="24" s="1"/>
  <c r="B9" i="15"/>
  <c r="F9" i="15" s="1"/>
  <c r="F10" i="15" s="1"/>
  <c r="D34" i="14"/>
  <c r="D33" i="14"/>
  <c r="D32" i="14"/>
  <c r="B32" i="14"/>
  <c r="E31" i="14"/>
  <c r="F31" i="14" s="1"/>
  <c r="D31" i="14"/>
  <c r="B31" i="14"/>
  <c r="E30" i="14"/>
  <c r="F30" i="14" s="1"/>
  <c r="D30" i="14"/>
  <c r="B30" i="14"/>
  <c r="E29" i="14"/>
  <c r="F29" i="14" s="1"/>
  <c r="D29" i="14"/>
  <c r="B29" i="14"/>
  <c r="E27" i="14"/>
  <c r="D27" i="14"/>
  <c r="B27" i="14"/>
  <c r="F27" i="14" s="1"/>
  <c r="E26" i="14"/>
  <c r="D26" i="14"/>
  <c r="D28" i="14" s="1"/>
  <c r="B26" i="14"/>
  <c r="F26" i="14" s="1"/>
  <c r="F21" i="14"/>
  <c r="E21" i="14"/>
  <c r="D21" i="14"/>
  <c r="F20" i="14"/>
  <c r="E20" i="14"/>
  <c r="D20" i="14"/>
  <c r="D16" i="14"/>
  <c r="C16" i="14"/>
  <c r="B16" i="14"/>
  <c r="E15" i="14"/>
  <c r="F15" i="14" s="1"/>
  <c r="D15" i="14"/>
  <c r="B15" i="14"/>
  <c r="B14" i="14"/>
  <c r="D14" i="14" s="1"/>
  <c r="D13" i="14"/>
  <c r="E9" i="14"/>
  <c r="D9" i="14"/>
  <c r="D10" i="14" s="1"/>
  <c r="B9" i="14"/>
  <c r="E37" i="13"/>
  <c r="F33" i="13"/>
  <c r="E33" i="13"/>
  <c r="E33" i="18" s="1"/>
  <c r="F33" i="18" s="1"/>
  <c r="D33" i="13"/>
  <c r="E32" i="13"/>
  <c r="E32" i="20" s="1"/>
  <c r="D32" i="13"/>
  <c r="B32" i="13"/>
  <c r="F31" i="13"/>
  <c r="D31" i="13"/>
  <c r="B31" i="13"/>
  <c r="E30" i="13"/>
  <c r="D30" i="13"/>
  <c r="B30" i="13"/>
  <c r="F30" i="13" s="1"/>
  <c r="E29" i="13"/>
  <c r="E29" i="22" s="1"/>
  <c r="D29" i="13"/>
  <c r="D34" i="13" s="1"/>
  <c r="B29" i="13"/>
  <c r="F29" i="13" s="1"/>
  <c r="E27" i="13"/>
  <c r="B27" i="13"/>
  <c r="F27" i="13" s="1"/>
  <c r="E26" i="13"/>
  <c r="B26" i="13"/>
  <c r="F26" i="13" s="1"/>
  <c r="F28" i="13" s="1"/>
  <c r="F21" i="13"/>
  <c r="D21" i="13"/>
  <c r="F20" i="13"/>
  <c r="D20" i="13"/>
  <c r="E16" i="13"/>
  <c r="C16" i="13"/>
  <c r="B16" i="13"/>
  <c r="D16" i="13" s="1"/>
  <c r="F15" i="13"/>
  <c r="E15" i="13"/>
  <c r="B15" i="13"/>
  <c r="D15" i="13" s="1"/>
  <c r="C14" i="13"/>
  <c r="C14" i="14" s="1"/>
  <c r="C14" i="15" s="1"/>
  <c r="C14" i="16" s="1"/>
  <c r="B14" i="13"/>
  <c r="D14" i="13" s="1"/>
  <c r="F13" i="13"/>
  <c r="E13" i="13"/>
  <c r="D13" i="13"/>
  <c r="C12" i="13"/>
  <c r="C12" i="14" s="1"/>
  <c r="E9" i="13"/>
  <c r="F9" i="13" s="1"/>
  <c r="F10" i="13" s="1"/>
  <c r="D9" i="13"/>
  <c r="D10" i="13" s="1"/>
  <c r="F32" i="24" s="1"/>
  <c r="B9" i="13"/>
  <c r="F33" i="12"/>
  <c r="E33" i="12"/>
  <c r="D33" i="12"/>
  <c r="E32" i="12"/>
  <c r="F32" i="12" s="1"/>
  <c r="B32" i="12"/>
  <c r="D32" i="12" s="1"/>
  <c r="E31" i="12"/>
  <c r="F31" i="12" s="1"/>
  <c r="B31" i="12"/>
  <c r="D31" i="12" s="1"/>
  <c r="E30" i="12"/>
  <c r="F30" i="12" s="1"/>
  <c r="B30" i="12"/>
  <c r="D30" i="12" s="1"/>
  <c r="E29" i="12"/>
  <c r="F29" i="12" s="1"/>
  <c r="B29" i="12"/>
  <c r="D29" i="12" s="1"/>
  <c r="E27" i="12"/>
  <c r="F27" i="12" s="1"/>
  <c r="D27" i="12"/>
  <c r="B27" i="12"/>
  <c r="E26" i="12"/>
  <c r="F26" i="12" s="1"/>
  <c r="F28" i="12" s="1"/>
  <c r="G28" i="12" s="1"/>
  <c r="D26" i="12"/>
  <c r="D28" i="12" s="1"/>
  <c r="B26" i="12"/>
  <c r="E21" i="12"/>
  <c r="F21" i="12" s="1"/>
  <c r="D21" i="12"/>
  <c r="F20" i="12"/>
  <c r="D20" i="12"/>
  <c r="C16" i="12"/>
  <c r="E16" i="12" s="1"/>
  <c r="B16" i="12"/>
  <c r="F16" i="12" s="1"/>
  <c r="E15" i="12"/>
  <c r="F15" i="12" s="1"/>
  <c r="D15" i="12"/>
  <c r="B15" i="12"/>
  <c r="E14" i="12"/>
  <c r="E14" i="13" s="1"/>
  <c r="E14" i="14" s="1"/>
  <c r="E14" i="15" s="1"/>
  <c r="E14" i="16" s="1"/>
  <c r="E14" i="17" s="1"/>
  <c r="D14" i="12"/>
  <c r="D18" i="12" s="1"/>
  <c r="B14" i="12"/>
  <c r="E13" i="12"/>
  <c r="F13" i="12" s="1"/>
  <c r="D13" i="12"/>
  <c r="E12" i="12"/>
  <c r="E12" i="13" s="1"/>
  <c r="D12" i="12"/>
  <c r="E9" i="12"/>
  <c r="F9" i="12" s="1"/>
  <c r="F10" i="12" s="1"/>
  <c r="B9" i="12"/>
  <c r="D10" i="12" s="1"/>
  <c r="D33" i="11"/>
  <c r="D32" i="11"/>
  <c r="D31" i="11"/>
  <c r="B31" i="11"/>
  <c r="E30" i="11"/>
  <c r="F30" i="11" s="1"/>
  <c r="D30" i="11"/>
  <c r="B30" i="11"/>
  <c r="D29" i="11"/>
  <c r="B29" i="11"/>
  <c r="D28" i="11"/>
  <c r="B28" i="11"/>
  <c r="B26" i="11"/>
  <c r="D26" i="11" s="1"/>
  <c r="B25" i="11"/>
  <c r="D25" i="11" s="1"/>
  <c r="D27" i="11" s="1"/>
  <c r="B20" i="11"/>
  <c r="E19" i="11"/>
  <c r="F19" i="11" s="1"/>
  <c r="D19" i="11"/>
  <c r="C15" i="11"/>
  <c r="B15" i="11"/>
  <c r="D15" i="11" s="1"/>
  <c r="B14" i="11"/>
  <c r="B13" i="11"/>
  <c r="D12" i="11"/>
  <c r="C12" i="11"/>
  <c r="E8" i="11"/>
  <c r="C8" i="11"/>
  <c r="B8" i="11"/>
  <c r="E7" i="11"/>
  <c r="C7" i="11" s="1"/>
  <c r="D7" i="11" s="1"/>
  <c r="B7" i="11"/>
  <c r="F7" i="11" s="1"/>
  <c r="E6" i="11"/>
  <c r="C6" i="11" s="1"/>
  <c r="C20" i="11" s="1"/>
  <c r="B6" i="11"/>
  <c r="D33" i="10"/>
  <c r="D32" i="10"/>
  <c r="D31" i="10"/>
  <c r="B31" i="10"/>
  <c r="E30" i="10"/>
  <c r="F30" i="10" s="1"/>
  <c r="D30" i="10"/>
  <c r="B30" i="10"/>
  <c r="D29" i="10"/>
  <c r="B29" i="10"/>
  <c r="D28" i="10"/>
  <c r="B28" i="10"/>
  <c r="B26" i="10"/>
  <c r="D26" i="10" s="1"/>
  <c r="B25" i="10"/>
  <c r="D25" i="10" s="1"/>
  <c r="D27" i="10" s="1"/>
  <c r="B20" i="10"/>
  <c r="E19" i="10"/>
  <c r="F19" i="10" s="1"/>
  <c r="D19" i="10"/>
  <c r="C15" i="10"/>
  <c r="B15" i="10"/>
  <c r="D15" i="10" s="1"/>
  <c r="B14" i="10"/>
  <c r="B13" i="10"/>
  <c r="D12" i="10"/>
  <c r="C12" i="10"/>
  <c r="E8" i="10"/>
  <c r="C8" i="10"/>
  <c r="D8" i="10" s="1"/>
  <c r="B8" i="10"/>
  <c r="F8" i="10" s="1"/>
  <c r="E7" i="10"/>
  <c r="C7" i="10" s="1"/>
  <c r="D7" i="10" s="1"/>
  <c r="B7" i="10"/>
  <c r="F7" i="10" s="1"/>
  <c r="E6" i="10"/>
  <c r="C6" i="10" s="1"/>
  <c r="C20" i="10" s="1"/>
  <c r="B6" i="10"/>
  <c r="D33" i="9"/>
  <c r="D32" i="9"/>
  <c r="D31" i="9"/>
  <c r="B31" i="9"/>
  <c r="E30" i="9"/>
  <c r="F30" i="9" s="1"/>
  <c r="D30" i="9"/>
  <c r="B30" i="9"/>
  <c r="D29" i="9"/>
  <c r="B29" i="9"/>
  <c r="D28" i="9"/>
  <c r="B28" i="9"/>
  <c r="B26" i="9"/>
  <c r="D26" i="9" s="1"/>
  <c r="B25" i="9"/>
  <c r="D25" i="9" s="1"/>
  <c r="D27" i="9" s="1"/>
  <c r="B20" i="9"/>
  <c r="F19" i="9"/>
  <c r="E19" i="9"/>
  <c r="D19" i="9"/>
  <c r="C15" i="9"/>
  <c r="B15" i="9"/>
  <c r="D15" i="9" s="1"/>
  <c r="B14" i="9"/>
  <c r="B13" i="9"/>
  <c r="D12" i="9"/>
  <c r="C12" i="9"/>
  <c r="E8" i="9"/>
  <c r="C8" i="9" s="1"/>
  <c r="B8" i="9"/>
  <c r="F8" i="9" s="1"/>
  <c r="E7" i="9"/>
  <c r="C7" i="9" s="1"/>
  <c r="B7" i="9"/>
  <c r="E6" i="9"/>
  <c r="C6" i="9" s="1"/>
  <c r="B6" i="9"/>
  <c r="D32" i="8"/>
  <c r="D31" i="8"/>
  <c r="B31" i="8"/>
  <c r="E30" i="8"/>
  <c r="F30" i="8" s="1"/>
  <c r="D30" i="8"/>
  <c r="B30" i="8"/>
  <c r="D29" i="8"/>
  <c r="B29" i="8"/>
  <c r="D28" i="8"/>
  <c r="D33" i="8" s="1"/>
  <c r="B28" i="8"/>
  <c r="B26" i="8"/>
  <c r="B25" i="8"/>
  <c r="B20" i="8"/>
  <c r="E19" i="8"/>
  <c r="F19" i="8" s="1"/>
  <c r="D19" i="8"/>
  <c r="C15" i="8"/>
  <c r="B15" i="8"/>
  <c r="D15" i="8" s="1"/>
  <c r="B14" i="8"/>
  <c r="B13" i="8"/>
  <c r="D12" i="8"/>
  <c r="C12" i="8"/>
  <c r="E8" i="8"/>
  <c r="C8" i="8" s="1"/>
  <c r="B8" i="8"/>
  <c r="E7" i="8"/>
  <c r="C7" i="8" s="1"/>
  <c r="B7" i="8"/>
  <c r="D7" i="8" s="1"/>
  <c r="E6" i="8"/>
  <c r="C6" i="8" s="1"/>
  <c r="C20" i="8" s="1"/>
  <c r="B6" i="8"/>
  <c r="D32" i="7"/>
  <c r="D31" i="7"/>
  <c r="B31" i="7"/>
  <c r="E30" i="7"/>
  <c r="F30" i="7" s="1"/>
  <c r="D30" i="7"/>
  <c r="B30" i="7"/>
  <c r="D29" i="7"/>
  <c r="B29" i="7"/>
  <c r="D28" i="7"/>
  <c r="D33" i="7" s="1"/>
  <c r="B28" i="7"/>
  <c r="D26" i="7"/>
  <c r="B26" i="7"/>
  <c r="D25" i="7"/>
  <c r="D27" i="7" s="1"/>
  <c r="B25" i="7"/>
  <c r="B20" i="7"/>
  <c r="F19" i="7"/>
  <c r="E19" i="7"/>
  <c r="D19" i="7"/>
  <c r="D15" i="7"/>
  <c r="C15" i="7"/>
  <c r="B15" i="7"/>
  <c r="B14" i="7"/>
  <c r="D14" i="7" s="1"/>
  <c r="E13" i="7"/>
  <c r="E13" i="8" s="1"/>
  <c r="E13" i="9" s="1"/>
  <c r="E13" i="10" s="1"/>
  <c r="E13" i="11" s="1"/>
  <c r="B13" i="7"/>
  <c r="C12" i="7"/>
  <c r="D12" i="7" s="1"/>
  <c r="E11" i="7"/>
  <c r="E11" i="8" s="1"/>
  <c r="E8" i="7"/>
  <c r="C8" i="7" s="1"/>
  <c r="D8" i="7" s="1"/>
  <c r="B8" i="7"/>
  <c r="E7" i="7"/>
  <c r="C7" i="7" s="1"/>
  <c r="B7" i="7"/>
  <c r="D7" i="7" s="1"/>
  <c r="E6" i="7"/>
  <c r="C6" i="7" s="1"/>
  <c r="C20" i="7" s="1"/>
  <c r="B6" i="7"/>
  <c r="D32" i="6"/>
  <c r="D31" i="6"/>
  <c r="B31" i="6"/>
  <c r="E30" i="6"/>
  <c r="D30" i="6"/>
  <c r="B30" i="6"/>
  <c r="B29" i="6"/>
  <c r="D28" i="6"/>
  <c r="B28" i="6"/>
  <c r="B26" i="6"/>
  <c r="D26" i="6" s="1"/>
  <c r="B25" i="6"/>
  <c r="D25" i="6" s="1"/>
  <c r="D27" i="6" s="1"/>
  <c r="B20" i="6"/>
  <c r="F19" i="6"/>
  <c r="E19" i="6"/>
  <c r="D19" i="6"/>
  <c r="C15" i="6"/>
  <c r="D15" i="6" s="1"/>
  <c r="B15" i="6"/>
  <c r="D14" i="6"/>
  <c r="B14" i="6"/>
  <c r="B13" i="6"/>
  <c r="C12" i="6"/>
  <c r="D12" i="6" s="1"/>
  <c r="E8" i="6"/>
  <c r="C8" i="6" s="1"/>
  <c r="D8" i="6" s="1"/>
  <c r="B8" i="6"/>
  <c r="E7" i="6"/>
  <c r="C7" i="6" s="1"/>
  <c r="B7" i="6"/>
  <c r="D7" i="6" s="1"/>
  <c r="F6" i="6"/>
  <c r="E6" i="6"/>
  <c r="C6" i="6"/>
  <c r="B6" i="6"/>
  <c r="D6" i="6" s="1"/>
  <c r="D32" i="5"/>
  <c r="D31" i="5"/>
  <c r="B31" i="5"/>
  <c r="E30" i="5"/>
  <c r="B30" i="5"/>
  <c r="B29" i="5"/>
  <c r="E28" i="5"/>
  <c r="D28" i="5"/>
  <c r="B28" i="5"/>
  <c r="B26" i="5"/>
  <c r="D26" i="5" s="1"/>
  <c r="B25" i="5"/>
  <c r="D25" i="5" s="1"/>
  <c r="D27" i="5" s="1"/>
  <c r="B20" i="5"/>
  <c r="E19" i="5"/>
  <c r="F19" i="5" s="1"/>
  <c r="D19" i="5"/>
  <c r="C15" i="5"/>
  <c r="D15" i="5" s="1"/>
  <c r="B15" i="5"/>
  <c r="E14" i="5"/>
  <c r="F14" i="5" s="1"/>
  <c r="D14" i="5"/>
  <c r="B14" i="5"/>
  <c r="B13" i="5"/>
  <c r="C12" i="5"/>
  <c r="D12" i="5" s="1"/>
  <c r="E8" i="5"/>
  <c r="C8" i="5" s="1"/>
  <c r="D8" i="5" s="1"/>
  <c r="B8" i="5"/>
  <c r="E7" i="5"/>
  <c r="C7" i="5" s="1"/>
  <c r="B7" i="5"/>
  <c r="E6" i="5"/>
  <c r="C6" i="5" s="1"/>
  <c r="C20" i="5" s="1"/>
  <c r="D20" i="5" s="1"/>
  <c r="B6" i="5"/>
  <c r="D32" i="4"/>
  <c r="D31" i="4"/>
  <c r="B31" i="4"/>
  <c r="E30" i="4"/>
  <c r="D30" i="4"/>
  <c r="B30" i="4"/>
  <c r="B29" i="4"/>
  <c r="E28" i="4"/>
  <c r="B28" i="4"/>
  <c r="B26" i="4"/>
  <c r="B25" i="4"/>
  <c r="D25" i="4" s="1"/>
  <c r="B20" i="4"/>
  <c r="E19" i="4"/>
  <c r="F19" i="4" s="1"/>
  <c r="D19" i="4"/>
  <c r="C15" i="4"/>
  <c r="D15" i="4" s="1"/>
  <c r="B15" i="4"/>
  <c r="D14" i="4"/>
  <c r="B14" i="4"/>
  <c r="B13" i="4"/>
  <c r="C12" i="4"/>
  <c r="D12" i="4" s="1"/>
  <c r="E8" i="4"/>
  <c r="C8" i="4" s="1"/>
  <c r="D8" i="4" s="1"/>
  <c r="B8" i="4"/>
  <c r="E7" i="4"/>
  <c r="C7" i="4"/>
  <c r="B7" i="4"/>
  <c r="E6" i="4"/>
  <c r="C6" i="4"/>
  <c r="D6" i="4" s="1"/>
  <c r="B6" i="4"/>
  <c r="D32" i="3"/>
  <c r="E31" i="3"/>
  <c r="D31" i="3"/>
  <c r="B31" i="3"/>
  <c r="E30" i="3"/>
  <c r="B30" i="3"/>
  <c r="E29" i="3"/>
  <c r="B29" i="3"/>
  <c r="D28" i="3"/>
  <c r="B28" i="3"/>
  <c r="D27" i="3"/>
  <c r="B26" i="3"/>
  <c r="D26" i="3" s="1"/>
  <c r="D25" i="3"/>
  <c r="B25" i="3"/>
  <c r="B20" i="3"/>
  <c r="E19" i="3"/>
  <c r="F19" i="3" s="1"/>
  <c r="D19" i="3"/>
  <c r="C15" i="3"/>
  <c r="D15" i="3" s="1"/>
  <c r="B15" i="3"/>
  <c r="E14" i="3"/>
  <c r="F14" i="3" s="1"/>
  <c r="D14" i="3"/>
  <c r="B14" i="3"/>
  <c r="B13" i="3"/>
  <c r="C12" i="3"/>
  <c r="D12" i="3" s="1"/>
  <c r="E8" i="3"/>
  <c r="C8" i="3" s="1"/>
  <c r="B8" i="3"/>
  <c r="E7" i="3"/>
  <c r="C7" i="3"/>
  <c r="B7" i="3"/>
  <c r="E6" i="3"/>
  <c r="C6" i="3"/>
  <c r="B6" i="3"/>
  <c r="F6" i="3" s="1"/>
  <c r="E32" i="2"/>
  <c r="D32" i="2"/>
  <c r="E31" i="2"/>
  <c r="B31" i="2"/>
  <c r="D30" i="2"/>
  <c r="B30" i="2"/>
  <c r="F30" i="2" s="1"/>
  <c r="E29" i="2"/>
  <c r="E29" i="7" s="1"/>
  <c r="F29" i="7" s="1"/>
  <c r="D29" i="2"/>
  <c r="B29" i="2"/>
  <c r="F29" i="2" s="1"/>
  <c r="E28" i="2"/>
  <c r="E28" i="7" s="1"/>
  <c r="F28" i="7" s="1"/>
  <c r="D28" i="2"/>
  <c r="B28" i="2"/>
  <c r="F28" i="2" s="1"/>
  <c r="E26" i="2"/>
  <c r="B26" i="2"/>
  <c r="D26" i="2" s="1"/>
  <c r="E25" i="2"/>
  <c r="B25" i="2"/>
  <c r="D25" i="2" s="1"/>
  <c r="D27" i="2" s="1"/>
  <c r="E20" i="2"/>
  <c r="B20" i="2"/>
  <c r="F19" i="2"/>
  <c r="D19" i="2"/>
  <c r="C15" i="2"/>
  <c r="E15" i="2" s="1"/>
  <c r="F15" i="2" s="1"/>
  <c r="B15" i="2"/>
  <c r="D15" i="2" s="1"/>
  <c r="F14" i="2"/>
  <c r="E14" i="2"/>
  <c r="E14" i="9" s="1"/>
  <c r="B14" i="2"/>
  <c r="D14" i="2" s="1"/>
  <c r="C13" i="2"/>
  <c r="C13" i="3" s="1"/>
  <c r="C13" i="4" s="1"/>
  <c r="C13" i="5" s="1"/>
  <c r="C13" i="6" s="1"/>
  <c r="C13" i="7" s="1"/>
  <c r="C13" i="8" s="1"/>
  <c r="B13" i="2"/>
  <c r="D13" i="2" s="1"/>
  <c r="C12" i="2"/>
  <c r="D12" i="2" s="1"/>
  <c r="C11" i="2"/>
  <c r="C11" i="3" s="1"/>
  <c r="F8" i="2"/>
  <c r="C8" i="2"/>
  <c r="B8" i="2"/>
  <c r="C7" i="2"/>
  <c r="B7" i="2"/>
  <c r="C6" i="2"/>
  <c r="C20" i="2" s="1"/>
  <c r="D20" i="2" s="1"/>
  <c r="D22" i="2" s="1"/>
  <c r="B6" i="2"/>
  <c r="E32" i="1"/>
  <c r="F32" i="1" s="1"/>
  <c r="D32" i="1"/>
  <c r="E31" i="1"/>
  <c r="B31" i="1"/>
  <c r="E30" i="1"/>
  <c r="B30" i="1"/>
  <c r="E29" i="1"/>
  <c r="B29" i="1"/>
  <c r="E28" i="1"/>
  <c r="B28" i="1"/>
  <c r="E26" i="1"/>
  <c r="B26" i="1"/>
  <c r="D26" i="1" s="1"/>
  <c r="E25" i="1"/>
  <c r="B25" i="1"/>
  <c r="C20" i="1"/>
  <c r="B20" i="1"/>
  <c r="F19" i="1"/>
  <c r="D19" i="1"/>
  <c r="C15" i="1"/>
  <c r="E15" i="1" s="1"/>
  <c r="B15" i="1"/>
  <c r="E14" i="1"/>
  <c r="B14" i="1"/>
  <c r="E13" i="1"/>
  <c r="E13" i="2" s="1"/>
  <c r="E13" i="3" s="1"/>
  <c r="D13" i="1"/>
  <c r="B13" i="1"/>
  <c r="C12" i="1"/>
  <c r="E12" i="1" s="1"/>
  <c r="F12" i="1" s="1"/>
  <c r="E11" i="1"/>
  <c r="F11" i="1" s="1"/>
  <c r="D11" i="1"/>
  <c r="E8" i="1"/>
  <c r="B8" i="1"/>
  <c r="D8" i="1" s="1"/>
  <c r="E7" i="1"/>
  <c r="B7" i="1"/>
  <c r="D7" i="1" s="1"/>
  <c r="F6" i="1"/>
  <c r="E6" i="1"/>
  <c r="B6" i="1"/>
  <c r="D6" i="1" s="1"/>
  <c r="L32" i="24" l="1"/>
  <c r="J33" i="24"/>
  <c r="H33" i="24"/>
  <c r="F9" i="14"/>
  <c r="F10" i="14" s="1"/>
  <c r="G33" i="24" s="1"/>
  <c r="G32" i="24"/>
  <c r="F33" i="24"/>
  <c r="D22" i="5"/>
  <c r="D9" i="6"/>
  <c r="F29" i="5"/>
  <c r="F7" i="9"/>
  <c r="E28" i="3"/>
  <c r="F8" i="4"/>
  <c r="E14" i="4"/>
  <c r="F14" i="4" s="1"/>
  <c r="E29" i="4"/>
  <c r="F28" i="5"/>
  <c r="E29" i="5"/>
  <c r="F8" i="6"/>
  <c r="E14" i="6"/>
  <c r="F14" i="6" s="1"/>
  <c r="C20" i="6"/>
  <c r="D20" i="6" s="1"/>
  <c r="D22" i="6" s="1"/>
  <c r="D6" i="7"/>
  <c r="D9" i="7" s="1"/>
  <c r="F25" i="2"/>
  <c r="F29" i="3"/>
  <c r="F6" i="4"/>
  <c r="D13" i="4"/>
  <c r="F28" i="4"/>
  <c r="E13" i="6"/>
  <c r="F30" i="6"/>
  <c r="F7" i="8"/>
  <c r="D7" i="9"/>
  <c r="F8" i="11"/>
  <c r="D11" i="2"/>
  <c r="D17" i="2" s="1"/>
  <c r="D9" i="1"/>
  <c r="F8" i="1"/>
  <c r="D12" i="1"/>
  <c r="F14" i="1"/>
  <c r="F13" i="2"/>
  <c r="D13" i="7"/>
  <c r="F7" i="1"/>
  <c r="F9" i="1" s="1"/>
  <c r="F13" i="1"/>
  <c r="D14" i="1"/>
  <c r="D17" i="1" s="1"/>
  <c r="E12" i="2"/>
  <c r="E12" i="9" s="1"/>
  <c r="F12" i="9" s="1"/>
  <c r="F11" i="7"/>
  <c r="F5" i="24"/>
  <c r="N5" i="24"/>
  <c r="J5" i="24"/>
  <c r="O5" i="24"/>
  <c r="I5" i="24"/>
  <c r="G5" i="24"/>
  <c r="D23" i="28"/>
  <c r="M5" i="24"/>
  <c r="D37" i="25"/>
  <c r="E4" i="24" s="1"/>
  <c r="E5" i="24" s="1"/>
  <c r="F9" i="21"/>
  <c r="F10" i="21" s="1"/>
  <c r="F9" i="20"/>
  <c r="F10" i="20" s="1"/>
  <c r="C13" i="33"/>
  <c r="D13" i="32"/>
  <c r="G17" i="28"/>
  <c r="G23" i="27"/>
  <c r="C11" i="30"/>
  <c r="D11" i="29"/>
  <c r="D17" i="29" s="1"/>
  <c r="F36" i="25"/>
  <c r="F37" i="25" s="1"/>
  <c r="D12" i="14"/>
  <c r="C12" i="15"/>
  <c r="F34" i="13"/>
  <c r="G34" i="13" s="1"/>
  <c r="G10" i="15"/>
  <c r="F16" i="15"/>
  <c r="E12" i="14"/>
  <c r="F12" i="13"/>
  <c r="C14" i="17"/>
  <c r="D14" i="16"/>
  <c r="F28" i="14"/>
  <c r="G28" i="14" s="1"/>
  <c r="F28" i="15"/>
  <c r="G28" i="15" s="1"/>
  <c r="D34" i="12"/>
  <c r="G10" i="12"/>
  <c r="F34" i="12"/>
  <c r="G10" i="13"/>
  <c r="F14" i="13"/>
  <c r="E16" i="22"/>
  <c r="F16" i="22" s="1"/>
  <c r="E16" i="21"/>
  <c r="E16" i="20"/>
  <c r="E16" i="19"/>
  <c r="F16" i="19" s="1"/>
  <c r="E16" i="18"/>
  <c r="F16" i="18" s="1"/>
  <c r="E16" i="17"/>
  <c r="F16" i="17" s="1"/>
  <c r="E16" i="16"/>
  <c r="E32" i="14"/>
  <c r="F32" i="14" s="1"/>
  <c r="F34" i="14" s="1"/>
  <c r="G34" i="14" s="1"/>
  <c r="E32" i="15"/>
  <c r="F32" i="15" s="1"/>
  <c r="F34" i="15" s="1"/>
  <c r="G34" i="15" s="1"/>
  <c r="G10" i="17"/>
  <c r="D16" i="12"/>
  <c r="D24" i="12" s="1"/>
  <c r="E32" i="24" s="1"/>
  <c r="E33" i="24" s="1"/>
  <c r="D26" i="13"/>
  <c r="D28" i="13" s="1"/>
  <c r="G28" i="13" s="1"/>
  <c r="E30" i="19"/>
  <c r="E30" i="20"/>
  <c r="E30" i="17"/>
  <c r="E30" i="16"/>
  <c r="F30" i="16" s="1"/>
  <c r="E29" i="19"/>
  <c r="E32" i="19"/>
  <c r="F32" i="19" s="1"/>
  <c r="F29" i="20"/>
  <c r="F14" i="12"/>
  <c r="D12" i="13"/>
  <c r="E13" i="20"/>
  <c r="F13" i="20" s="1"/>
  <c r="E13" i="21"/>
  <c r="F13" i="21" s="1"/>
  <c r="E26" i="22"/>
  <c r="E26" i="21"/>
  <c r="F26" i="21" s="1"/>
  <c r="F28" i="21" s="1"/>
  <c r="G28" i="21" s="1"/>
  <c r="E26" i="20"/>
  <c r="F26" i="20" s="1"/>
  <c r="F28" i="20" s="1"/>
  <c r="G28" i="20" s="1"/>
  <c r="E26" i="19"/>
  <c r="E26" i="18"/>
  <c r="E26" i="17"/>
  <c r="F26" i="17" s="1"/>
  <c r="F28" i="17" s="1"/>
  <c r="G28" i="17" s="1"/>
  <c r="E26" i="16"/>
  <c r="F26" i="16" s="1"/>
  <c r="E27" i="22"/>
  <c r="E27" i="21"/>
  <c r="E27" i="20"/>
  <c r="F27" i="20" s="1"/>
  <c r="E27" i="19"/>
  <c r="F27" i="19" s="1"/>
  <c r="E27" i="18"/>
  <c r="E27" i="17"/>
  <c r="F27" i="17" s="1"/>
  <c r="E27" i="16"/>
  <c r="F27" i="16" s="1"/>
  <c r="F9" i="16"/>
  <c r="F10" i="16" s="1"/>
  <c r="E33" i="16"/>
  <c r="F33" i="16" s="1"/>
  <c r="F14" i="17"/>
  <c r="F9" i="18"/>
  <c r="F10" i="18" s="1"/>
  <c r="D15" i="18"/>
  <c r="F26" i="18"/>
  <c r="F28" i="18" s="1"/>
  <c r="G28" i="18" s="1"/>
  <c r="D26" i="18"/>
  <c r="D28" i="18" s="1"/>
  <c r="F26" i="19"/>
  <c r="F30" i="19"/>
  <c r="F14" i="20"/>
  <c r="D28" i="21"/>
  <c r="D34" i="21"/>
  <c r="E32" i="21"/>
  <c r="E32" i="22"/>
  <c r="F32" i="22" s="1"/>
  <c r="E32" i="18"/>
  <c r="F32" i="18" s="1"/>
  <c r="E32" i="17"/>
  <c r="E32" i="16"/>
  <c r="F14" i="16"/>
  <c r="F30" i="17"/>
  <c r="F9" i="22"/>
  <c r="F10" i="22" s="1"/>
  <c r="O33" i="24" s="1"/>
  <c r="D9" i="22"/>
  <c r="D10" i="22" s="1"/>
  <c r="F26" i="22"/>
  <c r="D26" i="22"/>
  <c r="D28" i="22" s="1"/>
  <c r="F16" i="13"/>
  <c r="D27" i="13"/>
  <c r="E29" i="20"/>
  <c r="E29" i="21"/>
  <c r="F29" i="21" s="1"/>
  <c r="F34" i="21" s="1"/>
  <c r="G34" i="21" s="1"/>
  <c r="E29" i="17"/>
  <c r="F29" i="17" s="1"/>
  <c r="F34" i="17" s="1"/>
  <c r="G34" i="17" s="1"/>
  <c r="E29" i="16"/>
  <c r="F29" i="16" s="1"/>
  <c r="F34" i="16" s="1"/>
  <c r="F32" i="13"/>
  <c r="F14" i="14"/>
  <c r="E16" i="14"/>
  <c r="F16" i="14" s="1"/>
  <c r="F14" i="15"/>
  <c r="E16" i="15"/>
  <c r="D29" i="16"/>
  <c r="D31" i="16"/>
  <c r="F32" i="17"/>
  <c r="G10" i="19"/>
  <c r="E30" i="21"/>
  <c r="F32" i="21"/>
  <c r="E30" i="22"/>
  <c r="F12" i="12"/>
  <c r="E15" i="19"/>
  <c r="F15" i="19" s="1"/>
  <c r="E15" i="20"/>
  <c r="E15" i="18"/>
  <c r="F15" i="18" s="1"/>
  <c r="E15" i="17"/>
  <c r="F15" i="17" s="1"/>
  <c r="E15" i="16"/>
  <c r="E33" i="19"/>
  <c r="F33" i="19" s="1"/>
  <c r="E33" i="20"/>
  <c r="F33" i="20" s="1"/>
  <c r="E13" i="14"/>
  <c r="F13" i="14" s="1"/>
  <c r="E33" i="14"/>
  <c r="F33" i="14" s="1"/>
  <c r="E37" i="14"/>
  <c r="E13" i="15"/>
  <c r="F13" i="15" s="1"/>
  <c r="E33" i="15"/>
  <c r="F33" i="15" s="1"/>
  <c r="E13" i="16"/>
  <c r="F13" i="16" s="1"/>
  <c r="F15" i="16"/>
  <c r="F16" i="16"/>
  <c r="F32" i="16"/>
  <c r="D16" i="17"/>
  <c r="D34" i="17"/>
  <c r="D16" i="18"/>
  <c r="D34" i="18"/>
  <c r="E30" i="18"/>
  <c r="G10" i="20"/>
  <c r="F15" i="20"/>
  <c r="D27" i="20"/>
  <c r="D28" i="20" s="1"/>
  <c r="F30" i="20"/>
  <c r="F27" i="21"/>
  <c r="E15" i="22"/>
  <c r="F15" i="22" s="1"/>
  <c r="F30" i="18"/>
  <c r="E12" i="19"/>
  <c r="F14" i="19"/>
  <c r="F29" i="19"/>
  <c r="D34" i="20"/>
  <c r="F32" i="20"/>
  <c r="F16" i="21"/>
  <c r="F31" i="21"/>
  <c r="F30" i="22"/>
  <c r="F27" i="18"/>
  <c r="F29" i="18"/>
  <c r="D27" i="19"/>
  <c r="D28" i="19" s="1"/>
  <c r="D34" i="19"/>
  <c r="F16" i="20"/>
  <c r="F31" i="20"/>
  <c r="D9" i="21"/>
  <c r="D10" i="21" s="1"/>
  <c r="F15" i="21"/>
  <c r="F30" i="21"/>
  <c r="F14" i="22"/>
  <c r="F27" i="22"/>
  <c r="F29" i="22"/>
  <c r="D25" i="1"/>
  <c r="D27" i="1" s="1"/>
  <c r="F25" i="1"/>
  <c r="F27" i="1" s="1"/>
  <c r="G27" i="1" s="1"/>
  <c r="D28" i="1"/>
  <c r="F28" i="1"/>
  <c r="D30" i="1"/>
  <c r="F30" i="1"/>
  <c r="D6" i="2"/>
  <c r="F6" i="2"/>
  <c r="D23" i="2"/>
  <c r="E20" i="11"/>
  <c r="F20" i="11" s="1"/>
  <c r="F22" i="11" s="1"/>
  <c r="E20" i="10"/>
  <c r="E20" i="9"/>
  <c r="E20" i="8"/>
  <c r="F20" i="8" s="1"/>
  <c r="F22" i="8" s="1"/>
  <c r="G22" i="8" s="1"/>
  <c r="E20" i="7"/>
  <c r="F20" i="7" s="1"/>
  <c r="F22" i="7" s="1"/>
  <c r="G22" i="7" s="1"/>
  <c r="E20" i="6"/>
  <c r="E20" i="5"/>
  <c r="E20" i="4"/>
  <c r="F20" i="4" s="1"/>
  <c r="F22" i="4" s="1"/>
  <c r="F27" i="2"/>
  <c r="G27" i="2" s="1"/>
  <c r="E32" i="11"/>
  <c r="F32" i="11" s="1"/>
  <c r="E32" i="10"/>
  <c r="F32" i="10" s="1"/>
  <c r="E32" i="9"/>
  <c r="F32" i="9" s="1"/>
  <c r="E32" i="8"/>
  <c r="F32" i="8" s="1"/>
  <c r="E32" i="7"/>
  <c r="F32" i="7" s="1"/>
  <c r="E32" i="5"/>
  <c r="F32" i="5" s="1"/>
  <c r="E32" i="6"/>
  <c r="F32" i="6" s="1"/>
  <c r="E32" i="4"/>
  <c r="F32" i="4" s="1"/>
  <c r="F32" i="2"/>
  <c r="E32" i="3"/>
  <c r="F32" i="3" s="1"/>
  <c r="F30" i="5"/>
  <c r="D30" i="5"/>
  <c r="E20" i="1"/>
  <c r="F20" i="1" s="1"/>
  <c r="F22" i="1" s="1"/>
  <c r="G22" i="1" s="1"/>
  <c r="D20" i="1"/>
  <c r="D22" i="1" s="1"/>
  <c r="D29" i="1"/>
  <c r="F29" i="1"/>
  <c r="D31" i="1"/>
  <c r="F31" i="1"/>
  <c r="F12" i="2"/>
  <c r="F31" i="2"/>
  <c r="D31" i="2"/>
  <c r="D8" i="3"/>
  <c r="F8" i="3"/>
  <c r="E20" i="3"/>
  <c r="F20" i="3" s="1"/>
  <c r="F22" i="3" s="1"/>
  <c r="F30" i="3"/>
  <c r="D30" i="3"/>
  <c r="D26" i="4"/>
  <c r="D27" i="4" s="1"/>
  <c r="F29" i="4"/>
  <c r="D29" i="4"/>
  <c r="D7" i="5"/>
  <c r="F7" i="5"/>
  <c r="C20" i="3"/>
  <c r="D20" i="3" s="1"/>
  <c r="D22" i="3" s="1"/>
  <c r="D6" i="3"/>
  <c r="F17" i="1"/>
  <c r="D11" i="3"/>
  <c r="D17" i="3" s="1"/>
  <c r="C11" i="4"/>
  <c r="D7" i="3"/>
  <c r="F7" i="3"/>
  <c r="F9" i="3" s="1"/>
  <c r="D13" i="3"/>
  <c r="F13" i="3"/>
  <c r="D6" i="5"/>
  <c r="D9" i="5" s="1"/>
  <c r="F6" i="5"/>
  <c r="D15" i="1"/>
  <c r="D7" i="2"/>
  <c r="E15" i="11"/>
  <c r="F15" i="11" s="1"/>
  <c r="E15" i="10"/>
  <c r="F15" i="10" s="1"/>
  <c r="E15" i="9"/>
  <c r="F15" i="9" s="1"/>
  <c r="E15" i="8"/>
  <c r="E15" i="7"/>
  <c r="E15" i="6"/>
  <c r="F15" i="6" s="1"/>
  <c r="E15" i="5"/>
  <c r="F15" i="5" s="1"/>
  <c r="E25" i="11"/>
  <c r="E25" i="10"/>
  <c r="E25" i="9"/>
  <c r="F25" i="9" s="1"/>
  <c r="F27" i="9" s="1"/>
  <c r="G27" i="9" s="1"/>
  <c r="E25" i="7"/>
  <c r="F25" i="7" s="1"/>
  <c r="E25" i="6"/>
  <c r="F25" i="6" s="1"/>
  <c r="E25" i="5"/>
  <c r="F25" i="5" s="1"/>
  <c r="E25" i="4"/>
  <c r="F25" i="4" s="1"/>
  <c r="E25" i="3"/>
  <c r="F25" i="3" s="1"/>
  <c r="E25" i="8"/>
  <c r="F26" i="2"/>
  <c r="D33" i="2"/>
  <c r="E15" i="3"/>
  <c r="F15" i="3" s="1"/>
  <c r="F31" i="3"/>
  <c r="C20" i="4"/>
  <c r="D20" i="4" s="1"/>
  <c r="D22" i="4" s="1"/>
  <c r="D7" i="4"/>
  <c r="D9" i="4" s="1"/>
  <c r="F30" i="4"/>
  <c r="F8" i="5"/>
  <c r="E13" i="5"/>
  <c r="F20" i="5"/>
  <c r="F22" i="5" s="1"/>
  <c r="G22" i="5" s="1"/>
  <c r="F7" i="6"/>
  <c r="F9" i="6" s="1"/>
  <c r="D13" i="6"/>
  <c r="F6" i="7"/>
  <c r="F8" i="7"/>
  <c r="F15" i="7"/>
  <c r="C20" i="9"/>
  <c r="E11" i="9"/>
  <c r="F11" i="8"/>
  <c r="F26" i="1"/>
  <c r="F7" i="2"/>
  <c r="E11" i="2"/>
  <c r="F20" i="2"/>
  <c r="F22" i="2" s="1"/>
  <c r="G22" i="2" s="1"/>
  <c r="E13" i="4"/>
  <c r="F13" i="4" s="1"/>
  <c r="F13" i="5"/>
  <c r="D20" i="7"/>
  <c r="F20" i="6"/>
  <c r="F22" i="6" s="1"/>
  <c r="F15" i="1"/>
  <c r="D8" i="2"/>
  <c r="D13" i="8"/>
  <c r="C13" i="9"/>
  <c r="C13" i="10" s="1"/>
  <c r="E26" i="8"/>
  <c r="E26" i="7"/>
  <c r="F26" i="7" s="1"/>
  <c r="E26" i="6"/>
  <c r="F26" i="6" s="1"/>
  <c r="E26" i="5"/>
  <c r="F26" i="5" s="1"/>
  <c r="E26" i="4"/>
  <c r="F26" i="4" s="1"/>
  <c r="E26" i="3"/>
  <c r="F26" i="3" s="1"/>
  <c r="E26" i="11"/>
  <c r="E26" i="10"/>
  <c r="F26" i="10" s="1"/>
  <c r="E26" i="9"/>
  <c r="E31" i="11"/>
  <c r="F31" i="11" s="1"/>
  <c r="E31" i="10"/>
  <c r="F31" i="10" s="1"/>
  <c r="E31" i="9"/>
  <c r="F31" i="9" s="1"/>
  <c r="E31" i="8"/>
  <c r="F31" i="8" s="1"/>
  <c r="E31" i="7"/>
  <c r="F31" i="7" s="1"/>
  <c r="F33" i="7" s="1"/>
  <c r="G33" i="7" s="1"/>
  <c r="E31" i="6"/>
  <c r="F31" i="6" s="1"/>
  <c r="E31" i="5"/>
  <c r="F31" i="5" s="1"/>
  <c r="E31" i="4"/>
  <c r="F28" i="3"/>
  <c r="D29" i="3"/>
  <c r="D33" i="3" s="1"/>
  <c r="F7" i="4"/>
  <c r="F9" i="4" s="1"/>
  <c r="E15" i="4"/>
  <c r="F15" i="4" s="1"/>
  <c r="D28" i="4"/>
  <c r="F31" i="4"/>
  <c r="D13" i="5"/>
  <c r="D29" i="5"/>
  <c r="D33" i="5" s="1"/>
  <c r="F13" i="6"/>
  <c r="D29" i="6"/>
  <c r="D33" i="6" s="1"/>
  <c r="F7" i="7"/>
  <c r="D22" i="7"/>
  <c r="E14" i="7"/>
  <c r="F14" i="7" s="1"/>
  <c r="F13" i="8"/>
  <c r="E14" i="8"/>
  <c r="F14" i="8" s="1"/>
  <c r="F15" i="8"/>
  <c r="F13" i="9"/>
  <c r="D6" i="10"/>
  <c r="D9" i="10" s="1"/>
  <c r="F13" i="10"/>
  <c r="D6" i="11"/>
  <c r="F13" i="11"/>
  <c r="E28" i="6"/>
  <c r="F28" i="6" s="1"/>
  <c r="E29" i="6"/>
  <c r="F29" i="6" s="1"/>
  <c r="F13" i="7"/>
  <c r="F17" i="7" s="1"/>
  <c r="D26" i="8"/>
  <c r="F26" i="8"/>
  <c r="F20" i="9"/>
  <c r="F22" i="9" s="1"/>
  <c r="G22" i="9" s="1"/>
  <c r="F20" i="10"/>
  <c r="F22" i="10" s="1"/>
  <c r="E14" i="11"/>
  <c r="E14" i="10"/>
  <c r="F14" i="10" s="1"/>
  <c r="E28" i="11"/>
  <c r="F28" i="11" s="1"/>
  <c r="E28" i="10"/>
  <c r="F28" i="10" s="1"/>
  <c r="E28" i="9"/>
  <c r="F28" i="9" s="1"/>
  <c r="E28" i="8"/>
  <c r="F28" i="8" s="1"/>
  <c r="E29" i="11"/>
  <c r="F29" i="11" s="1"/>
  <c r="E29" i="10"/>
  <c r="F29" i="10" s="1"/>
  <c r="E29" i="9"/>
  <c r="F29" i="9" s="1"/>
  <c r="E29" i="8"/>
  <c r="F29" i="8" s="1"/>
  <c r="F8" i="8"/>
  <c r="D14" i="10"/>
  <c r="F14" i="11"/>
  <c r="D14" i="11"/>
  <c r="D6" i="8"/>
  <c r="D9" i="8" s="1"/>
  <c r="D14" i="8"/>
  <c r="D25" i="8"/>
  <c r="D27" i="8" s="1"/>
  <c r="F25" i="8"/>
  <c r="D6" i="9"/>
  <c r="F14" i="9"/>
  <c r="D14" i="9"/>
  <c r="F6" i="8"/>
  <c r="D8" i="8"/>
  <c r="D20" i="8"/>
  <c r="D22" i="8" s="1"/>
  <c r="F6" i="9"/>
  <c r="F9" i="9" s="1"/>
  <c r="D8" i="9"/>
  <c r="D20" i="9"/>
  <c r="D22" i="9" s="1"/>
  <c r="F26" i="9"/>
  <c r="F6" i="10"/>
  <c r="F9" i="10" s="1"/>
  <c r="D20" i="10"/>
  <c r="D22" i="10" s="1"/>
  <c r="F25" i="10"/>
  <c r="F6" i="11"/>
  <c r="F9" i="11" s="1"/>
  <c r="D8" i="11"/>
  <c r="D20" i="11"/>
  <c r="D22" i="11" s="1"/>
  <c r="F25" i="11"/>
  <c r="F26" i="11"/>
  <c r="O32" i="24" l="1"/>
  <c r="G10" i="21"/>
  <c r="N32" i="24"/>
  <c r="N33" i="24"/>
  <c r="M33" i="24"/>
  <c r="K33" i="24"/>
  <c r="I33" i="24"/>
  <c r="G10" i="14"/>
  <c r="F33" i="4"/>
  <c r="G22" i="3"/>
  <c r="G22" i="6"/>
  <c r="E12" i="10"/>
  <c r="F12" i="10" s="1"/>
  <c r="F27" i="8"/>
  <c r="F33" i="5"/>
  <c r="G33" i="5" s="1"/>
  <c r="F27" i="7"/>
  <c r="G27" i="7" s="1"/>
  <c r="D9" i="3"/>
  <c r="E12" i="5"/>
  <c r="F12" i="5" s="1"/>
  <c r="F33" i="2"/>
  <c r="G33" i="2" s="1"/>
  <c r="E12" i="6"/>
  <c r="F12" i="6" s="1"/>
  <c r="E12" i="4"/>
  <c r="F12" i="4" s="1"/>
  <c r="E12" i="8"/>
  <c r="F12" i="8" s="1"/>
  <c r="D23" i="1"/>
  <c r="D35" i="1" s="1"/>
  <c r="D36" i="1" s="1"/>
  <c r="D37" i="1" s="1"/>
  <c r="E14" i="24" s="1"/>
  <c r="E15" i="24" s="1"/>
  <c r="E12" i="7"/>
  <c r="F12" i="7" s="1"/>
  <c r="E12" i="11"/>
  <c r="F12" i="11" s="1"/>
  <c r="E12" i="3"/>
  <c r="F12" i="3" s="1"/>
  <c r="H5" i="24"/>
  <c r="F4" i="24"/>
  <c r="F7" i="24" s="1"/>
  <c r="F8" i="24" s="1"/>
  <c r="G4" i="24"/>
  <c r="G7" i="24" s="1"/>
  <c r="G8" i="24" s="1"/>
  <c r="G23" i="28"/>
  <c r="G37" i="25"/>
  <c r="C13" i="34"/>
  <c r="D13" i="33"/>
  <c r="D23" i="29"/>
  <c r="G17" i="29"/>
  <c r="C11" i="31"/>
  <c r="D11" i="30"/>
  <c r="D17" i="30" s="1"/>
  <c r="F24" i="18"/>
  <c r="F18" i="18"/>
  <c r="G34" i="16"/>
  <c r="D37" i="12"/>
  <c r="D38" i="12" s="1"/>
  <c r="E24" i="24" s="1"/>
  <c r="E25" i="24" s="1"/>
  <c r="G10" i="22"/>
  <c r="G10" i="16"/>
  <c r="F34" i="20"/>
  <c r="G34" i="20" s="1"/>
  <c r="F18" i="13"/>
  <c r="F24" i="13"/>
  <c r="F12" i="19"/>
  <c r="E12" i="20"/>
  <c r="D34" i="16"/>
  <c r="D24" i="13"/>
  <c r="D18" i="13"/>
  <c r="F34" i="22"/>
  <c r="G34" i="22" s="1"/>
  <c r="F34" i="18"/>
  <c r="G34" i="18" s="1"/>
  <c r="F34" i="19"/>
  <c r="G34" i="19" s="1"/>
  <c r="F28" i="22"/>
  <c r="G28" i="22" s="1"/>
  <c r="G34" i="12"/>
  <c r="D12" i="15"/>
  <c r="C12" i="16"/>
  <c r="F24" i="12"/>
  <c r="F18" i="12"/>
  <c r="G10" i="18"/>
  <c r="F28" i="16"/>
  <c r="G28" i="16" s="1"/>
  <c r="F28" i="19"/>
  <c r="G28" i="19" s="1"/>
  <c r="F12" i="14"/>
  <c r="E12" i="15"/>
  <c r="C14" i="18"/>
  <c r="D14" i="17"/>
  <c r="D18" i="14"/>
  <c r="D24" i="14"/>
  <c r="G9" i="4"/>
  <c r="G22" i="11"/>
  <c r="G9" i="6"/>
  <c r="G22" i="10"/>
  <c r="F33" i="6"/>
  <c r="G33" i="6" s="1"/>
  <c r="G9" i="3"/>
  <c r="D13" i="10"/>
  <c r="C13" i="11"/>
  <c r="D13" i="11" s="1"/>
  <c r="F27" i="10"/>
  <c r="G27" i="10" s="1"/>
  <c r="F33" i="11"/>
  <c r="G33" i="11" s="1"/>
  <c r="F11" i="2"/>
  <c r="F17" i="2" s="1"/>
  <c r="E11" i="4"/>
  <c r="F11" i="4" s="1"/>
  <c r="F17" i="4" s="1"/>
  <c r="E11" i="6"/>
  <c r="F11" i="6" s="1"/>
  <c r="F17" i="6" s="1"/>
  <c r="E11" i="3"/>
  <c r="F11" i="3" s="1"/>
  <c r="F17" i="3" s="1"/>
  <c r="E11" i="5"/>
  <c r="F11" i="5" s="1"/>
  <c r="F17" i="5" s="1"/>
  <c r="F17" i="8"/>
  <c r="F27" i="6"/>
  <c r="G27" i="6" s="1"/>
  <c r="D23" i="3"/>
  <c r="D9" i="2"/>
  <c r="D35" i="2" s="1"/>
  <c r="D36" i="2" s="1"/>
  <c r="D33" i="1"/>
  <c r="F33" i="8"/>
  <c r="G33" i="8" s="1"/>
  <c r="E11" i="10"/>
  <c r="F11" i="9"/>
  <c r="F17" i="9" s="1"/>
  <c r="F27" i="3"/>
  <c r="G27" i="3" s="1"/>
  <c r="F23" i="1"/>
  <c r="G17" i="1"/>
  <c r="F27" i="11"/>
  <c r="G27" i="11" s="1"/>
  <c r="G9" i="10"/>
  <c r="D13" i="9"/>
  <c r="D9" i="9"/>
  <c r="G9" i="9" s="1"/>
  <c r="F33" i="9"/>
  <c r="G33" i="9" s="1"/>
  <c r="D33" i="4"/>
  <c r="G33" i="4" s="1"/>
  <c r="F9" i="7"/>
  <c r="F9" i="5"/>
  <c r="G9" i="1"/>
  <c r="F23" i="7"/>
  <c r="F27" i="4"/>
  <c r="G27" i="4" s="1"/>
  <c r="F9" i="8"/>
  <c r="G27" i="8"/>
  <c r="F33" i="10"/>
  <c r="G33" i="10" s="1"/>
  <c r="D9" i="11"/>
  <c r="F27" i="5"/>
  <c r="G27" i="5" s="1"/>
  <c r="F33" i="3"/>
  <c r="G33" i="3" s="1"/>
  <c r="D11" i="4"/>
  <c r="D17" i="4" s="1"/>
  <c r="D23" i="4" s="1"/>
  <c r="C11" i="5"/>
  <c r="G22" i="4"/>
  <c r="F9" i="2"/>
  <c r="F33" i="1"/>
  <c r="F35" i="1" s="1"/>
  <c r="D37" i="2" l="1"/>
  <c r="F14" i="24" s="1"/>
  <c r="F35" i="2"/>
  <c r="F36" i="2" s="1"/>
  <c r="F37" i="2" s="1"/>
  <c r="G23" i="1"/>
  <c r="H4" i="24"/>
  <c r="H7" i="24" s="1"/>
  <c r="H8" i="24" s="1"/>
  <c r="I4" i="24"/>
  <c r="I7" i="24" s="1"/>
  <c r="I8" i="24" s="1"/>
  <c r="F10" i="24"/>
  <c r="C11" i="32"/>
  <c r="D11" i="31"/>
  <c r="D17" i="31" s="1"/>
  <c r="D13" i="34"/>
  <c r="C13" i="35"/>
  <c r="D13" i="35" s="1"/>
  <c r="D23" i="30"/>
  <c r="G17" i="30"/>
  <c r="G23" i="29"/>
  <c r="G18" i="12"/>
  <c r="D37" i="13"/>
  <c r="D38" i="13" s="1"/>
  <c r="F24" i="24" s="1"/>
  <c r="F24" i="19"/>
  <c r="F18" i="19"/>
  <c r="D37" i="14"/>
  <c r="D38" i="14" s="1"/>
  <c r="G24" i="24" s="1"/>
  <c r="F18" i="14"/>
  <c r="F24" i="14"/>
  <c r="K25" i="24"/>
  <c r="D12" i="16"/>
  <c r="C12" i="17"/>
  <c r="G24" i="13"/>
  <c r="C14" i="19"/>
  <c r="D14" i="18"/>
  <c r="F12" i="20"/>
  <c r="E12" i="21"/>
  <c r="E12" i="16"/>
  <c r="F12" i="15"/>
  <c r="G24" i="12"/>
  <c r="F39" i="12"/>
  <c r="D18" i="15"/>
  <c r="D24" i="15"/>
  <c r="G18" i="13"/>
  <c r="F36" i="1"/>
  <c r="F37" i="1" s="1"/>
  <c r="M15" i="24"/>
  <c r="F23" i="4"/>
  <c r="G17" i="4"/>
  <c r="G9" i="2"/>
  <c r="G9" i="5"/>
  <c r="G9" i="11"/>
  <c r="F23" i="6"/>
  <c r="F23" i="8"/>
  <c r="D11" i="5"/>
  <c r="D17" i="5" s="1"/>
  <c r="G17" i="5" s="1"/>
  <c r="C11" i="6"/>
  <c r="F23" i="9"/>
  <c r="F23" i="5"/>
  <c r="G17" i="2"/>
  <c r="F23" i="2"/>
  <c r="G9" i="8"/>
  <c r="G9" i="7"/>
  <c r="G14" i="24"/>
  <c r="G33" i="1"/>
  <c r="F11" i="10"/>
  <c r="F17" i="10" s="1"/>
  <c r="E11" i="11"/>
  <c r="F11" i="11" s="1"/>
  <c r="F17" i="11" s="1"/>
  <c r="F23" i="3"/>
  <c r="G17" i="3"/>
  <c r="G37" i="2" l="1"/>
  <c r="F15" i="24"/>
  <c r="F17" i="24" s="1"/>
  <c r="F18" i="24" s="1"/>
  <c r="F20" i="24" s="1"/>
  <c r="G23" i="2"/>
  <c r="J4" i="24"/>
  <c r="J7" i="24" s="1"/>
  <c r="J8" i="24" s="1"/>
  <c r="G39" i="12"/>
  <c r="G23" i="30"/>
  <c r="D23" i="31"/>
  <c r="G17" i="31"/>
  <c r="H10" i="24"/>
  <c r="G10" i="24"/>
  <c r="D11" i="32"/>
  <c r="D17" i="32" s="1"/>
  <c r="C11" i="33"/>
  <c r="H24" i="24"/>
  <c r="F37" i="13"/>
  <c r="F38" i="13" s="1"/>
  <c r="F12" i="16"/>
  <c r="E12" i="17"/>
  <c r="F12" i="17" s="1"/>
  <c r="C14" i="20"/>
  <c r="D14" i="19"/>
  <c r="D12" i="17"/>
  <c r="C12" i="18"/>
  <c r="G24" i="14"/>
  <c r="F37" i="12"/>
  <c r="F38" i="12" s="1"/>
  <c r="G38" i="12" s="1"/>
  <c r="F24" i="20"/>
  <c r="F18" i="20"/>
  <c r="F18" i="15"/>
  <c r="F24" i="15"/>
  <c r="F12" i="21"/>
  <c r="E12" i="22"/>
  <c r="F12" i="22" s="1"/>
  <c r="D24" i="16"/>
  <c r="D18" i="16"/>
  <c r="G18" i="14"/>
  <c r="G37" i="1"/>
  <c r="F23" i="10"/>
  <c r="K15" i="24"/>
  <c r="D11" i="6"/>
  <c r="D17" i="6" s="1"/>
  <c r="C11" i="7"/>
  <c r="H14" i="24"/>
  <c r="D23" i="5"/>
  <c r="G23" i="3"/>
  <c r="J15" i="24"/>
  <c r="H15" i="24"/>
  <c r="H17" i="24" s="1"/>
  <c r="H18" i="24" s="1"/>
  <c r="H20" i="24" s="1"/>
  <c r="F23" i="11"/>
  <c r="L15" i="24"/>
  <c r="I15" i="24"/>
  <c r="G23" i="4"/>
  <c r="G38" i="13" l="1"/>
  <c r="F25" i="24"/>
  <c r="F27" i="24" s="1"/>
  <c r="F28" i="24" s="1"/>
  <c r="F30" i="24" s="1"/>
  <c r="G15" i="24"/>
  <c r="G17" i="24" s="1"/>
  <c r="G18" i="24" s="1"/>
  <c r="G20" i="24" s="1"/>
  <c r="K4" i="24"/>
  <c r="K7" i="24" s="1"/>
  <c r="K8" i="24" s="1"/>
  <c r="L4" i="24"/>
  <c r="L7" i="24" s="1"/>
  <c r="L8" i="24" s="1"/>
  <c r="C11" i="34"/>
  <c r="D11" i="33"/>
  <c r="D17" i="33" s="1"/>
  <c r="G23" i="31"/>
  <c r="D23" i="32"/>
  <c r="G17" i="32"/>
  <c r="G18" i="15"/>
  <c r="C14" i="21"/>
  <c r="D14" i="20"/>
  <c r="F37" i="14"/>
  <c r="F38" i="14" s="1"/>
  <c r="F24" i="22"/>
  <c r="F18" i="22"/>
  <c r="L25" i="24"/>
  <c r="C12" i="19"/>
  <c r="D12" i="18"/>
  <c r="F24" i="17"/>
  <c r="F18" i="17"/>
  <c r="F24" i="21"/>
  <c r="F18" i="21"/>
  <c r="D24" i="17"/>
  <c r="D18" i="17"/>
  <c r="F24" i="16"/>
  <c r="F18" i="16"/>
  <c r="I24" i="24"/>
  <c r="G24" i="15"/>
  <c r="N15" i="24"/>
  <c r="O15" i="24"/>
  <c r="C11" i="8"/>
  <c r="D11" i="7"/>
  <c r="D17" i="7" s="1"/>
  <c r="G23" i="5"/>
  <c r="D23" i="6"/>
  <c r="G17" i="6"/>
  <c r="G38" i="14" l="1"/>
  <c r="G25" i="24"/>
  <c r="G27" i="24" s="1"/>
  <c r="G28" i="24" s="1"/>
  <c r="G30" i="24" s="1"/>
  <c r="I14" i="24"/>
  <c r="I17" i="24" s="1"/>
  <c r="I18" i="24" s="1"/>
  <c r="I20" i="24" s="1"/>
  <c r="D23" i="33"/>
  <c r="G17" i="33"/>
  <c r="D11" i="34"/>
  <c r="D17" i="34" s="1"/>
  <c r="C11" i="35"/>
  <c r="D11" i="35" s="1"/>
  <c r="D17" i="35" s="1"/>
  <c r="G23" i="32"/>
  <c r="I10" i="24"/>
  <c r="G24" i="16"/>
  <c r="C14" i="22"/>
  <c r="D14" i="22" s="1"/>
  <c r="D14" i="21"/>
  <c r="J24" i="24"/>
  <c r="D24" i="18"/>
  <c r="D18" i="18"/>
  <c r="M25" i="24"/>
  <c r="G18" i="16"/>
  <c r="G18" i="17"/>
  <c r="G24" i="17"/>
  <c r="C12" i="20"/>
  <c r="D12" i="19"/>
  <c r="D23" i="7"/>
  <c r="G17" i="7"/>
  <c r="G23" i="6"/>
  <c r="C11" i="9"/>
  <c r="D11" i="8"/>
  <c r="D17" i="8" s="1"/>
  <c r="H25" i="24" l="1"/>
  <c r="H27" i="24" s="1"/>
  <c r="H28" i="24" s="1"/>
  <c r="H30" i="24" s="1"/>
  <c r="J14" i="24"/>
  <c r="J17" i="24" s="1"/>
  <c r="J18" i="24" s="1"/>
  <c r="J20" i="24" s="1"/>
  <c r="M4" i="24"/>
  <c r="M7" i="24" s="1"/>
  <c r="M8" i="24" s="1"/>
  <c r="D23" i="35"/>
  <c r="G17" i="35"/>
  <c r="G23" i="33"/>
  <c r="D23" i="34"/>
  <c r="G17" i="34"/>
  <c r="J10" i="24"/>
  <c r="D24" i="19"/>
  <c r="D18" i="19"/>
  <c r="O25" i="24"/>
  <c r="N25" i="24"/>
  <c r="G18" i="18"/>
  <c r="G24" i="18"/>
  <c r="C12" i="21"/>
  <c r="D12" i="20"/>
  <c r="D23" i="8"/>
  <c r="G17" i="8"/>
  <c r="C11" i="10"/>
  <c r="D11" i="9"/>
  <c r="D17" i="9" s="1"/>
  <c r="G23" i="7"/>
  <c r="J25" i="24" l="1"/>
  <c r="J27" i="24" s="1"/>
  <c r="J28" i="24" s="1"/>
  <c r="J30" i="24" s="1"/>
  <c r="I25" i="24"/>
  <c r="I27" i="24" s="1"/>
  <c r="I28" i="24" s="1"/>
  <c r="I30" i="24" s="1"/>
  <c r="K14" i="24"/>
  <c r="K17" i="24" s="1"/>
  <c r="K18" i="24" s="1"/>
  <c r="K20" i="24" s="1"/>
  <c r="O4" i="24"/>
  <c r="O7" i="24" s="1"/>
  <c r="O8" i="24" s="1"/>
  <c r="N4" i="24"/>
  <c r="N7" i="24" s="1"/>
  <c r="N8" i="24" s="1"/>
  <c r="G23" i="34"/>
  <c r="G23" i="35"/>
  <c r="K10" i="24"/>
  <c r="D24" i="20"/>
  <c r="D18" i="20"/>
  <c r="G18" i="19"/>
  <c r="C12" i="22"/>
  <c r="D12" i="22" s="1"/>
  <c r="D12" i="21"/>
  <c r="G24" i="19"/>
  <c r="C11" i="11"/>
  <c r="D11" i="11" s="1"/>
  <c r="D17" i="11" s="1"/>
  <c r="D11" i="10"/>
  <c r="D17" i="10" s="1"/>
  <c r="D23" i="9"/>
  <c r="G17" i="9"/>
  <c r="G23" i="8"/>
  <c r="K24" i="24" l="1"/>
  <c r="K27" i="24" s="1"/>
  <c r="K28" i="24" s="1"/>
  <c r="K30" i="24" s="1"/>
  <c r="L14" i="24"/>
  <c r="L17" i="24" s="1"/>
  <c r="L18" i="24" s="1"/>
  <c r="L20" i="24" s="1"/>
  <c r="L10" i="24"/>
  <c r="G18" i="20"/>
  <c r="G24" i="20"/>
  <c r="D18" i="21"/>
  <c r="D24" i="21"/>
  <c r="D24" i="22"/>
  <c r="D18" i="22"/>
  <c r="G23" i="9"/>
  <c r="D23" i="10"/>
  <c r="G17" i="10"/>
  <c r="D23" i="11"/>
  <c r="G17" i="11"/>
  <c r="L24" i="24" l="1"/>
  <c r="L27" i="24" s="1"/>
  <c r="L28" i="24" s="1"/>
  <c r="L30" i="24" s="1"/>
  <c r="M14" i="24"/>
  <c r="M17" i="24" s="1"/>
  <c r="M18" i="24" s="1"/>
  <c r="M20" i="24" s="1"/>
  <c r="M10" i="24"/>
  <c r="G24" i="21"/>
  <c r="G18" i="21"/>
  <c r="G18" i="22"/>
  <c r="G24" i="22"/>
  <c r="G23" i="11"/>
  <c r="G23" i="10"/>
  <c r="M24" i="24" l="1"/>
  <c r="M27" i="24" s="1"/>
  <c r="M28" i="24" s="1"/>
  <c r="M30" i="24" s="1"/>
  <c r="O14" i="24"/>
  <c r="O17" i="24" s="1"/>
  <c r="O18" i="24" s="1"/>
  <c r="O20" i="24" s="1"/>
  <c r="N14" i="24"/>
  <c r="N17" i="24" s="1"/>
  <c r="N18" i="24" s="1"/>
  <c r="N20" i="24" s="1"/>
  <c r="N10" i="24"/>
  <c r="O10" i="24"/>
  <c r="O24" i="24" l="1"/>
  <c r="O27" i="24" s="1"/>
  <c r="O28" i="24" s="1"/>
  <c r="O30" i="24" s="1"/>
  <c r="N24" i="24"/>
  <c r="N27" i="24" s="1"/>
  <c r="N28" i="24" s="1"/>
  <c r="N30" i="24" s="1"/>
  <c r="O21" i="24"/>
  <c r="O11" i="24"/>
  <c r="O31" i="24" l="1"/>
</calcChain>
</file>

<file path=xl/sharedStrings.xml><?xml version="1.0" encoding="utf-8"?>
<sst xmlns="http://schemas.openxmlformats.org/spreadsheetml/2006/main" count="1291" uniqueCount="162">
  <si>
    <t>GS &lt; 50kW</t>
  </si>
  <si>
    <t>Volume</t>
  </si>
  <si>
    <t>2016 Rates 
(EB-2015-0024)</t>
  </si>
  <si>
    <t>Current Charges ($)</t>
  </si>
  <si>
    <t xml:space="preserve">Rates as per Acquisition Agreement </t>
  </si>
  <si>
    <t xml:space="preserve"> Charges as per Acquisition Agreement ($)</t>
  </si>
  <si>
    <t>% Change</t>
  </si>
  <si>
    <t>Monthly Consumption (kWh)</t>
  </si>
  <si>
    <t>Total Loss Factors</t>
  </si>
  <si>
    <t>TOU - Off Peak Consumption</t>
  </si>
  <si>
    <t>TOU - Mid Peak Consumption</t>
  </si>
  <si>
    <t>TOU - On Peak Consumption</t>
  </si>
  <si>
    <t>Total: Commodity</t>
  </si>
  <si>
    <t>DX Fixed Charge ($)</t>
  </si>
  <si>
    <t>DX Fixed Charge Rate Riders ($)</t>
  </si>
  <si>
    <t>DX Vol. Charge ($/kWh)</t>
  </si>
  <si>
    <t>DX Low Voltage Charge ($/kWh)</t>
  </si>
  <si>
    <t>DX Vol. Rate Riders ($/kWh)</t>
  </si>
  <si>
    <t>Distribution Base Rates Only</t>
  </si>
  <si>
    <t>Smart Meter Entity Charge ($)</t>
  </si>
  <si>
    <t>Cost of Losses ($/kWh)</t>
  </si>
  <si>
    <t>Distribution Pass-through Charges</t>
  </si>
  <si>
    <t>Total: Distribution</t>
  </si>
  <si>
    <t>TX-Network ($/kWh)</t>
  </si>
  <si>
    <t>TX-Connection ($/kWh)</t>
  </si>
  <si>
    <t>Total: Transmission</t>
  </si>
  <si>
    <t>DRC ($/kWh)</t>
  </si>
  <si>
    <t>WMSC ($/kWh)</t>
  </si>
  <si>
    <t>RRRP ($/kWh)</t>
  </si>
  <si>
    <t>OESP ($/kWh)</t>
  </si>
  <si>
    <t>SSA ($)</t>
  </si>
  <si>
    <t>Total: Regulatory</t>
  </si>
  <si>
    <t>Total Bill (Before Taxes)</t>
  </si>
  <si>
    <t xml:space="preserve">    HST</t>
  </si>
  <si>
    <t>Total Bill (Including HST)</t>
  </si>
  <si>
    <t>Total Bill (Including HST and Riders)</t>
  </si>
  <si>
    <t>Assumed growth</t>
  </si>
  <si>
    <t>2017 no A</t>
  </si>
  <si>
    <t>2017 w/ A</t>
  </si>
  <si>
    <t>2018 no A</t>
  </si>
  <si>
    <t>2018 w/ A</t>
  </si>
  <si>
    <t>2019 no A</t>
  </si>
  <si>
    <t>2019 w/ A</t>
  </si>
  <si>
    <t>2020 no A</t>
  </si>
  <si>
    <t>2020 w/ A</t>
  </si>
  <si>
    <t>2021 no A</t>
  </si>
  <si>
    <t>2021 w/ A</t>
  </si>
  <si>
    <t>Assumed growth (no A)</t>
  </si>
  <si>
    <t>Assumed growth (w/ A)</t>
  </si>
  <si>
    <t>2022 no A</t>
  </si>
  <si>
    <t>2022 w/ A</t>
  </si>
  <si>
    <t>2023 no A</t>
  </si>
  <si>
    <t>2023 w/ A</t>
  </si>
  <si>
    <t>2024 no A</t>
  </si>
  <si>
    <t>2024 w/ A</t>
  </si>
  <si>
    <t>2025 no A</t>
  </si>
  <si>
    <t>2025 w/ A</t>
  </si>
  <si>
    <t>2026 no A</t>
  </si>
  <si>
    <t>2026 w/ A</t>
  </si>
  <si>
    <t>GS 50kW to 4,999kW</t>
  </si>
  <si>
    <t xml:space="preserve">2016 Rates </t>
  </si>
  <si>
    <t>Peak (kW)</t>
  </si>
  <si>
    <t>Commodity Charges</t>
  </si>
  <si>
    <t>DX Vol. Charge ($/kW)</t>
  </si>
  <si>
    <t>DX Low Voltage Charge ($/kW)</t>
  </si>
  <si>
    <t>DX Vol. Rate Riders ($/kW)</t>
  </si>
  <si>
    <t>TX-Network ($/kW)</t>
  </si>
  <si>
    <t>TX-Connection ($/kW)</t>
  </si>
  <si>
    <r>
      <t>Monthly Total Bill Analysis</t>
    </r>
    <r>
      <rPr>
        <sz val="20"/>
        <color indexed="9"/>
        <rFont val="Calibri"/>
        <family val="2"/>
      </rPr>
      <t xml:space="preserve">
Deferred Rebasing Period  Benefit to OPDC Customers as a Result of Transaction </t>
    </r>
  </si>
  <si>
    <r>
      <t>2016</t>
    </r>
    <r>
      <rPr>
        <b/>
        <vertAlign val="superscript"/>
        <sz val="16"/>
        <color indexed="8"/>
        <rFont val="Calibri"/>
        <family val="2"/>
      </rPr>
      <t>1</t>
    </r>
  </si>
  <si>
    <r>
      <t>2017</t>
    </r>
    <r>
      <rPr>
        <b/>
        <vertAlign val="superscript"/>
        <sz val="16"/>
        <color indexed="8"/>
        <rFont val="Calibri"/>
        <family val="2"/>
      </rPr>
      <t>2</t>
    </r>
  </si>
  <si>
    <t>2023***</t>
  </si>
  <si>
    <t>Class - Residential</t>
  </si>
  <si>
    <t>Scenario Assumption</t>
  </si>
  <si>
    <t>Year 1</t>
  </si>
  <si>
    <t>Year 2</t>
  </si>
  <si>
    <t>Year 3</t>
  </si>
  <si>
    <t>Year 4</t>
  </si>
  <si>
    <t>Year 5</t>
  </si>
  <si>
    <t>Year 6</t>
  </si>
  <si>
    <t>Year 7</t>
  </si>
  <si>
    <t>Year 8</t>
  </si>
  <si>
    <t>Year 9</t>
  </si>
  <si>
    <t>Year 10</t>
  </si>
  <si>
    <r>
      <t>Status Quo</t>
    </r>
    <r>
      <rPr>
        <b/>
        <vertAlign val="superscript"/>
        <sz val="11"/>
        <color indexed="8"/>
        <rFont val="Calibri"/>
        <family val="2"/>
      </rPr>
      <t>3</t>
    </r>
  </si>
  <si>
    <t>With Acquisition</t>
  </si>
  <si>
    <t>Monthly Benefit</t>
  </si>
  <si>
    <t>Annual Benefit</t>
  </si>
  <si>
    <t>Add Annual ESM Benefit/Refund (Note 1)</t>
  </si>
  <si>
    <t>Each OPDC Customer in Class Benefits from the Acquisition by;</t>
  </si>
  <si>
    <t>10 year Cumulative Benefit</t>
  </si>
  <si>
    <t>GS &lt; 50 kW</t>
  </si>
  <si>
    <t>GS &gt; 50 kW</t>
  </si>
  <si>
    <t>Notes:</t>
  </si>
  <si>
    <t>Per Attachment 7, EB-2016-0276 - Note GS&lt;50kW. Note the DRC Rate was corrected in the Interogatory response to Board Staff - Exhibit I, Tab 1, Schedule 5 (a)</t>
  </si>
  <si>
    <t>2017 rates forward incorporate Fair Hydro Plan which included changes to Regulatory Changes, Commodity Prices and other credits</t>
  </si>
  <si>
    <t>"Status Quo" Rate Setting Assumption:  OPDC submits  Cost of Service applications in 2018 and 2023 (last COS EB-2009-0273 for 2010 rates); all other years previously approved rates adjusted by Price Cap Adjustment</t>
  </si>
  <si>
    <t>"With Acquisition" Rate Setting Assumption:  2017-21 base distribution rates reduced by 1% from current 2016 rates; 2022 -2026 rates reflect 2016 rates increased annual by Price Cap Adjustment</t>
  </si>
  <si>
    <t>Price Cap Adjustment Applied :</t>
  </si>
  <si>
    <t>Inflation Factor = 1.9%</t>
  </si>
  <si>
    <t>Productivity and Stretch Factor = 1.3%</t>
  </si>
  <si>
    <t>Cost of Service Year Adjustment Assumptions Applied :</t>
  </si>
  <si>
    <t>For illustrative purposes ONLY, Hydro One has calculated the potential allocation of the guaranteed ESM refund , as follows:</t>
  </si>
  <si>
    <t xml:space="preserve">Allocation of the Annual ESM Refund to OPDC Customers </t>
  </si>
  <si>
    <t>Year of Refund</t>
  </si>
  <si>
    <t>Proposed Total Annual ESM Refund</t>
  </si>
  <si>
    <t>PER ESM Evidence (A-3-1 - Table 6)</t>
  </si>
  <si>
    <t>Total Annual Refund ($'s)</t>
  </si>
  <si>
    <t>TOTAL ESM (years 6 to 10)</t>
  </si>
  <si>
    <t>Customer Class</t>
  </si>
  <si>
    <t>% Weighting</t>
  </si>
  <si>
    <r>
      <t>Customers per class</t>
    </r>
    <r>
      <rPr>
        <vertAlign val="superscript"/>
        <sz val="9.35"/>
        <color indexed="8"/>
        <rFont val="Calibri"/>
        <family val="2"/>
      </rPr>
      <t xml:space="preserve"> (6)</t>
    </r>
  </si>
  <si>
    <t>Residential</t>
  </si>
  <si>
    <t>Dollar / Customer Refund</t>
  </si>
  <si>
    <t>General Service &lt; 50kW</t>
  </si>
  <si>
    <t>General Service &gt; 50kW</t>
  </si>
  <si>
    <t>Other (Incl Non-Metered Scattered Load)</t>
  </si>
  <si>
    <t>-</t>
  </si>
  <si>
    <t>Total</t>
  </si>
  <si>
    <r>
      <t>P</t>
    </r>
    <r>
      <rPr>
        <sz val="11"/>
        <color indexed="8"/>
        <rFont val="Calibri"/>
        <family val="2"/>
      </rPr>
      <t>er Attachment 4 of Hydro One's OPDC MAAD prefiled application evidence</t>
    </r>
  </si>
  <si>
    <t>NOTE:  Hydro One when seeking disposition of the ESM will propose a methodology to refund to customers</t>
  </si>
  <si>
    <t>2016 Rates 
 (EB-2015-0024)</t>
  </si>
  <si>
    <t>Bill With Riders</t>
  </si>
  <si>
    <t>Bill Without Riders</t>
  </si>
  <si>
    <t>(As previously Filed)</t>
  </si>
  <si>
    <r>
      <t xml:space="preserve">Distribution Rates are increased by 6%.  </t>
    </r>
    <r>
      <rPr>
        <sz val="11"/>
        <rFont val="Calibri"/>
        <family val="2"/>
      </rPr>
      <t>This 6% increase assumption represents the OEB approved average increase from the 30 LDC's who rebased in the 2016 and 2017 rate years.</t>
    </r>
  </si>
  <si>
    <r>
      <t>Per the OEB's 2015 Yearbook. Total Distribution Revenue is per Tab =</t>
    </r>
    <r>
      <rPr>
        <sz val="11"/>
        <rFont val="Calibri"/>
        <family val="2"/>
      </rPr>
      <t xml:space="preserve"> '2015 I/S'</t>
    </r>
    <r>
      <rPr>
        <sz val="11"/>
        <rFont val="Calibri"/>
        <family val="2"/>
        <scheme val="minor"/>
      </rPr>
      <t xml:space="preserve"> ; &amp; Distribution Revenue by Class is per Tab = '</t>
    </r>
    <r>
      <rPr>
        <sz val="11"/>
        <rFont val="Calibri"/>
        <family val="2"/>
      </rPr>
      <t>2015</t>
    </r>
    <r>
      <rPr>
        <sz val="11"/>
        <rFont val="Calibri"/>
        <family val="2"/>
        <scheme val="minor"/>
      </rPr>
      <t xml:space="preserve"> Stats by Class'</t>
    </r>
  </si>
  <si>
    <r>
      <rPr>
        <sz val="11"/>
        <rFont val="Calibri"/>
        <family val="2"/>
      </rPr>
      <t>2015</t>
    </r>
    <r>
      <rPr>
        <sz val="11"/>
        <rFont val="Calibri"/>
        <family val="2"/>
        <scheme val="minor"/>
      </rPr>
      <t xml:space="preserve"> Revenue Requirement</t>
    </r>
    <r>
      <rPr>
        <vertAlign val="superscript"/>
        <sz val="9.35"/>
        <rFont val="Calibri"/>
        <family val="2"/>
      </rPr>
      <t xml:space="preserve"> (6)</t>
    </r>
  </si>
  <si>
    <t>Page: 'Summary'</t>
  </si>
  <si>
    <t>Page : RES no FHP 16-17</t>
  </si>
  <si>
    <t>Page: RES FHP 2017</t>
  </si>
  <si>
    <t>Page: RES FHP 2018</t>
  </si>
  <si>
    <t>Page: RES FHP 2019</t>
  </si>
  <si>
    <t>Page: RES FHP 2020</t>
  </si>
  <si>
    <t>Page: RES FHP 2021</t>
  </si>
  <si>
    <t>Page: RES FHP 2022</t>
  </si>
  <si>
    <t>Page: RES FHP 2023</t>
  </si>
  <si>
    <t>Page: RES FHP 2024</t>
  </si>
  <si>
    <t>Page: RES FHP 2025</t>
  </si>
  <si>
    <t>Page: RES FHP 2026</t>
  </si>
  <si>
    <t>Page: GS Under 50 no FHP 16-17</t>
  </si>
  <si>
    <t>Page: GS Under 50 FHP 2017</t>
  </si>
  <si>
    <t>Page: GS Under 50 FHP 2018</t>
  </si>
  <si>
    <t>Page: GS Under 50 FHP 2019</t>
  </si>
  <si>
    <t>Page: GS Under 50 FHP 2020</t>
  </si>
  <si>
    <t>Page: GS Under 50 FHP 2021</t>
  </si>
  <si>
    <t>Page: GS Under 50 FHP 2022</t>
  </si>
  <si>
    <t>Page: GS Under 50 FHP 2023</t>
  </si>
  <si>
    <t>Page: GS Under 50 FHP 2024</t>
  </si>
  <si>
    <t>Page: GS Under 50 FHP 2025</t>
  </si>
  <si>
    <t>Page: GS Under 50 FHP 2026</t>
  </si>
  <si>
    <t>Page: GS Over 50 no FHP 16-17</t>
  </si>
  <si>
    <t>Page: GS Over 50 FHP 2017</t>
  </si>
  <si>
    <t>Page: GS Over 50 FHP 2018</t>
  </si>
  <si>
    <t>Page: GS Over 50 FHP 2019</t>
  </si>
  <si>
    <t>Page: GS Over 50 FHP 2020</t>
  </si>
  <si>
    <t>Page: GS Over 50 FHP 2021</t>
  </si>
  <si>
    <t>Page: GS Over 50 FHP 2022</t>
  </si>
  <si>
    <t>Page: GS Over 50 FHP 2023</t>
  </si>
  <si>
    <t>Page: GS Over 50 FHP 2024</t>
  </si>
  <si>
    <t>Page: GS Over 50 FHP 2025</t>
  </si>
  <si>
    <t>Page: GS Over 50 FHP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</si>
</sst>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000"/>
    <numFmt numFmtId="165" formatCode="0.000"/>
    <numFmt numFmtId="166" formatCode="&quot;$&quot;#,##0.00"/>
    <numFmt numFmtId="167" formatCode="0.0000"/>
    <numFmt numFmtId="168" formatCode="_(&quot;$&quot;* #,##0.0000_);_(&quot;$&quot;* \(#,##0.0000\);_(&quot;$&quot;* &quot;-&quot;??_);_(@_)"/>
    <numFmt numFmtId="169" formatCode="_(&quot;$&quot;* #,##0_);_(&quot;$&quot;* \(#,##0\);_(&quot;$&quot;* &quot;-&quot;??_);_(@_)"/>
    <numFmt numFmtId="170" formatCode="_(* #,##0_);_(* \(#,##0\);_(* &quot;-&quot;??_);_(@_)"/>
    <numFmt numFmtId="171" formatCode="_(* #,##0.0000_);_(* \(#,##0.0000\);_(* &quot;-&quot;??_);_(@_)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color indexed="8"/>
      <name val="Times New Roman"/>
      <family val="1"/>
    </font>
    <font>
      <sz val="10"/>
      <color theme="0" tint="-0.249977111117893"/>
      <name val="Times New Roman"/>
      <family val="1"/>
    </font>
    <font>
      <sz val="20"/>
      <color theme="0"/>
      <name val="Calibri"/>
      <family val="2"/>
      <scheme val="minor"/>
    </font>
    <font>
      <sz val="20"/>
      <color indexed="9"/>
      <name val="Calibri"/>
      <family val="2"/>
    </font>
    <font>
      <b/>
      <sz val="16"/>
      <color theme="1"/>
      <name val="Calibri"/>
      <family val="2"/>
      <scheme val="minor"/>
    </font>
    <font>
      <b/>
      <vertAlign val="superscript"/>
      <sz val="16"/>
      <color indexed="8"/>
      <name val="Calibri"/>
      <family val="2"/>
    </font>
    <font>
      <b/>
      <vertAlign val="superscript"/>
      <sz val="11"/>
      <color indexed="8"/>
      <name val="Calibri"/>
      <family val="2"/>
    </font>
    <font>
      <sz val="11"/>
      <name val="Calibri"/>
      <family val="2"/>
      <scheme val="minor"/>
    </font>
    <font>
      <sz val="11"/>
      <name val="Calibri"/>
      <family val="2"/>
    </font>
    <font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vertAlign val="superscript"/>
      <sz val="9.35"/>
      <color indexed="8"/>
      <name val="Calibri"/>
      <family val="2"/>
    </font>
    <font>
      <sz val="11"/>
      <color indexed="8"/>
      <name val="Calibri"/>
      <family val="2"/>
    </font>
    <font>
      <b/>
      <u/>
      <sz val="16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vertAlign val="superscript"/>
      <sz val="9.35"/>
      <name val="Calibri"/>
      <family val="2"/>
    </font>
    <font>
      <sz val="10"/>
      <color theme="0" tint="-0.14999847407452621"/>
      <name val="Times New Roman"/>
      <family val="1"/>
    </font>
    <font>
      <b/>
      <sz val="10"/>
      <color theme="0" tint="-0.14999847407452621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83">
    <xf numFmtId="0" fontId="0" fillId="0" borderId="0" xfId="0"/>
    <xf numFmtId="0" fontId="4" fillId="0" borderId="1" xfId="0" applyFont="1" applyBorder="1" applyAlignment="1">
      <alignment horizontal="left"/>
    </xf>
    <xf numFmtId="0" fontId="3" fillId="0" borderId="0" xfId="0" applyFont="1"/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quotePrefix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6" xfId="0" applyFont="1" applyBorder="1" applyAlignment="1">
      <alignment horizontal="left"/>
    </xf>
    <xf numFmtId="0" fontId="4" fillId="0" borderId="6" xfId="0" applyFont="1" applyBorder="1" applyAlignment="1">
      <alignment horizontal="center"/>
    </xf>
    <xf numFmtId="3" fontId="4" fillId="0" borderId="7" xfId="0" applyNumberFormat="1" applyFont="1" applyBorder="1" applyAlignment="1">
      <alignment horizontal="center"/>
    </xf>
    <xf numFmtId="3" fontId="4" fillId="0" borderId="8" xfId="0" applyNumberFormat="1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10" fontId="5" fillId="0" borderId="6" xfId="3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4" fillId="0" borderId="10" xfId="0" applyFont="1" applyBorder="1" applyAlignment="1">
      <alignment horizontal="left"/>
    </xf>
    <xf numFmtId="0" fontId="4" fillId="0" borderId="10" xfId="0" applyFont="1" applyBorder="1" applyAlignment="1">
      <alignment horizontal="center"/>
    </xf>
    <xf numFmtId="164" fontId="5" fillId="0" borderId="11" xfId="0" applyNumberFormat="1" applyFont="1" applyBorder="1" applyAlignment="1">
      <alignment horizontal="center"/>
    </xf>
    <xf numFmtId="164" fontId="5" fillId="0" borderId="12" xfId="0" applyNumberFormat="1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10" fontId="5" fillId="0" borderId="10" xfId="3" applyNumberFormat="1" applyFont="1" applyBorder="1" applyAlignment="1">
      <alignment horizontal="center"/>
    </xf>
    <xf numFmtId="0" fontId="5" fillId="0" borderId="10" xfId="0" applyFont="1" applyBorder="1" applyAlignment="1">
      <alignment horizontal="left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1" fontId="5" fillId="0" borderId="10" xfId="0" applyNumberFormat="1" applyFont="1" applyBorder="1" applyAlignment="1">
      <alignment horizontal="center"/>
    </xf>
    <xf numFmtId="165" fontId="5" fillId="0" borderId="11" xfId="0" applyNumberFormat="1" applyFont="1" applyBorder="1" applyAlignment="1">
      <alignment horizontal="center"/>
    </xf>
    <xf numFmtId="166" fontId="5" fillId="0" borderId="12" xfId="0" applyNumberFormat="1" applyFont="1" applyBorder="1" applyAlignment="1">
      <alignment horizontal="center"/>
    </xf>
    <xf numFmtId="0" fontId="4" fillId="0" borderId="10" xfId="0" applyFont="1" applyBorder="1" applyAlignment="1">
      <alignment horizontal="right"/>
    </xf>
    <xf numFmtId="0" fontId="4" fillId="0" borderId="11" xfId="0" applyFont="1" applyBorder="1" applyAlignment="1">
      <alignment horizontal="center"/>
    </xf>
    <xf numFmtId="166" fontId="4" fillId="0" borderId="12" xfId="0" applyNumberFormat="1" applyFont="1" applyBorder="1" applyAlignment="1">
      <alignment horizontal="center"/>
    </xf>
    <xf numFmtId="10" fontId="4" fillId="0" borderId="10" xfId="3" applyNumberFormat="1" applyFont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10" fontId="1" fillId="0" borderId="0" xfId="3" applyNumberFormat="1" applyFont="1"/>
    <xf numFmtId="167" fontId="5" fillId="0" borderId="11" xfId="0" applyNumberFormat="1" applyFont="1" applyBorder="1" applyAlignment="1">
      <alignment horizontal="center"/>
    </xf>
    <xf numFmtId="167" fontId="5" fillId="0" borderId="0" xfId="0" applyNumberFormat="1" applyFont="1" applyBorder="1" applyAlignment="1">
      <alignment horizontal="center"/>
    </xf>
    <xf numFmtId="166" fontId="4" fillId="0" borderId="0" xfId="0" applyNumberFormat="1" applyFont="1" applyBorder="1" applyAlignment="1">
      <alignment horizontal="center"/>
    </xf>
    <xf numFmtId="2" fontId="5" fillId="0" borderId="11" xfId="0" applyNumberFormat="1" applyFont="1" applyBorder="1" applyAlignment="1">
      <alignment horizontal="center"/>
    </xf>
    <xf numFmtId="166" fontId="5" fillId="0" borderId="0" xfId="0" applyNumberFormat="1" applyFont="1" applyBorder="1" applyAlignment="1">
      <alignment horizontal="center"/>
    </xf>
    <xf numFmtId="10" fontId="3" fillId="0" borderId="0" xfId="3" applyNumberFormat="1" applyFont="1"/>
    <xf numFmtId="1" fontId="4" fillId="0" borderId="10" xfId="0" applyNumberFormat="1" applyFont="1" applyBorder="1" applyAlignment="1">
      <alignment horizontal="center"/>
    </xf>
    <xf numFmtId="6" fontId="0" fillId="0" borderId="0" xfId="0" applyNumberFormat="1"/>
    <xf numFmtId="9" fontId="5" fillId="0" borderId="11" xfId="3" applyFont="1" applyBorder="1" applyAlignment="1">
      <alignment horizontal="center"/>
    </xf>
    <xf numFmtId="9" fontId="5" fillId="0" borderId="0" xfId="3" applyFont="1" applyBorder="1" applyAlignment="1">
      <alignment horizontal="center"/>
    </xf>
    <xf numFmtId="9" fontId="5" fillId="0" borderId="13" xfId="3" applyFont="1" applyBorder="1" applyAlignment="1">
      <alignment horizontal="center"/>
    </xf>
    <xf numFmtId="166" fontId="5" fillId="0" borderId="14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9" fontId="4" fillId="0" borderId="3" xfId="3" applyFont="1" applyBorder="1" applyAlignment="1">
      <alignment horizontal="center"/>
    </xf>
    <xf numFmtId="166" fontId="4" fillId="0" borderId="3" xfId="0" applyNumberFormat="1" applyFont="1" applyBorder="1" applyAlignment="1">
      <alignment horizontal="center"/>
    </xf>
    <xf numFmtId="166" fontId="4" fillId="0" borderId="2" xfId="3" applyNumberFormat="1" applyFont="1" applyBorder="1" applyAlignment="1">
      <alignment horizontal="center"/>
    </xf>
    <xf numFmtId="10" fontId="4" fillId="0" borderId="1" xfId="3" applyNumberFormat="1" applyFont="1" applyBorder="1" applyAlignment="1">
      <alignment horizontal="center"/>
    </xf>
    <xf numFmtId="0" fontId="0" fillId="0" borderId="0" xfId="0" applyAlignment="1">
      <alignment horizontal="left"/>
    </xf>
    <xf numFmtId="10" fontId="1" fillId="0" borderId="0" xfId="3" applyNumberFormat="1" applyFont="1" applyAlignment="1">
      <alignment horizontal="center"/>
    </xf>
    <xf numFmtId="0" fontId="3" fillId="2" borderId="0" xfId="0" applyFont="1" applyFill="1"/>
    <xf numFmtId="0" fontId="3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0" fillId="2" borderId="0" xfId="0" applyFill="1"/>
    <xf numFmtId="9" fontId="1" fillId="0" borderId="0" xfId="3" applyFont="1"/>
    <xf numFmtId="2" fontId="4" fillId="2" borderId="11" xfId="0" applyNumberFormat="1" applyFont="1" applyFill="1" applyBorder="1" applyAlignment="1">
      <alignment horizontal="center"/>
    </xf>
    <xf numFmtId="10" fontId="0" fillId="2" borderId="0" xfId="0" applyNumberFormat="1" applyFill="1"/>
    <xf numFmtId="167" fontId="4" fillId="2" borderId="11" xfId="0" applyNumberFormat="1" applyFont="1" applyFill="1" applyBorder="1" applyAlignment="1">
      <alignment horizontal="center"/>
    </xf>
    <xf numFmtId="1" fontId="6" fillId="0" borderId="10" xfId="0" applyNumberFormat="1" applyFont="1" applyBorder="1" applyAlignment="1">
      <alignment horizontal="center"/>
    </xf>
    <xf numFmtId="0" fontId="4" fillId="0" borderId="2" xfId="0" quotePrefix="1" applyFont="1" applyBorder="1" applyAlignment="1">
      <alignment horizontal="center" vertical="center" wrapText="1"/>
    </xf>
    <xf numFmtId="44" fontId="1" fillId="0" borderId="0" xfId="2" applyFont="1"/>
    <xf numFmtId="168" fontId="1" fillId="0" borderId="0" xfId="2" applyNumberFormat="1" applyFont="1"/>
    <xf numFmtId="0" fontId="3" fillId="2" borderId="0" xfId="0" quotePrefix="1" applyFont="1" applyFill="1" applyAlignment="1">
      <alignment horizontal="left"/>
    </xf>
    <xf numFmtId="3" fontId="4" fillId="0" borderId="6" xfId="0" applyNumberFormat="1" applyFont="1" applyBorder="1" applyAlignment="1">
      <alignment horizontal="center"/>
    </xf>
    <xf numFmtId="0" fontId="4" fillId="0" borderId="10" xfId="0" quotePrefix="1" applyFont="1" applyBorder="1" applyAlignment="1">
      <alignment horizontal="left"/>
    </xf>
    <xf numFmtId="3" fontId="4" fillId="0" borderId="11" xfId="0" applyNumberFormat="1" applyFont="1" applyBorder="1" applyAlignment="1">
      <alignment horizontal="center"/>
    </xf>
    <xf numFmtId="3" fontId="4" fillId="0" borderId="12" xfId="0" applyNumberFormat="1" applyFont="1" applyBorder="1" applyAlignment="1">
      <alignment horizontal="center"/>
    </xf>
    <xf numFmtId="165" fontId="7" fillId="0" borderId="0" xfId="0" applyNumberFormat="1" applyFont="1" applyBorder="1" applyAlignment="1">
      <alignment horizontal="center"/>
    </xf>
    <xf numFmtId="166" fontId="7" fillId="0" borderId="12" xfId="0" applyNumberFormat="1" applyFont="1" applyBorder="1" applyAlignment="1">
      <alignment horizontal="center"/>
    </xf>
    <xf numFmtId="10" fontId="7" fillId="0" borderId="10" xfId="3" applyNumberFormat="1" applyFont="1" applyBorder="1" applyAlignment="1">
      <alignment horizontal="center"/>
    </xf>
    <xf numFmtId="0" fontId="0" fillId="0" borderId="0" xfId="0" quotePrefix="1" applyAlignment="1">
      <alignment horizontal="left"/>
    </xf>
    <xf numFmtId="0" fontId="5" fillId="0" borderId="10" xfId="0" quotePrefix="1" applyFont="1" applyBorder="1" applyAlignment="1">
      <alignment horizontal="left"/>
    </xf>
    <xf numFmtId="0" fontId="0" fillId="2" borderId="0" xfId="0" quotePrefix="1" applyFill="1" applyAlignment="1">
      <alignment horizontal="left"/>
    </xf>
    <xf numFmtId="166" fontId="4" fillId="0" borderId="4" xfId="0" applyNumberFormat="1" applyFont="1" applyBorder="1" applyAlignment="1">
      <alignment horizontal="center"/>
    </xf>
    <xf numFmtId="0" fontId="0" fillId="0" borderId="0" xfId="0" applyFont="1"/>
    <xf numFmtId="0" fontId="0" fillId="2" borderId="0" xfId="0" applyFont="1" applyFill="1"/>
    <xf numFmtId="49" fontId="10" fillId="4" borderId="9" xfId="0" applyNumberFormat="1" applyFont="1" applyFill="1" applyBorder="1" applyAlignment="1">
      <alignment horizontal="center"/>
    </xf>
    <xf numFmtId="49" fontId="10" fillId="0" borderId="9" xfId="0" applyNumberFormat="1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3" fillId="5" borderId="0" xfId="0" applyFont="1" applyFill="1"/>
    <xf numFmtId="0" fontId="0" fillId="4" borderId="0" xfId="0" applyFont="1" applyFill="1"/>
    <xf numFmtId="0" fontId="0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44" fontId="0" fillId="4" borderId="0" xfId="0" applyNumberFormat="1" applyFont="1" applyFill="1"/>
    <xf numFmtId="0" fontId="0" fillId="0" borderId="0" xfId="0" applyFont="1" applyAlignment="1">
      <alignment horizontal="left"/>
    </xf>
    <xf numFmtId="43" fontId="1" fillId="0" borderId="0" xfId="1" applyFont="1"/>
    <xf numFmtId="169" fontId="3" fillId="0" borderId="0" xfId="0" applyNumberFormat="1" applyFont="1" applyBorder="1"/>
    <xf numFmtId="0" fontId="3" fillId="6" borderId="0" xfId="0" applyFont="1" applyFill="1"/>
    <xf numFmtId="0" fontId="0" fillId="0" borderId="0" xfId="0" applyFont="1" applyAlignment="1">
      <alignment horizontal="right"/>
    </xf>
    <xf numFmtId="0" fontId="3" fillId="7" borderId="0" xfId="0" applyFont="1" applyFill="1"/>
    <xf numFmtId="0" fontId="0" fillId="8" borderId="0" xfId="0" applyFont="1" applyFill="1"/>
    <xf numFmtId="0" fontId="0" fillId="0" borderId="0" xfId="0" applyFont="1" applyFill="1"/>
    <xf numFmtId="0" fontId="0" fillId="0" borderId="0" xfId="0" applyFill="1"/>
    <xf numFmtId="0" fontId="13" fillId="0" borderId="0" xfId="0" applyFont="1" applyFill="1"/>
    <xf numFmtId="0" fontId="10" fillId="0" borderId="0" xfId="0" applyFont="1"/>
    <xf numFmtId="0" fontId="15" fillId="0" borderId="0" xfId="0" applyFont="1"/>
    <xf numFmtId="0" fontId="15" fillId="0" borderId="16" xfId="0" applyFont="1" applyBorder="1"/>
    <xf numFmtId="0" fontId="16" fillId="0" borderId="16" xfId="0" applyFont="1" applyBorder="1" applyAlignment="1">
      <alignment horizontal="center"/>
    </xf>
    <xf numFmtId="0" fontId="15" fillId="0" borderId="0" xfId="0" applyFont="1" applyAlignment="1">
      <alignment horizontal="right"/>
    </xf>
    <xf numFmtId="170" fontId="1" fillId="0" borderId="0" xfId="1" applyNumberFormat="1" applyFont="1"/>
    <xf numFmtId="170" fontId="17" fillId="0" borderId="0" xfId="1" applyNumberFormat="1" applyFont="1" applyAlignment="1">
      <alignment horizontal="right"/>
    </xf>
    <xf numFmtId="170" fontId="3" fillId="0" borderId="0" xfId="1" applyNumberFormat="1" applyFont="1"/>
    <xf numFmtId="0" fontId="0" fillId="0" borderId="18" xfId="0" applyFill="1" applyBorder="1" applyAlignment="1">
      <alignment horizontal="center"/>
    </xf>
    <xf numFmtId="169" fontId="1" fillId="0" borderId="0" xfId="2" applyNumberFormat="1" applyFont="1" applyFill="1" applyBorder="1" applyAlignment="1">
      <alignment horizontal="center"/>
    </xf>
    <xf numFmtId="9" fontId="1" fillId="0" borderId="18" xfId="3" applyFont="1" applyFill="1" applyBorder="1" applyAlignment="1">
      <alignment horizontal="center"/>
    </xf>
    <xf numFmtId="43" fontId="0" fillId="0" borderId="0" xfId="0" applyNumberFormat="1" applyFill="1"/>
    <xf numFmtId="170" fontId="0" fillId="0" borderId="0" xfId="0" applyNumberFormat="1" applyFill="1"/>
    <xf numFmtId="170" fontId="1" fillId="0" borderId="0" xfId="1" applyNumberFormat="1" applyFont="1" applyAlignment="1">
      <alignment horizontal="right"/>
    </xf>
    <xf numFmtId="0" fontId="3" fillId="0" borderId="0" xfId="0" applyFont="1" applyFill="1"/>
    <xf numFmtId="9" fontId="3" fillId="0" borderId="19" xfId="3" applyFont="1" applyFill="1" applyBorder="1" applyAlignment="1">
      <alignment horizontal="center"/>
    </xf>
    <xf numFmtId="170" fontId="3" fillId="0" borderId="15" xfId="1" applyNumberFormat="1" applyFont="1" applyBorder="1" applyAlignment="1">
      <alignment horizontal="right"/>
    </xf>
    <xf numFmtId="9" fontId="1" fillId="0" borderId="0" xfId="3" applyFont="1" applyFill="1"/>
    <xf numFmtId="0" fontId="0" fillId="0" borderId="0" xfId="0" quotePrefix="1" applyFont="1" applyFill="1"/>
    <xf numFmtId="0" fontId="0" fillId="2" borderId="0" xfId="0" quotePrefix="1" applyFont="1" applyFill="1"/>
    <xf numFmtId="170" fontId="0" fillId="2" borderId="0" xfId="0" applyNumberFormat="1" applyFont="1" applyFill="1"/>
    <xf numFmtId="0" fontId="10" fillId="2" borderId="0" xfId="0" applyFont="1" applyFill="1"/>
    <xf numFmtId="0" fontId="20" fillId="2" borderId="0" xfId="0" applyFont="1" applyFill="1"/>
    <xf numFmtId="170" fontId="0" fillId="2" borderId="0" xfId="0" applyNumberFormat="1" applyFill="1"/>
    <xf numFmtId="0" fontId="21" fillId="2" borderId="0" xfId="0" applyFont="1" applyFill="1"/>
    <xf numFmtId="170" fontId="3" fillId="2" borderId="0" xfId="0" applyNumberFormat="1" applyFont="1" applyFill="1"/>
    <xf numFmtId="0" fontId="3" fillId="2" borderId="0" xfId="0" quotePrefix="1" applyFont="1" applyFill="1"/>
    <xf numFmtId="0" fontId="0" fillId="2" borderId="0" xfId="0" quotePrefix="1" applyFill="1"/>
    <xf numFmtId="0" fontId="21" fillId="2" borderId="0" xfId="0" quotePrefix="1" applyFont="1" applyFill="1"/>
    <xf numFmtId="170" fontId="1" fillId="2" borderId="0" xfId="1" applyNumberFormat="1" applyFont="1" applyFill="1"/>
    <xf numFmtId="0" fontId="2" fillId="0" borderId="0" xfId="0" applyFont="1" applyAlignment="1">
      <alignment horizontal="left"/>
    </xf>
    <xf numFmtId="44" fontId="3" fillId="0" borderId="0" xfId="2" applyFont="1"/>
    <xf numFmtId="44" fontId="3" fillId="0" borderId="0" xfId="2" applyFont="1" applyAlignment="1">
      <alignment horizontal="center" vertical="center" wrapText="1"/>
    </xf>
    <xf numFmtId="44" fontId="1" fillId="0" borderId="0" xfId="2" applyFont="1" applyAlignment="1">
      <alignment horizontal="center"/>
    </xf>
    <xf numFmtId="171" fontId="1" fillId="0" borderId="0" xfId="1" applyNumberFormat="1" applyFont="1"/>
    <xf numFmtId="0" fontId="0" fillId="9" borderId="0" xfId="0" applyFill="1"/>
    <xf numFmtId="0" fontId="3" fillId="9" borderId="0" xfId="0" applyFont="1" applyFill="1" applyAlignment="1">
      <alignment horizontal="right"/>
    </xf>
    <xf numFmtId="169" fontId="0" fillId="9" borderId="0" xfId="0" applyNumberFormat="1" applyFont="1" applyFill="1"/>
    <xf numFmtId="0" fontId="13" fillId="0" borderId="0" xfId="0" applyFont="1" applyFill="1" applyBorder="1"/>
    <xf numFmtId="0" fontId="13" fillId="0" borderId="0" xfId="0" quotePrefix="1" applyFont="1" applyFill="1"/>
    <xf numFmtId="0" fontId="13" fillId="0" borderId="17" xfId="0" applyFont="1" applyFill="1" applyBorder="1" applyAlignment="1">
      <alignment horizontal="right"/>
    </xf>
    <xf numFmtId="44" fontId="0" fillId="0" borderId="0" xfId="0" applyNumberFormat="1" applyFont="1"/>
    <xf numFmtId="44" fontId="1" fillId="0" borderId="0" xfId="1" applyNumberFormat="1" applyFont="1"/>
    <xf numFmtId="44" fontId="3" fillId="0" borderId="15" xfId="0" applyNumberFormat="1" applyFont="1" applyBorder="1"/>
    <xf numFmtId="44" fontId="3" fillId="0" borderId="0" xfId="0" applyNumberFormat="1" applyFont="1" applyBorder="1"/>
    <xf numFmtId="44" fontId="3" fillId="0" borderId="0" xfId="0" applyNumberFormat="1" applyFont="1" applyAlignment="1">
      <alignment horizontal="right"/>
    </xf>
    <xf numFmtId="44" fontId="3" fillId="0" borderId="0" xfId="0" applyNumberFormat="1" applyFont="1" applyFill="1" applyBorder="1"/>
    <xf numFmtId="44" fontId="0" fillId="0" borderId="0" xfId="0" applyNumberFormat="1"/>
    <xf numFmtId="0" fontId="3" fillId="9" borderId="0" xfId="0" applyFont="1" applyFill="1"/>
    <xf numFmtId="10" fontId="23" fillId="0" borderId="10" xfId="3" applyNumberFormat="1" applyFont="1" applyBorder="1" applyAlignment="1">
      <alignment horizontal="center"/>
    </xf>
    <xf numFmtId="10" fontId="24" fillId="0" borderId="10" xfId="3" applyNumberFormat="1" applyFont="1" applyBorder="1" applyAlignment="1">
      <alignment horizontal="center"/>
    </xf>
    <xf numFmtId="169" fontId="0" fillId="0" borderId="0" xfId="0" applyNumberFormat="1" applyFont="1"/>
    <xf numFmtId="169" fontId="1" fillId="0" borderId="0" xfId="1" applyNumberFormat="1" applyFont="1"/>
    <xf numFmtId="169" fontId="3" fillId="0" borderId="15" xfId="0" applyNumberFormat="1" applyFont="1" applyBorder="1"/>
    <xf numFmtId="169" fontId="3" fillId="0" borderId="0" xfId="0" applyNumberFormat="1" applyFont="1" applyFill="1" applyBorder="1"/>
    <xf numFmtId="2" fontId="25" fillId="0" borderId="0" xfId="0" applyNumberFormat="1" applyFont="1" applyFill="1" applyBorder="1" applyAlignment="1">
      <alignment horizontal="center"/>
    </xf>
    <xf numFmtId="166" fontId="26" fillId="0" borderId="12" xfId="0" applyNumberFormat="1" applyFont="1" applyBorder="1" applyAlignment="1">
      <alignment horizontal="center"/>
    </xf>
    <xf numFmtId="0" fontId="26" fillId="0" borderId="0" xfId="0" applyFont="1" applyFill="1" applyBorder="1" applyAlignment="1">
      <alignment horizontal="center"/>
    </xf>
    <xf numFmtId="0" fontId="25" fillId="0" borderId="0" xfId="0" applyFont="1" applyFill="1" applyBorder="1" applyAlignment="1">
      <alignment horizontal="center"/>
    </xf>
    <xf numFmtId="0" fontId="26" fillId="0" borderId="0" xfId="0" applyFont="1" applyBorder="1" applyAlignment="1">
      <alignment horizontal="center"/>
    </xf>
    <xf numFmtId="167" fontId="26" fillId="0" borderId="0" xfId="0" applyNumberFormat="1" applyFont="1" applyBorder="1" applyAlignment="1">
      <alignment horizontal="center"/>
    </xf>
    <xf numFmtId="166" fontId="25" fillId="0" borderId="0" xfId="0" applyNumberFormat="1" applyFont="1" applyBorder="1" applyAlignment="1">
      <alignment horizontal="center"/>
    </xf>
    <xf numFmtId="2" fontId="26" fillId="0" borderId="0" xfId="0" applyNumberFormat="1" applyFont="1" applyBorder="1" applyAlignment="1">
      <alignment horizontal="center"/>
    </xf>
    <xf numFmtId="166" fontId="26" fillId="0" borderId="0" xfId="0" applyNumberFormat="1" applyFont="1" applyBorder="1" applyAlignment="1">
      <alignment horizontal="center"/>
    </xf>
    <xf numFmtId="0" fontId="25" fillId="0" borderId="0" xfId="0" applyFont="1" applyBorder="1" applyAlignment="1">
      <alignment horizontal="center"/>
    </xf>
    <xf numFmtId="166" fontId="25" fillId="0" borderId="12" xfId="0" applyNumberFormat="1" applyFont="1" applyBorder="1" applyAlignment="1">
      <alignment horizontal="center"/>
    </xf>
    <xf numFmtId="165" fontId="26" fillId="0" borderId="0" xfId="0" applyNumberFormat="1" applyFont="1" applyBorder="1" applyAlignment="1">
      <alignment horizontal="center"/>
    </xf>
    <xf numFmtId="10" fontId="26" fillId="0" borderId="10" xfId="3" applyNumberFormat="1" applyFont="1" applyBorder="1" applyAlignment="1">
      <alignment horizontal="center"/>
    </xf>
    <xf numFmtId="10" fontId="25" fillId="0" borderId="10" xfId="3" applyNumberFormat="1" applyFont="1" applyBorder="1" applyAlignment="1">
      <alignment horizontal="center"/>
    </xf>
    <xf numFmtId="9" fontId="26" fillId="0" borderId="0" xfId="3" applyFont="1" applyBorder="1" applyAlignment="1">
      <alignment horizontal="center"/>
    </xf>
    <xf numFmtId="166" fontId="25" fillId="0" borderId="2" xfId="3" applyNumberFormat="1" applyFont="1" applyBorder="1" applyAlignment="1">
      <alignment horizontal="center"/>
    </xf>
    <xf numFmtId="166" fontId="25" fillId="0" borderId="4" xfId="0" applyNumberFormat="1" applyFont="1" applyBorder="1" applyAlignment="1">
      <alignment horizontal="center"/>
    </xf>
    <xf numFmtId="10" fontId="25" fillId="0" borderId="1" xfId="3" applyNumberFormat="1" applyFont="1" applyBorder="1" applyAlignment="1">
      <alignment horizontal="center"/>
    </xf>
    <xf numFmtId="166" fontId="25" fillId="0" borderId="3" xfId="0" applyNumberFormat="1" applyFont="1" applyBorder="1" applyAlignment="1">
      <alignment horizontal="center"/>
    </xf>
    <xf numFmtId="0" fontId="13" fillId="0" borderId="0" xfId="0" applyFont="1" applyAlignment="1">
      <alignment horizontal="center"/>
    </xf>
    <xf numFmtId="10" fontId="13" fillId="0" borderId="0" xfId="3" applyNumberFormat="1" applyFont="1" applyAlignment="1">
      <alignment horizontal="center"/>
    </xf>
    <xf numFmtId="0" fontId="0" fillId="0" borderId="0" xfId="0" applyAlignment="1">
      <alignment horizontal="right"/>
    </xf>
    <xf numFmtId="0" fontId="8" fillId="3" borderId="0" xfId="0" applyFont="1" applyFill="1" applyAlignment="1">
      <alignment horizont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" xfId="0" quotePrefix="1" applyFont="1" applyBorder="1" applyAlignment="1">
      <alignment horizontal="center" vertic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90"/>
  <sheetViews>
    <sheetView tabSelected="1" zoomScaleNormal="100" zoomScaleSheetLayoutView="85" workbookViewId="0">
      <selection sqref="A1:Q1"/>
    </sheetView>
  </sheetViews>
  <sheetFormatPr defaultRowHeight="15" x14ac:dyDescent="0.25"/>
  <cols>
    <col min="1" max="2" width="6.7109375" customWidth="1"/>
    <col min="3" max="3" width="19.140625" customWidth="1"/>
    <col min="4" max="4" width="26.140625" customWidth="1"/>
    <col min="5" max="5" width="13" customWidth="1"/>
    <col min="6" max="10" width="14.7109375" customWidth="1"/>
    <col min="11" max="15" width="16.5703125" customWidth="1"/>
    <col min="257" max="258" width="6.7109375" customWidth="1"/>
    <col min="259" max="259" width="19.140625" customWidth="1"/>
    <col min="260" max="260" width="26.140625" customWidth="1"/>
    <col min="261" max="261" width="13" customWidth="1"/>
    <col min="262" max="266" width="14.7109375" customWidth="1"/>
    <col min="267" max="271" width="16.5703125" customWidth="1"/>
    <col min="513" max="514" width="6.7109375" customWidth="1"/>
    <col min="515" max="515" width="19.140625" customWidth="1"/>
    <col min="516" max="516" width="26.140625" customWidth="1"/>
    <col min="517" max="517" width="13" customWidth="1"/>
    <col min="518" max="522" width="14.7109375" customWidth="1"/>
    <col min="523" max="527" width="16.5703125" customWidth="1"/>
    <col min="769" max="770" width="6.7109375" customWidth="1"/>
    <col min="771" max="771" width="19.140625" customWidth="1"/>
    <col min="772" max="772" width="26.140625" customWidth="1"/>
    <col min="773" max="773" width="13" customWidth="1"/>
    <col min="774" max="778" width="14.7109375" customWidth="1"/>
    <col min="779" max="783" width="16.5703125" customWidth="1"/>
    <col min="1025" max="1026" width="6.7109375" customWidth="1"/>
    <col min="1027" max="1027" width="19.140625" customWidth="1"/>
    <col min="1028" max="1028" width="26.140625" customWidth="1"/>
    <col min="1029" max="1029" width="13" customWidth="1"/>
    <col min="1030" max="1034" width="14.7109375" customWidth="1"/>
    <col min="1035" max="1039" width="16.5703125" customWidth="1"/>
    <col min="1281" max="1282" width="6.7109375" customWidth="1"/>
    <col min="1283" max="1283" width="19.140625" customWidth="1"/>
    <col min="1284" max="1284" width="26.140625" customWidth="1"/>
    <col min="1285" max="1285" width="13" customWidth="1"/>
    <col min="1286" max="1290" width="14.7109375" customWidth="1"/>
    <col min="1291" max="1295" width="16.5703125" customWidth="1"/>
    <col min="1537" max="1538" width="6.7109375" customWidth="1"/>
    <col min="1539" max="1539" width="19.140625" customWidth="1"/>
    <col min="1540" max="1540" width="26.140625" customWidth="1"/>
    <col min="1541" max="1541" width="13" customWidth="1"/>
    <col min="1542" max="1546" width="14.7109375" customWidth="1"/>
    <col min="1547" max="1551" width="16.5703125" customWidth="1"/>
    <col min="1793" max="1794" width="6.7109375" customWidth="1"/>
    <col min="1795" max="1795" width="19.140625" customWidth="1"/>
    <col min="1796" max="1796" width="26.140625" customWidth="1"/>
    <col min="1797" max="1797" width="13" customWidth="1"/>
    <col min="1798" max="1802" width="14.7109375" customWidth="1"/>
    <col min="1803" max="1807" width="16.5703125" customWidth="1"/>
    <col min="2049" max="2050" width="6.7109375" customWidth="1"/>
    <col min="2051" max="2051" width="19.140625" customWidth="1"/>
    <col min="2052" max="2052" width="26.140625" customWidth="1"/>
    <col min="2053" max="2053" width="13" customWidth="1"/>
    <col min="2054" max="2058" width="14.7109375" customWidth="1"/>
    <col min="2059" max="2063" width="16.5703125" customWidth="1"/>
    <col min="2305" max="2306" width="6.7109375" customWidth="1"/>
    <col min="2307" max="2307" width="19.140625" customWidth="1"/>
    <col min="2308" max="2308" width="26.140625" customWidth="1"/>
    <col min="2309" max="2309" width="13" customWidth="1"/>
    <col min="2310" max="2314" width="14.7109375" customWidth="1"/>
    <col min="2315" max="2319" width="16.5703125" customWidth="1"/>
    <col min="2561" max="2562" width="6.7109375" customWidth="1"/>
    <col min="2563" max="2563" width="19.140625" customWidth="1"/>
    <col min="2564" max="2564" width="26.140625" customWidth="1"/>
    <col min="2565" max="2565" width="13" customWidth="1"/>
    <col min="2566" max="2570" width="14.7109375" customWidth="1"/>
    <col min="2571" max="2575" width="16.5703125" customWidth="1"/>
    <col min="2817" max="2818" width="6.7109375" customWidth="1"/>
    <col min="2819" max="2819" width="19.140625" customWidth="1"/>
    <col min="2820" max="2820" width="26.140625" customWidth="1"/>
    <col min="2821" max="2821" width="13" customWidth="1"/>
    <col min="2822" max="2826" width="14.7109375" customWidth="1"/>
    <col min="2827" max="2831" width="16.5703125" customWidth="1"/>
    <col min="3073" max="3074" width="6.7109375" customWidth="1"/>
    <col min="3075" max="3075" width="19.140625" customWidth="1"/>
    <col min="3076" max="3076" width="26.140625" customWidth="1"/>
    <col min="3077" max="3077" width="13" customWidth="1"/>
    <col min="3078" max="3082" width="14.7109375" customWidth="1"/>
    <col min="3083" max="3087" width="16.5703125" customWidth="1"/>
    <col min="3329" max="3330" width="6.7109375" customWidth="1"/>
    <col min="3331" max="3331" width="19.140625" customWidth="1"/>
    <col min="3332" max="3332" width="26.140625" customWidth="1"/>
    <col min="3333" max="3333" width="13" customWidth="1"/>
    <col min="3334" max="3338" width="14.7109375" customWidth="1"/>
    <col min="3339" max="3343" width="16.5703125" customWidth="1"/>
    <col min="3585" max="3586" width="6.7109375" customWidth="1"/>
    <col min="3587" max="3587" width="19.140625" customWidth="1"/>
    <col min="3588" max="3588" width="26.140625" customWidth="1"/>
    <col min="3589" max="3589" width="13" customWidth="1"/>
    <col min="3590" max="3594" width="14.7109375" customWidth="1"/>
    <col min="3595" max="3599" width="16.5703125" customWidth="1"/>
    <col min="3841" max="3842" width="6.7109375" customWidth="1"/>
    <col min="3843" max="3843" width="19.140625" customWidth="1"/>
    <col min="3844" max="3844" width="26.140625" customWidth="1"/>
    <col min="3845" max="3845" width="13" customWidth="1"/>
    <col min="3846" max="3850" width="14.7109375" customWidth="1"/>
    <col min="3851" max="3855" width="16.5703125" customWidth="1"/>
    <col min="4097" max="4098" width="6.7109375" customWidth="1"/>
    <col min="4099" max="4099" width="19.140625" customWidth="1"/>
    <col min="4100" max="4100" width="26.140625" customWidth="1"/>
    <col min="4101" max="4101" width="13" customWidth="1"/>
    <col min="4102" max="4106" width="14.7109375" customWidth="1"/>
    <col min="4107" max="4111" width="16.5703125" customWidth="1"/>
    <col min="4353" max="4354" width="6.7109375" customWidth="1"/>
    <col min="4355" max="4355" width="19.140625" customWidth="1"/>
    <col min="4356" max="4356" width="26.140625" customWidth="1"/>
    <col min="4357" max="4357" width="13" customWidth="1"/>
    <col min="4358" max="4362" width="14.7109375" customWidth="1"/>
    <col min="4363" max="4367" width="16.5703125" customWidth="1"/>
    <col min="4609" max="4610" width="6.7109375" customWidth="1"/>
    <col min="4611" max="4611" width="19.140625" customWidth="1"/>
    <col min="4612" max="4612" width="26.140625" customWidth="1"/>
    <col min="4613" max="4613" width="13" customWidth="1"/>
    <col min="4614" max="4618" width="14.7109375" customWidth="1"/>
    <col min="4619" max="4623" width="16.5703125" customWidth="1"/>
    <col min="4865" max="4866" width="6.7109375" customWidth="1"/>
    <col min="4867" max="4867" width="19.140625" customWidth="1"/>
    <col min="4868" max="4868" width="26.140625" customWidth="1"/>
    <col min="4869" max="4869" width="13" customWidth="1"/>
    <col min="4870" max="4874" width="14.7109375" customWidth="1"/>
    <col min="4875" max="4879" width="16.5703125" customWidth="1"/>
    <col min="5121" max="5122" width="6.7109375" customWidth="1"/>
    <col min="5123" max="5123" width="19.140625" customWidth="1"/>
    <col min="5124" max="5124" width="26.140625" customWidth="1"/>
    <col min="5125" max="5125" width="13" customWidth="1"/>
    <col min="5126" max="5130" width="14.7109375" customWidth="1"/>
    <col min="5131" max="5135" width="16.5703125" customWidth="1"/>
    <col min="5377" max="5378" width="6.7109375" customWidth="1"/>
    <col min="5379" max="5379" width="19.140625" customWidth="1"/>
    <col min="5380" max="5380" width="26.140625" customWidth="1"/>
    <col min="5381" max="5381" width="13" customWidth="1"/>
    <col min="5382" max="5386" width="14.7109375" customWidth="1"/>
    <col min="5387" max="5391" width="16.5703125" customWidth="1"/>
    <col min="5633" max="5634" width="6.7109375" customWidth="1"/>
    <col min="5635" max="5635" width="19.140625" customWidth="1"/>
    <col min="5636" max="5636" width="26.140625" customWidth="1"/>
    <col min="5637" max="5637" width="13" customWidth="1"/>
    <col min="5638" max="5642" width="14.7109375" customWidth="1"/>
    <col min="5643" max="5647" width="16.5703125" customWidth="1"/>
    <col min="5889" max="5890" width="6.7109375" customWidth="1"/>
    <col min="5891" max="5891" width="19.140625" customWidth="1"/>
    <col min="5892" max="5892" width="26.140625" customWidth="1"/>
    <col min="5893" max="5893" width="13" customWidth="1"/>
    <col min="5894" max="5898" width="14.7109375" customWidth="1"/>
    <col min="5899" max="5903" width="16.5703125" customWidth="1"/>
    <col min="6145" max="6146" width="6.7109375" customWidth="1"/>
    <col min="6147" max="6147" width="19.140625" customWidth="1"/>
    <col min="6148" max="6148" width="26.140625" customWidth="1"/>
    <col min="6149" max="6149" width="13" customWidth="1"/>
    <col min="6150" max="6154" width="14.7109375" customWidth="1"/>
    <col min="6155" max="6159" width="16.5703125" customWidth="1"/>
    <col min="6401" max="6402" width="6.7109375" customWidth="1"/>
    <col min="6403" max="6403" width="19.140625" customWidth="1"/>
    <col min="6404" max="6404" width="26.140625" customWidth="1"/>
    <col min="6405" max="6405" width="13" customWidth="1"/>
    <col min="6406" max="6410" width="14.7109375" customWidth="1"/>
    <col min="6411" max="6415" width="16.5703125" customWidth="1"/>
    <col min="6657" max="6658" width="6.7109375" customWidth="1"/>
    <col min="6659" max="6659" width="19.140625" customWidth="1"/>
    <col min="6660" max="6660" width="26.140625" customWidth="1"/>
    <col min="6661" max="6661" width="13" customWidth="1"/>
    <col min="6662" max="6666" width="14.7109375" customWidth="1"/>
    <col min="6667" max="6671" width="16.5703125" customWidth="1"/>
    <col min="6913" max="6914" width="6.7109375" customWidth="1"/>
    <col min="6915" max="6915" width="19.140625" customWidth="1"/>
    <col min="6916" max="6916" width="26.140625" customWidth="1"/>
    <col min="6917" max="6917" width="13" customWidth="1"/>
    <col min="6918" max="6922" width="14.7109375" customWidth="1"/>
    <col min="6923" max="6927" width="16.5703125" customWidth="1"/>
    <col min="7169" max="7170" width="6.7109375" customWidth="1"/>
    <col min="7171" max="7171" width="19.140625" customWidth="1"/>
    <col min="7172" max="7172" width="26.140625" customWidth="1"/>
    <col min="7173" max="7173" width="13" customWidth="1"/>
    <col min="7174" max="7178" width="14.7109375" customWidth="1"/>
    <col min="7179" max="7183" width="16.5703125" customWidth="1"/>
    <col min="7425" max="7426" width="6.7109375" customWidth="1"/>
    <col min="7427" max="7427" width="19.140625" customWidth="1"/>
    <col min="7428" max="7428" width="26.140625" customWidth="1"/>
    <col min="7429" max="7429" width="13" customWidth="1"/>
    <col min="7430" max="7434" width="14.7109375" customWidth="1"/>
    <col min="7435" max="7439" width="16.5703125" customWidth="1"/>
    <col min="7681" max="7682" width="6.7109375" customWidth="1"/>
    <col min="7683" max="7683" width="19.140625" customWidth="1"/>
    <col min="7684" max="7684" width="26.140625" customWidth="1"/>
    <col min="7685" max="7685" width="13" customWidth="1"/>
    <col min="7686" max="7690" width="14.7109375" customWidth="1"/>
    <col min="7691" max="7695" width="16.5703125" customWidth="1"/>
    <col min="7937" max="7938" width="6.7109375" customWidth="1"/>
    <col min="7939" max="7939" width="19.140625" customWidth="1"/>
    <col min="7940" max="7940" width="26.140625" customWidth="1"/>
    <col min="7941" max="7941" width="13" customWidth="1"/>
    <col min="7942" max="7946" width="14.7109375" customWidth="1"/>
    <col min="7947" max="7951" width="16.5703125" customWidth="1"/>
    <col min="8193" max="8194" width="6.7109375" customWidth="1"/>
    <col min="8195" max="8195" width="19.140625" customWidth="1"/>
    <col min="8196" max="8196" width="26.140625" customWidth="1"/>
    <col min="8197" max="8197" width="13" customWidth="1"/>
    <col min="8198" max="8202" width="14.7109375" customWidth="1"/>
    <col min="8203" max="8207" width="16.5703125" customWidth="1"/>
    <col min="8449" max="8450" width="6.7109375" customWidth="1"/>
    <col min="8451" max="8451" width="19.140625" customWidth="1"/>
    <col min="8452" max="8452" width="26.140625" customWidth="1"/>
    <col min="8453" max="8453" width="13" customWidth="1"/>
    <col min="8454" max="8458" width="14.7109375" customWidth="1"/>
    <col min="8459" max="8463" width="16.5703125" customWidth="1"/>
    <col min="8705" max="8706" width="6.7109375" customWidth="1"/>
    <col min="8707" max="8707" width="19.140625" customWidth="1"/>
    <col min="8708" max="8708" width="26.140625" customWidth="1"/>
    <col min="8709" max="8709" width="13" customWidth="1"/>
    <col min="8710" max="8714" width="14.7109375" customWidth="1"/>
    <col min="8715" max="8719" width="16.5703125" customWidth="1"/>
    <col min="8961" max="8962" width="6.7109375" customWidth="1"/>
    <col min="8963" max="8963" width="19.140625" customWidth="1"/>
    <col min="8964" max="8964" width="26.140625" customWidth="1"/>
    <col min="8965" max="8965" width="13" customWidth="1"/>
    <col min="8966" max="8970" width="14.7109375" customWidth="1"/>
    <col min="8971" max="8975" width="16.5703125" customWidth="1"/>
    <col min="9217" max="9218" width="6.7109375" customWidth="1"/>
    <col min="9219" max="9219" width="19.140625" customWidth="1"/>
    <col min="9220" max="9220" width="26.140625" customWidth="1"/>
    <col min="9221" max="9221" width="13" customWidth="1"/>
    <col min="9222" max="9226" width="14.7109375" customWidth="1"/>
    <col min="9227" max="9231" width="16.5703125" customWidth="1"/>
    <col min="9473" max="9474" width="6.7109375" customWidth="1"/>
    <col min="9475" max="9475" width="19.140625" customWidth="1"/>
    <col min="9476" max="9476" width="26.140625" customWidth="1"/>
    <col min="9477" max="9477" width="13" customWidth="1"/>
    <col min="9478" max="9482" width="14.7109375" customWidth="1"/>
    <col min="9483" max="9487" width="16.5703125" customWidth="1"/>
    <col min="9729" max="9730" width="6.7109375" customWidth="1"/>
    <col min="9731" max="9731" width="19.140625" customWidth="1"/>
    <col min="9732" max="9732" width="26.140625" customWidth="1"/>
    <col min="9733" max="9733" width="13" customWidth="1"/>
    <col min="9734" max="9738" width="14.7109375" customWidth="1"/>
    <col min="9739" max="9743" width="16.5703125" customWidth="1"/>
    <col min="9985" max="9986" width="6.7109375" customWidth="1"/>
    <col min="9987" max="9987" width="19.140625" customWidth="1"/>
    <col min="9988" max="9988" width="26.140625" customWidth="1"/>
    <col min="9989" max="9989" width="13" customWidth="1"/>
    <col min="9990" max="9994" width="14.7109375" customWidth="1"/>
    <col min="9995" max="9999" width="16.5703125" customWidth="1"/>
    <col min="10241" max="10242" width="6.7109375" customWidth="1"/>
    <col min="10243" max="10243" width="19.140625" customWidth="1"/>
    <col min="10244" max="10244" width="26.140625" customWidth="1"/>
    <col min="10245" max="10245" width="13" customWidth="1"/>
    <col min="10246" max="10250" width="14.7109375" customWidth="1"/>
    <col min="10251" max="10255" width="16.5703125" customWidth="1"/>
    <col min="10497" max="10498" width="6.7109375" customWidth="1"/>
    <col min="10499" max="10499" width="19.140625" customWidth="1"/>
    <col min="10500" max="10500" width="26.140625" customWidth="1"/>
    <col min="10501" max="10501" width="13" customWidth="1"/>
    <col min="10502" max="10506" width="14.7109375" customWidth="1"/>
    <col min="10507" max="10511" width="16.5703125" customWidth="1"/>
    <col min="10753" max="10754" width="6.7109375" customWidth="1"/>
    <col min="10755" max="10755" width="19.140625" customWidth="1"/>
    <col min="10756" max="10756" width="26.140625" customWidth="1"/>
    <col min="10757" max="10757" width="13" customWidth="1"/>
    <col min="10758" max="10762" width="14.7109375" customWidth="1"/>
    <col min="10763" max="10767" width="16.5703125" customWidth="1"/>
    <col min="11009" max="11010" width="6.7109375" customWidth="1"/>
    <col min="11011" max="11011" width="19.140625" customWidth="1"/>
    <col min="11012" max="11012" width="26.140625" customWidth="1"/>
    <col min="11013" max="11013" width="13" customWidth="1"/>
    <col min="11014" max="11018" width="14.7109375" customWidth="1"/>
    <col min="11019" max="11023" width="16.5703125" customWidth="1"/>
    <col min="11265" max="11266" width="6.7109375" customWidth="1"/>
    <col min="11267" max="11267" width="19.140625" customWidth="1"/>
    <col min="11268" max="11268" width="26.140625" customWidth="1"/>
    <col min="11269" max="11269" width="13" customWidth="1"/>
    <col min="11270" max="11274" width="14.7109375" customWidth="1"/>
    <col min="11275" max="11279" width="16.5703125" customWidth="1"/>
    <col min="11521" max="11522" width="6.7109375" customWidth="1"/>
    <col min="11523" max="11523" width="19.140625" customWidth="1"/>
    <col min="11524" max="11524" width="26.140625" customWidth="1"/>
    <col min="11525" max="11525" width="13" customWidth="1"/>
    <col min="11526" max="11530" width="14.7109375" customWidth="1"/>
    <col min="11531" max="11535" width="16.5703125" customWidth="1"/>
    <col min="11777" max="11778" width="6.7109375" customWidth="1"/>
    <col min="11779" max="11779" width="19.140625" customWidth="1"/>
    <col min="11780" max="11780" width="26.140625" customWidth="1"/>
    <col min="11781" max="11781" width="13" customWidth="1"/>
    <col min="11782" max="11786" width="14.7109375" customWidth="1"/>
    <col min="11787" max="11791" width="16.5703125" customWidth="1"/>
    <col min="12033" max="12034" width="6.7109375" customWidth="1"/>
    <col min="12035" max="12035" width="19.140625" customWidth="1"/>
    <col min="12036" max="12036" width="26.140625" customWidth="1"/>
    <col min="12037" max="12037" width="13" customWidth="1"/>
    <col min="12038" max="12042" width="14.7109375" customWidth="1"/>
    <col min="12043" max="12047" width="16.5703125" customWidth="1"/>
    <col min="12289" max="12290" width="6.7109375" customWidth="1"/>
    <col min="12291" max="12291" width="19.140625" customWidth="1"/>
    <col min="12292" max="12292" width="26.140625" customWidth="1"/>
    <col min="12293" max="12293" width="13" customWidth="1"/>
    <col min="12294" max="12298" width="14.7109375" customWidth="1"/>
    <col min="12299" max="12303" width="16.5703125" customWidth="1"/>
    <col min="12545" max="12546" width="6.7109375" customWidth="1"/>
    <col min="12547" max="12547" width="19.140625" customWidth="1"/>
    <col min="12548" max="12548" width="26.140625" customWidth="1"/>
    <col min="12549" max="12549" width="13" customWidth="1"/>
    <col min="12550" max="12554" width="14.7109375" customWidth="1"/>
    <col min="12555" max="12559" width="16.5703125" customWidth="1"/>
    <col min="12801" max="12802" width="6.7109375" customWidth="1"/>
    <col min="12803" max="12803" width="19.140625" customWidth="1"/>
    <col min="12804" max="12804" width="26.140625" customWidth="1"/>
    <col min="12805" max="12805" width="13" customWidth="1"/>
    <col min="12806" max="12810" width="14.7109375" customWidth="1"/>
    <col min="12811" max="12815" width="16.5703125" customWidth="1"/>
    <col min="13057" max="13058" width="6.7109375" customWidth="1"/>
    <col min="13059" max="13059" width="19.140625" customWidth="1"/>
    <col min="13060" max="13060" width="26.140625" customWidth="1"/>
    <col min="13061" max="13061" width="13" customWidth="1"/>
    <col min="13062" max="13066" width="14.7109375" customWidth="1"/>
    <col min="13067" max="13071" width="16.5703125" customWidth="1"/>
    <col min="13313" max="13314" width="6.7109375" customWidth="1"/>
    <col min="13315" max="13315" width="19.140625" customWidth="1"/>
    <col min="13316" max="13316" width="26.140625" customWidth="1"/>
    <col min="13317" max="13317" width="13" customWidth="1"/>
    <col min="13318" max="13322" width="14.7109375" customWidth="1"/>
    <col min="13323" max="13327" width="16.5703125" customWidth="1"/>
    <col min="13569" max="13570" width="6.7109375" customWidth="1"/>
    <col min="13571" max="13571" width="19.140625" customWidth="1"/>
    <col min="13572" max="13572" width="26.140625" customWidth="1"/>
    <col min="13573" max="13573" width="13" customWidth="1"/>
    <col min="13574" max="13578" width="14.7109375" customWidth="1"/>
    <col min="13579" max="13583" width="16.5703125" customWidth="1"/>
    <col min="13825" max="13826" width="6.7109375" customWidth="1"/>
    <col min="13827" max="13827" width="19.140625" customWidth="1"/>
    <col min="13828" max="13828" width="26.140625" customWidth="1"/>
    <col min="13829" max="13829" width="13" customWidth="1"/>
    <col min="13830" max="13834" width="14.7109375" customWidth="1"/>
    <col min="13835" max="13839" width="16.5703125" customWidth="1"/>
    <col min="14081" max="14082" width="6.7109375" customWidth="1"/>
    <col min="14083" max="14083" width="19.140625" customWidth="1"/>
    <col min="14084" max="14084" width="26.140625" customWidth="1"/>
    <col min="14085" max="14085" width="13" customWidth="1"/>
    <col min="14086" max="14090" width="14.7109375" customWidth="1"/>
    <col min="14091" max="14095" width="16.5703125" customWidth="1"/>
    <col min="14337" max="14338" width="6.7109375" customWidth="1"/>
    <col min="14339" max="14339" width="19.140625" customWidth="1"/>
    <col min="14340" max="14340" width="26.140625" customWidth="1"/>
    <col min="14341" max="14341" width="13" customWidth="1"/>
    <col min="14342" max="14346" width="14.7109375" customWidth="1"/>
    <col min="14347" max="14351" width="16.5703125" customWidth="1"/>
    <col min="14593" max="14594" width="6.7109375" customWidth="1"/>
    <col min="14595" max="14595" width="19.140625" customWidth="1"/>
    <col min="14596" max="14596" width="26.140625" customWidth="1"/>
    <col min="14597" max="14597" width="13" customWidth="1"/>
    <col min="14598" max="14602" width="14.7109375" customWidth="1"/>
    <col min="14603" max="14607" width="16.5703125" customWidth="1"/>
    <col min="14849" max="14850" width="6.7109375" customWidth="1"/>
    <col min="14851" max="14851" width="19.140625" customWidth="1"/>
    <col min="14852" max="14852" width="26.140625" customWidth="1"/>
    <col min="14853" max="14853" width="13" customWidth="1"/>
    <col min="14854" max="14858" width="14.7109375" customWidth="1"/>
    <col min="14859" max="14863" width="16.5703125" customWidth="1"/>
    <col min="15105" max="15106" width="6.7109375" customWidth="1"/>
    <col min="15107" max="15107" width="19.140625" customWidth="1"/>
    <col min="15108" max="15108" width="26.140625" customWidth="1"/>
    <col min="15109" max="15109" width="13" customWidth="1"/>
    <col min="15110" max="15114" width="14.7109375" customWidth="1"/>
    <col min="15115" max="15119" width="16.5703125" customWidth="1"/>
    <col min="15361" max="15362" width="6.7109375" customWidth="1"/>
    <col min="15363" max="15363" width="19.140625" customWidth="1"/>
    <col min="15364" max="15364" width="26.140625" customWidth="1"/>
    <col min="15365" max="15365" width="13" customWidth="1"/>
    <col min="15366" max="15370" width="14.7109375" customWidth="1"/>
    <col min="15371" max="15375" width="16.5703125" customWidth="1"/>
    <col min="15617" max="15618" width="6.7109375" customWidth="1"/>
    <col min="15619" max="15619" width="19.140625" customWidth="1"/>
    <col min="15620" max="15620" width="26.140625" customWidth="1"/>
    <col min="15621" max="15621" width="13" customWidth="1"/>
    <col min="15622" max="15626" width="14.7109375" customWidth="1"/>
    <col min="15627" max="15631" width="16.5703125" customWidth="1"/>
    <col min="15873" max="15874" width="6.7109375" customWidth="1"/>
    <col min="15875" max="15875" width="19.140625" customWidth="1"/>
    <col min="15876" max="15876" width="26.140625" customWidth="1"/>
    <col min="15877" max="15877" width="13" customWidth="1"/>
    <col min="15878" max="15882" width="14.7109375" customWidth="1"/>
    <col min="15883" max="15887" width="16.5703125" customWidth="1"/>
    <col min="16129" max="16130" width="6.7109375" customWidth="1"/>
    <col min="16131" max="16131" width="19.140625" customWidth="1"/>
    <col min="16132" max="16132" width="26.140625" customWidth="1"/>
    <col min="16133" max="16133" width="13" customWidth="1"/>
    <col min="16134" max="16138" width="14.7109375" customWidth="1"/>
    <col min="16139" max="16143" width="16.5703125" customWidth="1"/>
  </cols>
  <sheetData>
    <row r="1" spans="1:17" ht="65.25" customHeight="1" thickBot="1" x14ac:dyDescent="0.45">
      <c r="A1" s="178" t="s">
        <v>68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178"/>
      <c r="O1" s="178"/>
      <c r="P1" s="178"/>
      <c r="Q1" s="178"/>
    </row>
    <row r="2" spans="1:17" ht="23.25" x14ac:dyDescent="0.35">
      <c r="A2" s="80"/>
      <c r="B2" s="80"/>
      <c r="C2" s="80"/>
      <c r="D2" s="80"/>
      <c r="E2" s="82" t="s">
        <v>69</v>
      </c>
      <c r="F2" s="83" t="s">
        <v>70</v>
      </c>
      <c r="G2" s="84">
        <v>2018</v>
      </c>
      <c r="H2" s="84">
        <v>2019</v>
      </c>
      <c r="I2" s="84">
        <v>2020</v>
      </c>
      <c r="J2" s="84">
        <v>2021</v>
      </c>
      <c r="K2" s="84">
        <v>2022</v>
      </c>
      <c r="L2" s="84" t="s">
        <v>71</v>
      </c>
      <c r="M2" s="84">
        <v>2024</v>
      </c>
      <c r="N2" s="84">
        <v>2025</v>
      </c>
      <c r="O2" s="85">
        <v>2026</v>
      </c>
      <c r="P2" s="80"/>
    </row>
    <row r="3" spans="1:17" x14ac:dyDescent="0.25">
      <c r="A3" s="86" t="s">
        <v>72</v>
      </c>
      <c r="B3" s="86"/>
      <c r="C3" s="86"/>
      <c r="D3" s="86" t="s">
        <v>73</v>
      </c>
      <c r="E3" s="87"/>
      <c r="F3" s="88" t="s">
        <v>74</v>
      </c>
      <c r="G3" s="88" t="s">
        <v>75</v>
      </c>
      <c r="H3" s="88" t="s">
        <v>76</v>
      </c>
      <c r="I3" s="88" t="s">
        <v>77</v>
      </c>
      <c r="J3" s="88" t="s">
        <v>78</v>
      </c>
      <c r="K3" s="88" t="s">
        <v>79</v>
      </c>
      <c r="L3" s="88" t="s">
        <v>80</v>
      </c>
      <c r="M3" s="88" t="s">
        <v>81</v>
      </c>
      <c r="N3" s="88" t="s">
        <v>82</v>
      </c>
      <c r="O3" s="88" t="s">
        <v>83</v>
      </c>
      <c r="P3" s="80"/>
    </row>
    <row r="4" spans="1:17" ht="17.25" x14ac:dyDescent="0.25">
      <c r="D4" s="89" t="s">
        <v>84</v>
      </c>
      <c r="E4" s="90">
        <f>+'RES no FHP 16-17'!D37</f>
        <v>145.99757832749998</v>
      </c>
      <c r="F4" s="142">
        <f>+'RES FHP 2017'!D37</f>
        <v>110.05647135000002</v>
      </c>
      <c r="G4" s="142">
        <f>+'RES FHP 2018'!D37</f>
        <v>111.82047135000001</v>
      </c>
      <c r="H4" s="142">
        <f>+'RES FHP 2019'!D37</f>
        <v>112.29297135000002</v>
      </c>
      <c r="I4" s="142">
        <f>+'RES FHP 2020'!D37</f>
        <v>112.77597135000002</v>
      </c>
      <c r="J4" s="142">
        <f>+'RES FHP 2021'!D37</f>
        <v>113.25897135000001</v>
      </c>
      <c r="K4" s="142">
        <f>+'RES FHP 2022'!D37</f>
        <v>113.75247135000001</v>
      </c>
      <c r="L4" s="142">
        <f>+'RES FHP 2023'!D37</f>
        <v>115.74222135000002</v>
      </c>
      <c r="M4" s="142">
        <f>+'RES FHP 2024'!D37</f>
        <v>116.25672135000002</v>
      </c>
      <c r="N4" s="142">
        <f>+'RES FHP 2025'!D37</f>
        <v>116.78172135000003</v>
      </c>
      <c r="O4" s="142">
        <f>+'RES FHP 2026'!D37</f>
        <v>117.39597135000002</v>
      </c>
      <c r="P4" s="80"/>
    </row>
    <row r="5" spans="1:17" x14ac:dyDescent="0.25">
      <c r="D5" s="89" t="s">
        <v>85</v>
      </c>
      <c r="E5" s="90">
        <f>+E4</f>
        <v>145.99757832749998</v>
      </c>
      <c r="F5" s="142">
        <f>+'RES FHP 2017'!F37</f>
        <v>109.33722135000002</v>
      </c>
      <c r="G5" s="142">
        <f>+'RES FHP 2018'!F37</f>
        <v>109.33722135000002</v>
      </c>
      <c r="H5" s="142">
        <f>+'RES FHP 2019'!F37</f>
        <v>109.33722135000002</v>
      </c>
      <c r="I5" s="142">
        <f>+'RES FHP 2020'!F37</f>
        <v>109.33722135000002</v>
      </c>
      <c r="J5" s="142">
        <f>+'RES FHP 2021'!F37</f>
        <v>109.33722135000002</v>
      </c>
      <c r="K5" s="142">
        <f>+'RES FHP 2022'!F37</f>
        <v>110.05647135000002</v>
      </c>
      <c r="L5" s="142">
        <f>+'RES FHP 2023'!F37</f>
        <v>110.51847135000003</v>
      </c>
      <c r="M5" s="142">
        <f>+'RES FHP 2024'!F37</f>
        <v>110.98047135000002</v>
      </c>
      <c r="N5" s="142">
        <f>+'RES FHP 2025'!F37</f>
        <v>111.45297135000001</v>
      </c>
      <c r="O5" s="142">
        <f>+'RES FHP 2026'!F37</f>
        <v>111.92547135000001</v>
      </c>
      <c r="P5" s="80"/>
    </row>
    <row r="6" spans="1:17" x14ac:dyDescent="0.25">
      <c r="A6" s="80"/>
      <c r="B6" s="80"/>
      <c r="C6" s="80"/>
      <c r="D6" s="80"/>
      <c r="E6" s="90"/>
      <c r="F6" s="142"/>
      <c r="G6" s="142"/>
      <c r="H6" s="142"/>
      <c r="I6" s="142"/>
      <c r="J6" s="142"/>
      <c r="K6" s="142"/>
      <c r="L6" s="142"/>
      <c r="M6" s="142"/>
      <c r="N6" s="142"/>
      <c r="O6" s="142"/>
      <c r="P6" s="80"/>
    </row>
    <row r="7" spans="1:17" x14ac:dyDescent="0.25">
      <c r="D7" s="80" t="s">
        <v>86</v>
      </c>
      <c r="E7" s="90"/>
      <c r="F7" s="142">
        <f t="shared" ref="F7" si="0">F4-F5</f>
        <v>0.71925000000000239</v>
      </c>
      <c r="G7" s="142">
        <f t="shared" ref="G7:O7" si="1">G4-G5</f>
        <v>2.483249999999984</v>
      </c>
      <c r="H7" s="142">
        <f t="shared" si="1"/>
        <v>2.9557499999999948</v>
      </c>
      <c r="I7" s="142">
        <f t="shared" si="1"/>
        <v>3.4387499999999989</v>
      </c>
      <c r="J7" s="142">
        <f t="shared" si="1"/>
        <v>3.9217499999999887</v>
      </c>
      <c r="K7" s="142">
        <f t="shared" si="1"/>
        <v>3.6959999999999837</v>
      </c>
      <c r="L7" s="142">
        <f t="shared" si="1"/>
        <v>5.2237499999999955</v>
      </c>
      <c r="M7" s="142">
        <f t="shared" si="1"/>
        <v>5.2762500000000045</v>
      </c>
      <c r="N7" s="142">
        <f t="shared" si="1"/>
        <v>5.3287500000000136</v>
      </c>
      <c r="O7" s="142">
        <f t="shared" si="1"/>
        <v>5.4705000000000155</v>
      </c>
      <c r="P7" s="80"/>
      <c r="Q7" s="148"/>
    </row>
    <row r="8" spans="1:17" x14ac:dyDescent="0.25">
      <c r="D8" s="80" t="s">
        <v>87</v>
      </c>
      <c r="E8" s="90"/>
      <c r="F8" s="142">
        <f t="shared" ref="F8" si="2">F7*12</f>
        <v>8.6310000000000286</v>
      </c>
      <c r="G8" s="142">
        <f t="shared" ref="G8:O8" si="3">G7*12</f>
        <v>29.798999999999808</v>
      </c>
      <c r="H8" s="142">
        <f t="shared" si="3"/>
        <v>35.468999999999937</v>
      </c>
      <c r="I8" s="142">
        <f t="shared" si="3"/>
        <v>41.264999999999986</v>
      </c>
      <c r="J8" s="142">
        <f t="shared" si="3"/>
        <v>47.060999999999865</v>
      </c>
      <c r="K8" s="142">
        <f t="shared" si="3"/>
        <v>44.351999999999805</v>
      </c>
      <c r="L8" s="142">
        <f t="shared" si="3"/>
        <v>62.684999999999945</v>
      </c>
      <c r="M8" s="142">
        <f t="shared" si="3"/>
        <v>63.315000000000055</v>
      </c>
      <c r="N8" s="142">
        <f t="shared" si="3"/>
        <v>63.945000000000164</v>
      </c>
      <c r="O8" s="142">
        <f t="shared" si="3"/>
        <v>65.646000000000186</v>
      </c>
      <c r="P8" s="80"/>
    </row>
    <row r="9" spans="1:17" x14ac:dyDescent="0.25">
      <c r="D9" s="91" t="s">
        <v>88</v>
      </c>
      <c r="E9" s="87"/>
      <c r="F9" s="143">
        <v>0</v>
      </c>
      <c r="G9" s="143">
        <v>0</v>
      </c>
      <c r="H9" s="143">
        <v>0</v>
      </c>
      <c r="I9" s="143">
        <v>0</v>
      </c>
      <c r="J9" s="143">
        <v>0</v>
      </c>
      <c r="K9" s="142">
        <f>+K57</f>
        <v>31.025899759853306</v>
      </c>
      <c r="L9" s="142">
        <f>+L57</f>
        <v>29.165154793812565</v>
      </c>
      <c r="M9" s="142">
        <f>+M57</f>
        <v>27.344860805294438</v>
      </c>
      <c r="N9" s="142">
        <f>+N57</f>
        <v>25.160508019072697</v>
      </c>
      <c r="O9" s="142">
        <f>+O57</f>
        <v>22.895253277805701</v>
      </c>
      <c r="P9" s="80"/>
    </row>
    <row r="10" spans="1:17" x14ac:dyDescent="0.25">
      <c r="A10" s="2" t="s">
        <v>89</v>
      </c>
      <c r="B10" s="2"/>
      <c r="C10" s="2"/>
      <c r="D10" s="2"/>
      <c r="E10" s="87"/>
      <c r="F10" s="144">
        <f t="shared" ref="F10:O10" si="4">F8+F9</f>
        <v>8.6310000000000286</v>
      </c>
      <c r="G10" s="144">
        <f t="shared" si="4"/>
        <v>29.798999999999808</v>
      </c>
      <c r="H10" s="144">
        <f t="shared" si="4"/>
        <v>35.468999999999937</v>
      </c>
      <c r="I10" s="144">
        <f t="shared" si="4"/>
        <v>41.264999999999986</v>
      </c>
      <c r="J10" s="144">
        <f t="shared" si="4"/>
        <v>47.060999999999865</v>
      </c>
      <c r="K10" s="144">
        <f t="shared" si="4"/>
        <v>75.377899759853108</v>
      </c>
      <c r="L10" s="144">
        <f t="shared" si="4"/>
        <v>91.850154793812507</v>
      </c>
      <c r="M10" s="144">
        <f t="shared" si="4"/>
        <v>90.6598608052945</v>
      </c>
      <c r="N10" s="144">
        <f t="shared" si="4"/>
        <v>89.105508019072857</v>
      </c>
      <c r="O10" s="144">
        <f t="shared" si="4"/>
        <v>88.541253277805879</v>
      </c>
      <c r="P10" s="80"/>
    </row>
    <row r="11" spans="1:17" x14ac:dyDescent="0.25">
      <c r="A11" s="2"/>
      <c r="B11" s="2"/>
      <c r="C11" s="2"/>
      <c r="D11" s="2"/>
      <c r="E11" s="87"/>
      <c r="F11" s="93"/>
      <c r="G11" s="93"/>
      <c r="H11" s="93"/>
      <c r="I11" s="93"/>
      <c r="J11" s="93"/>
      <c r="K11" s="93"/>
      <c r="L11" s="93"/>
      <c r="M11" s="93"/>
      <c r="N11" s="89" t="s">
        <v>90</v>
      </c>
      <c r="O11" s="155">
        <f>SUM(F10:O10)</f>
        <v>597.75967665583858</v>
      </c>
      <c r="P11" s="80"/>
    </row>
    <row r="12" spans="1:17" x14ac:dyDescent="0.25">
      <c r="A12" s="2"/>
      <c r="B12" s="2"/>
      <c r="C12" s="2"/>
      <c r="D12" s="2"/>
      <c r="E12" s="87"/>
      <c r="F12" s="93"/>
      <c r="G12" s="93"/>
      <c r="H12" s="93"/>
      <c r="I12" s="93"/>
      <c r="J12" s="93"/>
      <c r="K12" s="93"/>
      <c r="L12" s="93"/>
      <c r="M12" s="93"/>
      <c r="N12" s="89"/>
      <c r="O12" s="147"/>
      <c r="P12" s="80"/>
    </row>
    <row r="13" spans="1:17" x14ac:dyDescent="0.25">
      <c r="A13" s="94" t="s">
        <v>91</v>
      </c>
      <c r="B13" s="94"/>
      <c r="C13" s="94"/>
      <c r="D13" s="94" t="s">
        <v>73</v>
      </c>
      <c r="E13" s="87"/>
      <c r="F13" s="80"/>
      <c r="G13" s="80"/>
      <c r="H13" s="80"/>
      <c r="I13" s="80"/>
      <c r="J13" s="80"/>
      <c r="K13" s="80"/>
      <c r="L13" s="80"/>
      <c r="M13" s="80"/>
      <c r="N13" s="80"/>
      <c r="O13" s="80"/>
      <c r="P13" s="80"/>
    </row>
    <row r="14" spans="1:17" ht="17.25" x14ac:dyDescent="0.25">
      <c r="D14" s="89" t="s">
        <v>84</v>
      </c>
      <c r="E14" s="90">
        <f>+'GS Under 50 no FHP 16-17'!D37</f>
        <v>393.17493234</v>
      </c>
      <c r="F14" s="142">
        <f>+'GS Under 50 FHP 2017'!D37</f>
        <v>297.1155516</v>
      </c>
      <c r="G14" s="142">
        <f>+'GS Under 50 FHP 2018'!D37</f>
        <v>301.60955159999997</v>
      </c>
      <c r="H14" s="142">
        <f>+'GS Under 50 FHP 2019'!D37</f>
        <v>302.9115516</v>
      </c>
      <c r="I14" s="142">
        <f>+'GS Under 50 FHP 2020'!D37</f>
        <v>304.23455159999997</v>
      </c>
      <c r="J14" s="142">
        <f>+'GS Under 50 FHP 2021'!D37</f>
        <v>305.56805160000005</v>
      </c>
      <c r="K14" s="142">
        <f>+'GS Under 50 FHP 2022'!D37</f>
        <v>306.91205160000004</v>
      </c>
      <c r="L14" s="142">
        <f>+'GS Under 50 FHP 2023'!D37</f>
        <v>311.93105160000005</v>
      </c>
      <c r="M14" s="142">
        <f>+'GS Under 50 FHP 2024'!D37</f>
        <v>313.32755159999994</v>
      </c>
      <c r="N14" s="142">
        <f>+'GS Under 50 FHP 2025'!D37</f>
        <v>314.73455159999997</v>
      </c>
      <c r="O14" s="142">
        <f>+'GS Under 50 FHP 2026'!D37</f>
        <v>316.15205159999999</v>
      </c>
      <c r="P14" s="80"/>
    </row>
    <row r="15" spans="1:17" x14ac:dyDescent="0.25">
      <c r="D15" s="89" t="s">
        <v>85</v>
      </c>
      <c r="E15" s="90">
        <f>+E14</f>
        <v>393.17493234</v>
      </c>
      <c r="F15" s="142">
        <f>+'GS Under 50 FHP 2017'!F37</f>
        <v>295.04705159999997</v>
      </c>
      <c r="G15" s="142">
        <f>+'GS Under 50 FHP 2018'!F37</f>
        <v>295.04705159999997</v>
      </c>
      <c r="H15" s="142">
        <f>+'GS Under 50 FHP 2019'!F37</f>
        <v>295.04705159999997</v>
      </c>
      <c r="I15" s="142">
        <f>+'GS Under 50 FHP 2020'!F37</f>
        <v>295.04705159999997</v>
      </c>
      <c r="J15" s="142">
        <f>+'GS Under 50 FHP 2021'!F37</f>
        <v>295.04705159999997</v>
      </c>
      <c r="K15" s="142">
        <f>+'GS Under 50 FHP 2022'!F37</f>
        <v>297.1155516</v>
      </c>
      <c r="L15" s="142">
        <f>+'GS Under 50 FHP 2023'!F37</f>
        <v>298.38605160000003</v>
      </c>
      <c r="M15" s="142">
        <f>+'GS Under 50 FHP 2024'!F37</f>
        <v>299.66705160000004</v>
      </c>
      <c r="N15" s="142">
        <f>+'GS Under 50 FHP 2025'!F37</f>
        <v>300.95855159999996</v>
      </c>
      <c r="O15" s="142">
        <f>+'GS Under 50 FHP 2026'!F37</f>
        <v>302.26055159999999</v>
      </c>
      <c r="P15" s="80"/>
    </row>
    <row r="16" spans="1:17" x14ac:dyDescent="0.25">
      <c r="A16" s="80"/>
      <c r="B16" s="80"/>
      <c r="C16" s="80"/>
      <c r="D16" s="80"/>
      <c r="E16" s="90"/>
      <c r="F16" s="142"/>
      <c r="G16" s="142"/>
      <c r="H16" s="142"/>
      <c r="I16" s="142"/>
      <c r="J16" s="142"/>
      <c r="K16" s="142"/>
      <c r="L16" s="142"/>
      <c r="M16" s="142"/>
      <c r="N16" s="142"/>
      <c r="O16" s="142"/>
      <c r="P16" s="80"/>
    </row>
    <row r="17" spans="1:16" x14ac:dyDescent="0.25">
      <c r="A17" s="80"/>
      <c r="B17" s="80"/>
      <c r="C17" s="80"/>
      <c r="D17" s="80" t="s">
        <v>86</v>
      </c>
      <c r="E17" s="90"/>
      <c r="F17" s="142">
        <f t="shared" ref="F17" si="5">F14-F15</f>
        <v>2.0685000000000286</v>
      </c>
      <c r="G17" s="142">
        <f t="shared" ref="G17:O17" si="6">G14-G15</f>
        <v>6.5625</v>
      </c>
      <c r="H17" s="142">
        <f t="shared" si="6"/>
        <v>7.8645000000000209</v>
      </c>
      <c r="I17" s="142">
        <f t="shared" si="6"/>
        <v>9.1875</v>
      </c>
      <c r="J17" s="142">
        <f t="shared" si="6"/>
        <v>10.521000000000072</v>
      </c>
      <c r="K17" s="142">
        <f t="shared" si="6"/>
        <v>9.7965000000000373</v>
      </c>
      <c r="L17" s="142">
        <f t="shared" si="6"/>
        <v>13.545000000000016</v>
      </c>
      <c r="M17" s="142">
        <f t="shared" si="6"/>
        <v>13.6604999999999</v>
      </c>
      <c r="N17" s="142">
        <f t="shared" si="6"/>
        <v>13.77600000000001</v>
      </c>
      <c r="O17" s="142">
        <f t="shared" si="6"/>
        <v>13.891500000000008</v>
      </c>
      <c r="P17" s="80"/>
    </row>
    <row r="18" spans="1:16" x14ac:dyDescent="0.25">
      <c r="A18" s="80"/>
      <c r="B18" s="80"/>
      <c r="C18" s="80"/>
      <c r="D18" s="80" t="s">
        <v>87</v>
      </c>
      <c r="E18" s="90"/>
      <c r="F18" s="142">
        <f t="shared" ref="F18" si="7">F17*12</f>
        <v>24.822000000000344</v>
      </c>
      <c r="G18" s="142">
        <f t="shared" ref="G18:O18" si="8">G17*12</f>
        <v>78.75</v>
      </c>
      <c r="H18" s="142">
        <f t="shared" si="8"/>
        <v>94.374000000000251</v>
      </c>
      <c r="I18" s="142">
        <f t="shared" si="8"/>
        <v>110.25</v>
      </c>
      <c r="J18" s="142">
        <f t="shared" si="8"/>
        <v>126.25200000000086</v>
      </c>
      <c r="K18" s="142">
        <f t="shared" si="8"/>
        <v>117.55800000000045</v>
      </c>
      <c r="L18" s="142">
        <f t="shared" si="8"/>
        <v>162.54000000000019</v>
      </c>
      <c r="M18" s="142">
        <f t="shared" si="8"/>
        <v>163.92599999999879</v>
      </c>
      <c r="N18" s="142">
        <f t="shared" si="8"/>
        <v>165.31200000000013</v>
      </c>
      <c r="O18" s="142">
        <f t="shared" si="8"/>
        <v>166.69800000000009</v>
      </c>
      <c r="P18" s="80"/>
    </row>
    <row r="19" spans="1:16" x14ac:dyDescent="0.25">
      <c r="A19" s="95"/>
      <c r="B19" s="95"/>
      <c r="C19" s="95"/>
      <c r="D19" s="91" t="s">
        <v>88</v>
      </c>
      <c r="E19" s="87"/>
      <c r="F19" s="143">
        <v>0</v>
      </c>
      <c r="G19" s="143">
        <v>0</v>
      </c>
      <c r="H19" s="143">
        <v>0</v>
      </c>
      <c r="I19" s="143">
        <v>0</v>
      </c>
      <c r="J19" s="143">
        <v>0</v>
      </c>
      <c r="K19" s="142">
        <f>+K58</f>
        <v>96.42954410581369</v>
      </c>
      <c r="L19" s="142">
        <f>+L58</f>
        <v>90.646285919545846</v>
      </c>
      <c r="M19" s="142">
        <f>+M58</f>
        <v>84.988750737327322</v>
      </c>
      <c r="N19" s="142">
        <f>+N58</f>
        <v>78.199708518665076</v>
      </c>
      <c r="O19" s="142">
        <f>+O58</f>
        <v>71.159220291904234</v>
      </c>
      <c r="P19" s="80"/>
    </row>
    <row r="20" spans="1:16" x14ac:dyDescent="0.25">
      <c r="A20" s="2" t="s">
        <v>89</v>
      </c>
      <c r="B20" s="2"/>
      <c r="C20" s="2"/>
      <c r="D20" s="2"/>
      <c r="E20" s="87"/>
      <c r="F20" s="144">
        <f t="shared" ref="F20:O20" si="9">F18+F19</f>
        <v>24.822000000000344</v>
      </c>
      <c r="G20" s="144">
        <f t="shared" si="9"/>
        <v>78.75</v>
      </c>
      <c r="H20" s="144">
        <f t="shared" si="9"/>
        <v>94.374000000000251</v>
      </c>
      <c r="I20" s="144">
        <f t="shared" si="9"/>
        <v>110.25</v>
      </c>
      <c r="J20" s="144">
        <f t="shared" si="9"/>
        <v>126.25200000000086</v>
      </c>
      <c r="K20" s="144">
        <f t="shared" si="9"/>
        <v>213.98754410581415</v>
      </c>
      <c r="L20" s="144">
        <f t="shared" si="9"/>
        <v>253.18628591954604</v>
      </c>
      <c r="M20" s="144">
        <f t="shared" si="9"/>
        <v>248.91475073732613</v>
      </c>
      <c r="N20" s="144">
        <f t="shared" si="9"/>
        <v>243.51170851866522</v>
      </c>
      <c r="O20" s="144">
        <f t="shared" si="9"/>
        <v>237.85722029190433</v>
      </c>
      <c r="P20" s="80"/>
    </row>
    <row r="21" spans="1:16" x14ac:dyDescent="0.25">
      <c r="A21" s="2"/>
      <c r="B21" s="2"/>
      <c r="C21" s="2"/>
      <c r="D21" s="2"/>
      <c r="E21" s="87"/>
      <c r="F21" s="93"/>
      <c r="G21" s="93"/>
      <c r="H21" s="93"/>
      <c r="I21" s="93"/>
      <c r="J21" s="93"/>
      <c r="K21" s="93"/>
      <c r="L21" s="93"/>
      <c r="M21" s="93"/>
      <c r="N21" s="89" t="s">
        <v>90</v>
      </c>
      <c r="O21" s="155">
        <f>SUM(F20:O20)</f>
        <v>1631.9055095732572</v>
      </c>
      <c r="P21" s="80"/>
    </row>
    <row r="22" spans="1:16" x14ac:dyDescent="0.25">
      <c r="A22" s="2"/>
      <c r="B22" s="2"/>
      <c r="C22" s="2"/>
      <c r="D22" s="2"/>
      <c r="E22" s="87"/>
      <c r="F22" s="93"/>
      <c r="G22" s="93"/>
      <c r="H22" s="93"/>
      <c r="I22" s="93"/>
      <c r="J22" s="93"/>
      <c r="K22" s="93"/>
      <c r="L22" s="93"/>
      <c r="M22" s="93"/>
      <c r="N22" s="89"/>
      <c r="O22" s="155"/>
      <c r="P22" s="80"/>
    </row>
    <row r="23" spans="1:16" x14ac:dyDescent="0.25">
      <c r="A23" s="96" t="s">
        <v>92</v>
      </c>
      <c r="B23" s="96"/>
      <c r="C23" s="96"/>
      <c r="D23" s="96" t="s">
        <v>73</v>
      </c>
      <c r="E23" s="87"/>
      <c r="F23" s="80"/>
      <c r="G23" s="80"/>
      <c r="H23" s="80"/>
      <c r="I23" s="80"/>
      <c r="J23" s="80"/>
      <c r="K23" s="80"/>
      <c r="L23" s="80"/>
      <c r="M23" s="80"/>
      <c r="N23" s="80"/>
      <c r="O23" s="80"/>
      <c r="P23" s="80"/>
    </row>
    <row r="24" spans="1:16" ht="17.25" x14ac:dyDescent="0.25">
      <c r="B24" t="s">
        <v>123</v>
      </c>
      <c r="D24" s="89" t="s">
        <v>84</v>
      </c>
      <c r="E24" s="90">
        <f>+'GS Over 50 no FHP 16-17'!D38</f>
        <v>11780.3904929</v>
      </c>
      <c r="F24" s="152">
        <f>+'GS Over 50 FHP 2017'!D38</f>
        <v>11563.147846</v>
      </c>
      <c r="G24" s="152">
        <f>+'GS Over 50 FHP 2018'!D38</f>
        <v>11611.285846000001</v>
      </c>
      <c r="H24" s="152">
        <f>+'GS Over 50 FHP 2019'!D38</f>
        <v>11624.891045999999</v>
      </c>
      <c r="I24" s="152">
        <f>+'GS Over 50 FHP 2020'!D38</f>
        <v>11638.710946000001</v>
      </c>
      <c r="J24" s="152">
        <f>+'GS Over 50 FHP 2021'!D38</f>
        <v>11652.756846</v>
      </c>
      <c r="K24" s="152">
        <f>+'GS Over 50 FHP 2022'!D38</f>
        <v>11667.028746</v>
      </c>
      <c r="L24" s="152">
        <f>+'GS Over 50 FHP 2023'!D38</f>
        <v>11721.404345999999</v>
      </c>
      <c r="M24" s="152">
        <f>+'GS Over 50 FHP 2024'!D38</f>
        <v>11736.772346</v>
      </c>
      <c r="N24" s="152">
        <f>+'GS Over 50 FHP 2025'!D38</f>
        <v>11752.388945999999</v>
      </c>
      <c r="O24" s="152">
        <f>+'GS Over 50 FHP 2026'!D38</f>
        <v>11768.254146000001</v>
      </c>
      <c r="P24" s="80"/>
    </row>
    <row r="25" spans="1:16" x14ac:dyDescent="0.25">
      <c r="D25" s="89" t="s">
        <v>85</v>
      </c>
      <c r="E25" s="90">
        <f>+E24</f>
        <v>11780.3904929</v>
      </c>
      <c r="F25" s="152">
        <f>+'GS Over 50 FHP 2017'!F38</f>
        <v>11542.615745999999</v>
      </c>
      <c r="G25" s="152">
        <f>+'GS Over 50 FHP 2018'!F38</f>
        <v>11542.615745999999</v>
      </c>
      <c r="H25" s="152">
        <f>+'GS Over 50 FHP 2019'!F38</f>
        <v>11542.615745999999</v>
      </c>
      <c r="I25" s="152">
        <f>+'GS Over 50 FHP 2020'!F38</f>
        <v>11542.615745999999</v>
      </c>
      <c r="J25" s="152">
        <f>+'GS Over 50 FHP 2021'!F38</f>
        <v>11542.615745999999</v>
      </c>
      <c r="K25" s="152">
        <f>+'GS Over 50 FHP 2022'!F38</f>
        <v>11563.147846</v>
      </c>
      <c r="L25" s="152">
        <f>+'GS Over 50 FHP 2023'!F38</f>
        <v>11575.984646000001</v>
      </c>
      <c r="M25" s="152">
        <f>+'GS Over 50 FHP 2024'!F38</f>
        <v>11589.036146</v>
      </c>
      <c r="N25" s="152">
        <f>+'GS Over 50 FHP 2025'!F38</f>
        <v>11602.291046</v>
      </c>
      <c r="O25" s="152">
        <f>+'GS Over 50 FHP 2026'!F38</f>
        <v>11615.760645999999</v>
      </c>
      <c r="P25" s="80"/>
    </row>
    <row r="26" spans="1:16" x14ac:dyDescent="0.25">
      <c r="A26" s="80"/>
      <c r="B26" s="80"/>
      <c r="C26" s="80"/>
      <c r="D26" s="80"/>
      <c r="E26" s="87"/>
      <c r="F26" s="152"/>
      <c r="G26" s="152"/>
      <c r="H26" s="152"/>
      <c r="I26" s="152"/>
      <c r="J26" s="152"/>
      <c r="K26" s="152"/>
      <c r="L26" s="152"/>
      <c r="M26" s="152"/>
      <c r="N26" s="152"/>
      <c r="O26" s="152"/>
      <c r="P26" s="80"/>
    </row>
    <row r="27" spans="1:16" x14ac:dyDescent="0.25">
      <c r="A27" s="80"/>
      <c r="B27" s="80"/>
      <c r="C27" s="80"/>
      <c r="D27" s="80" t="s">
        <v>86</v>
      </c>
      <c r="E27" s="90"/>
      <c r="F27" s="152">
        <f t="shared" ref="F27:O27" si="10">F24-F25</f>
        <v>20.532100000000355</v>
      </c>
      <c r="G27" s="152">
        <f t="shared" si="10"/>
        <v>68.670100000001185</v>
      </c>
      <c r="H27" s="152">
        <f t="shared" si="10"/>
        <v>82.275299999999334</v>
      </c>
      <c r="I27" s="152">
        <f t="shared" si="10"/>
        <v>96.095200000001569</v>
      </c>
      <c r="J27" s="152">
        <f t="shared" si="10"/>
        <v>110.14110000000073</v>
      </c>
      <c r="K27" s="152">
        <f t="shared" si="10"/>
        <v>103.88090000000011</v>
      </c>
      <c r="L27" s="152">
        <f t="shared" si="10"/>
        <v>145.41969999999856</v>
      </c>
      <c r="M27" s="152">
        <f t="shared" si="10"/>
        <v>147.73619999999937</v>
      </c>
      <c r="N27" s="152">
        <f t="shared" si="10"/>
        <v>150.09789999999884</v>
      </c>
      <c r="O27" s="152">
        <f t="shared" si="10"/>
        <v>152.49350000000231</v>
      </c>
      <c r="P27" s="80"/>
    </row>
    <row r="28" spans="1:16" x14ac:dyDescent="0.25">
      <c r="A28" s="80"/>
      <c r="B28" s="80"/>
      <c r="C28" s="80"/>
      <c r="D28" s="80" t="s">
        <v>87</v>
      </c>
      <c r="E28" s="90"/>
      <c r="F28" s="152">
        <f t="shared" ref="F28:O28" si="11">F27*12</f>
        <v>246.38520000000426</v>
      </c>
      <c r="G28" s="152">
        <f t="shared" si="11"/>
        <v>824.04120000001421</v>
      </c>
      <c r="H28" s="152">
        <f t="shared" si="11"/>
        <v>987.303599999992</v>
      </c>
      <c r="I28" s="152">
        <f t="shared" si="11"/>
        <v>1153.1424000000188</v>
      </c>
      <c r="J28" s="152">
        <f t="shared" si="11"/>
        <v>1321.6932000000088</v>
      </c>
      <c r="K28" s="152">
        <f t="shared" si="11"/>
        <v>1246.5708000000013</v>
      </c>
      <c r="L28" s="152">
        <f t="shared" si="11"/>
        <v>1745.0363999999827</v>
      </c>
      <c r="M28" s="152">
        <f t="shared" si="11"/>
        <v>1772.8343999999925</v>
      </c>
      <c r="N28" s="152">
        <f t="shared" si="11"/>
        <v>1801.1747999999861</v>
      </c>
      <c r="O28" s="152">
        <f t="shared" si="11"/>
        <v>1829.9220000000278</v>
      </c>
      <c r="P28" s="80"/>
    </row>
    <row r="29" spans="1:16" x14ac:dyDescent="0.25">
      <c r="A29" s="95"/>
      <c r="B29" s="95"/>
      <c r="C29" s="95"/>
      <c r="D29" s="91" t="s">
        <v>88</v>
      </c>
      <c r="E29" s="87"/>
      <c r="F29" s="153">
        <v>0</v>
      </c>
      <c r="G29" s="153">
        <v>0</v>
      </c>
      <c r="H29" s="153">
        <v>0</v>
      </c>
      <c r="I29" s="153">
        <v>0</v>
      </c>
      <c r="J29" s="153">
        <v>0</v>
      </c>
      <c r="K29" s="152">
        <f>+K59</f>
        <v>1105.4662283761379</v>
      </c>
      <c r="L29" s="152">
        <f>+L59</f>
        <v>1039.1670803900854</v>
      </c>
      <c r="M29" s="152">
        <f>+M59</f>
        <v>974.30921822981657</v>
      </c>
      <c r="N29" s="152">
        <f>+N59</f>
        <v>896.47978363749382</v>
      </c>
      <c r="O29" s="152">
        <f>+O59</f>
        <v>815.76777739360375</v>
      </c>
      <c r="P29" s="80"/>
    </row>
    <row r="30" spans="1:16" x14ac:dyDescent="0.25">
      <c r="A30" s="2" t="s">
        <v>89</v>
      </c>
      <c r="B30" s="2"/>
      <c r="C30" s="2"/>
      <c r="D30" s="2"/>
      <c r="E30" s="87"/>
      <c r="F30" s="154">
        <f t="shared" ref="F30:O30" si="12">F28+F29</f>
        <v>246.38520000000426</v>
      </c>
      <c r="G30" s="154">
        <f t="shared" si="12"/>
        <v>824.04120000001421</v>
      </c>
      <c r="H30" s="154">
        <f t="shared" si="12"/>
        <v>987.303599999992</v>
      </c>
      <c r="I30" s="154">
        <f t="shared" si="12"/>
        <v>1153.1424000000188</v>
      </c>
      <c r="J30" s="154">
        <f t="shared" si="12"/>
        <v>1321.6932000000088</v>
      </c>
      <c r="K30" s="154">
        <f t="shared" si="12"/>
        <v>2352.0370283761395</v>
      </c>
      <c r="L30" s="154">
        <f t="shared" si="12"/>
        <v>2784.2034803900679</v>
      </c>
      <c r="M30" s="154">
        <f t="shared" si="12"/>
        <v>2747.1436182298089</v>
      </c>
      <c r="N30" s="154">
        <f t="shared" si="12"/>
        <v>2697.6545836374798</v>
      </c>
      <c r="O30" s="154">
        <f t="shared" si="12"/>
        <v>2645.6897773936316</v>
      </c>
      <c r="P30" s="80"/>
    </row>
    <row r="31" spans="1:16" x14ac:dyDescent="0.25">
      <c r="A31" s="2"/>
      <c r="B31" s="2"/>
      <c r="C31" s="2"/>
      <c r="E31" s="87"/>
      <c r="F31" s="145"/>
      <c r="G31" s="145"/>
      <c r="H31" s="145"/>
      <c r="I31" s="145"/>
      <c r="J31" s="145"/>
      <c r="K31" s="145"/>
      <c r="L31" s="145"/>
      <c r="M31" s="145"/>
      <c r="N31" s="146" t="s">
        <v>90</v>
      </c>
      <c r="O31" s="155">
        <f>SUM(F30:O30)</f>
        <v>17759.294088027167</v>
      </c>
      <c r="P31" s="80"/>
    </row>
    <row r="32" spans="1:16" ht="17.25" x14ac:dyDescent="0.25">
      <c r="B32" s="149" t="s">
        <v>122</v>
      </c>
      <c r="C32" s="136"/>
      <c r="D32" s="137" t="s">
        <v>84</v>
      </c>
      <c r="E32" s="138">
        <f>+'GS Over 50 no FHP 16-17'!D39</f>
        <v>11780.3904929</v>
      </c>
      <c r="F32" s="138">
        <f>+'GS Over 50 FHP 2017'!D39</f>
        <v>11610.076746000001</v>
      </c>
      <c r="G32" s="138">
        <f>+'GS Over 50 FHP 2018'!D39</f>
        <v>11658.214745999998</v>
      </c>
      <c r="H32" s="138">
        <f>+'GS Over 50 FHP 2019'!D39</f>
        <v>11671.819946</v>
      </c>
      <c r="I32" s="138">
        <f>+'GS Over 50 FHP 2020'!D39</f>
        <v>11685.639845999998</v>
      </c>
      <c r="J32" s="138">
        <f>+'GS Over 50 FHP 2021'!D39</f>
        <v>11699.685745999999</v>
      </c>
      <c r="K32" s="138">
        <f>+'GS Over 50 FHP 2022'!D39</f>
        <v>11713.957646000001</v>
      </c>
      <c r="L32" s="138">
        <f>+'GS Over 50 FHP 2023'!D39</f>
        <v>11768.333245999998</v>
      </c>
      <c r="M32" s="138">
        <f>+'GS Over 50 FHP 2024'!D39</f>
        <v>11783.701245999999</v>
      </c>
      <c r="N32" s="138">
        <f>+'GS Over 50 FHP 2025'!D39</f>
        <v>11799.317846</v>
      </c>
      <c r="O32" s="138">
        <f>+'GS Over 50 FHP 2026'!D39</f>
        <v>11815.183045999998</v>
      </c>
      <c r="P32" s="80"/>
    </row>
    <row r="33" spans="1:16" x14ac:dyDescent="0.25">
      <c r="B33" s="136" t="s">
        <v>124</v>
      </c>
      <c r="C33" s="136"/>
      <c r="D33" s="137" t="s">
        <v>85</v>
      </c>
      <c r="E33" s="138">
        <f>+E32</f>
        <v>11780.3904929</v>
      </c>
      <c r="F33" s="138">
        <f>+'GS Over 50 FHP 2017'!F39</f>
        <v>11589.544646</v>
      </c>
      <c r="G33" s="138">
        <f>+'GS Over 50 FHP 2018'!F39</f>
        <v>11589.544646</v>
      </c>
      <c r="H33" s="138">
        <f>+'GS Over 50 FHP 2019'!F39</f>
        <v>11589.544646</v>
      </c>
      <c r="I33" s="138">
        <f>+'GS Over 50 FHP 2020'!F39</f>
        <v>11589.544646</v>
      </c>
      <c r="J33" s="138">
        <f>+'GS Over 50 FHP 2021'!F39</f>
        <v>11589.544646</v>
      </c>
      <c r="K33" s="138">
        <f>+'GS Over 50 FHP 2022'!F39</f>
        <v>11610.076746000001</v>
      </c>
      <c r="L33" s="138">
        <f>+'GS Over 50 FHP 2023'!F39</f>
        <v>11622.913545999998</v>
      </c>
      <c r="M33" s="138">
        <f>+'GS Over 50 FHP 2024'!F39</f>
        <v>11635.965045999999</v>
      </c>
      <c r="N33" s="138">
        <f>+'GS Over 50 FHP 2025'!F39</f>
        <v>11649.219945999999</v>
      </c>
      <c r="O33" s="138">
        <f>+'GS Over 50 FHP 2026'!F39</f>
        <v>11662.689546</v>
      </c>
      <c r="P33" s="80"/>
    </row>
    <row r="34" spans="1:16" x14ac:dyDescent="0.25">
      <c r="E34" s="87"/>
      <c r="F34" s="80"/>
      <c r="G34" s="80"/>
      <c r="H34" s="80"/>
      <c r="I34" s="80"/>
      <c r="J34" s="80"/>
      <c r="K34" s="80"/>
      <c r="L34" s="80"/>
      <c r="M34" s="80"/>
      <c r="N34" s="80"/>
      <c r="O34" s="80"/>
      <c r="P34" s="80"/>
    </row>
    <row r="35" spans="1:16" x14ac:dyDescent="0.25">
      <c r="A35" s="97"/>
      <c r="B35" s="97"/>
      <c r="C35" s="97"/>
      <c r="D35" s="97"/>
      <c r="E35" s="97"/>
      <c r="F35" s="97"/>
      <c r="G35" s="97"/>
      <c r="H35" s="97"/>
      <c r="I35" s="97"/>
      <c r="J35" s="97"/>
      <c r="K35" s="97"/>
      <c r="L35" s="97"/>
      <c r="M35" s="97"/>
      <c r="N35" s="97"/>
      <c r="O35" s="97"/>
      <c r="P35" s="80"/>
    </row>
    <row r="36" spans="1:16" s="99" customFormat="1" x14ac:dyDescent="0.25">
      <c r="A36" s="98"/>
      <c r="B36" s="98"/>
      <c r="C36" s="98"/>
      <c r="D36" s="98"/>
      <c r="E36" s="98"/>
      <c r="F36" s="98"/>
      <c r="G36" s="98"/>
      <c r="H36" s="98"/>
      <c r="I36" s="98"/>
      <c r="J36" s="98"/>
      <c r="K36" s="98"/>
      <c r="L36" s="98"/>
      <c r="M36" s="98"/>
      <c r="N36" s="98"/>
      <c r="O36" s="98"/>
      <c r="P36" s="98"/>
    </row>
    <row r="37" spans="1:16" s="99" customFormat="1" x14ac:dyDescent="0.25">
      <c r="A37" s="98" t="s">
        <v>93</v>
      </c>
      <c r="B37" s="98"/>
      <c r="C37" s="98"/>
      <c r="D37" s="98"/>
      <c r="E37" s="98"/>
      <c r="F37" s="98"/>
      <c r="G37" s="98"/>
      <c r="H37" s="98"/>
      <c r="I37" s="98"/>
      <c r="J37" s="98"/>
      <c r="K37" s="98"/>
      <c r="L37" s="98"/>
      <c r="M37" s="98"/>
      <c r="N37" s="98"/>
      <c r="O37" s="98"/>
      <c r="P37" s="98"/>
    </row>
    <row r="38" spans="1:16" s="99" customFormat="1" x14ac:dyDescent="0.25">
      <c r="A38" s="98"/>
      <c r="B38" s="98">
        <v>1</v>
      </c>
      <c r="C38" s="98" t="s">
        <v>94</v>
      </c>
      <c r="D38" s="98"/>
      <c r="E38" s="98"/>
      <c r="F38" s="98"/>
      <c r="G38" s="98"/>
      <c r="H38" s="98"/>
      <c r="I38" s="98"/>
      <c r="J38" s="98"/>
      <c r="K38" s="98"/>
      <c r="L38" s="98"/>
      <c r="M38" s="98"/>
      <c r="N38" s="98"/>
      <c r="O38" s="98"/>
      <c r="P38" s="98"/>
    </row>
    <row r="39" spans="1:16" s="99" customFormat="1" x14ac:dyDescent="0.25">
      <c r="A39" s="98"/>
      <c r="B39" s="98">
        <v>2</v>
      </c>
      <c r="C39" s="98" t="s">
        <v>95</v>
      </c>
      <c r="D39" s="98"/>
      <c r="E39" s="98"/>
      <c r="F39" s="98"/>
      <c r="G39" s="98"/>
      <c r="H39" s="98"/>
      <c r="I39" s="98"/>
      <c r="J39" s="98"/>
      <c r="K39" s="98"/>
      <c r="L39" s="98"/>
      <c r="M39" s="98"/>
      <c r="N39" s="98"/>
      <c r="O39" s="98"/>
      <c r="P39" s="98"/>
    </row>
    <row r="40" spans="1:16" s="99" customFormat="1" x14ac:dyDescent="0.25">
      <c r="A40" s="98"/>
      <c r="B40" s="98">
        <v>3</v>
      </c>
      <c r="C40" s="80" t="s">
        <v>96</v>
      </c>
      <c r="D40" s="98"/>
      <c r="E40" s="98"/>
      <c r="F40" s="98"/>
      <c r="G40" s="98"/>
      <c r="H40" s="98"/>
      <c r="I40" s="98"/>
      <c r="J40" s="98"/>
      <c r="K40" s="98"/>
      <c r="L40" s="98"/>
      <c r="M40" s="98"/>
      <c r="N40" s="98"/>
      <c r="O40" s="98"/>
      <c r="P40" s="98"/>
    </row>
    <row r="41" spans="1:16" s="99" customFormat="1" x14ac:dyDescent="0.25">
      <c r="A41" s="98"/>
      <c r="B41" s="98">
        <v>4</v>
      </c>
      <c r="C41" s="80" t="s">
        <v>97</v>
      </c>
      <c r="D41" s="98"/>
      <c r="E41" s="98"/>
      <c r="F41" s="98"/>
      <c r="G41" s="98"/>
      <c r="H41" s="98"/>
      <c r="I41" s="98"/>
      <c r="J41" s="98"/>
      <c r="K41" s="98"/>
      <c r="L41" s="98"/>
      <c r="M41" s="98"/>
      <c r="N41" s="98"/>
      <c r="O41" s="98"/>
      <c r="P41" s="98"/>
    </row>
    <row r="42" spans="1:16" s="99" customFormat="1" x14ac:dyDescent="0.25">
      <c r="A42" s="98"/>
      <c r="B42" s="98"/>
      <c r="C42" s="98"/>
      <c r="D42" s="98"/>
      <c r="E42" s="98"/>
      <c r="F42" s="98"/>
      <c r="G42" s="98"/>
      <c r="H42" s="98"/>
      <c r="I42" s="98"/>
      <c r="J42" s="98"/>
      <c r="K42" s="98"/>
      <c r="L42" s="98"/>
      <c r="M42" s="98"/>
      <c r="N42" s="98"/>
      <c r="O42" s="98"/>
      <c r="P42" s="98"/>
    </row>
    <row r="43" spans="1:16" s="99" customFormat="1" x14ac:dyDescent="0.25">
      <c r="B43" s="80"/>
      <c r="C43" s="80" t="s">
        <v>98</v>
      </c>
      <c r="D43" s="80"/>
      <c r="E43" s="98"/>
      <c r="F43" s="98"/>
      <c r="G43" s="98"/>
      <c r="H43" s="98"/>
      <c r="I43" s="98"/>
      <c r="J43" s="98"/>
      <c r="K43" s="98"/>
      <c r="L43" s="98"/>
      <c r="M43" s="98"/>
      <c r="N43" s="98"/>
      <c r="O43" s="98"/>
      <c r="P43" s="98"/>
    </row>
    <row r="44" spans="1:16" s="99" customFormat="1" x14ac:dyDescent="0.25">
      <c r="A44" s="80"/>
      <c r="B44" s="80"/>
      <c r="C44" s="80"/>
      <c r="D44" s="80" t="s">
        <v>99</v>
      </c>
      <c r="E44" s="98"/>
      <c r="F44" s="98"/>
      <c r="G44" s="98"/>
      <c r="H44" s="98"/>
      <c r="I44" s="98"/>
      <c r="J44" s="98"/>
      <c r="K44" s="98"/>
      <c r="L44" s="98"/>
      <c r="M44" s="98"/>
      <c r="N44" s="98"/>
      <c r="O44" s="98"/>
      <c r="P44" s="98"/>
    </row>
    <row r="45" spans="1:16" s="99" customFormat="1" x14ac:dyDescent="0.25">
      <c r="A45"/>
      <c r="B45"/>
      <c r="C45"/>
      <c r="D45" s="80" t="s">
        <v>100</v>
      </c>
      <c r="E45" s="98"/>
      <c r="F45" s="98"/>
      <c r="G45" s="98"/>
      <c r="H45" s="98"/>
      <c r="I45" s="98"/>
      <c r="J45" s="98"/>
      <c r="K45" s="98"/>
      <c r="L45" s="98"/>
      <c r="M45" s="98"/>
      <c r="N45" s="98"/>
      <c r="O45" s="98"/>
      <c r="P45" s="98"/>
    </row>
    <row r="46" spans="1:16" s="99" customFormat="1" x14ac:dyDescent="0.25">
      <c r="A46" s="98"/>
      <c r="B46" s="98"/>
      <c r="C46" s="98"/>
      <c r="D46" s="98"/>
      <c r="E46" s="98"/>
      <c r="F46" s="98"/>
      <c r="G46" s="98"/>
      <c r="H46" s="98"/>
      <c r="I46" s="98"/>
      <c r="J46" s="98"/>
      <c r="K46" s="98"/>
      <c r="L46" s="98"/>
      <c r="M46" s="98"/>
      <c r="N46" s="98"/>
      <c r="O46" s="98"/>
      <c r="P46" s="98"/>
    </row>
    <row r="47" spans="1:16" s="99" customFormat="1" x14ac:dyDescent="0.25">
      <c r="B47"/>
      <c r="C47" t="s">
        <v>101</v>
      </c>
      <c r="D47" s="80"/>
      <c r="E47" s="98"/>
      <c r="F47" s="98"/>
      <c r="G47" s="98"/>
      <c r="H47" s="98"/>
      <c r="I47" s="98"/>
      <c r="J47" s="98"/>
      <c r="K47" s="98"/>
      <c r="L47" s="98"/>
      <c r="M47" s="98"/>
      <c r="N47" s="98"/>
      <c r="O47" s="98"/>
      <c r="P47" s="98"/>
    </row>
    <row r="48" spans="1:16" s="99" customFormat="1" x14ac:dyDescent="0.25">
      <c r="A48"/>
      <c r="B48"/>
      <c r="C48"/>
      <c r="D48" s="100" t="s">
        <v>125</v>
      </c>
      <c r="E48" s="98"/>
      <c r="F48" s="98"/>
      <c r="G48" s="98"/>
      <c r="H48" s="98"/>
      <c r="I48" s="98"/>
      <c r="J48" s="98"/>
      <c r="K48" s="98"/>
      <c r="L48" s="98"/>
      <c r="M48" s="98"/>
      <c r="N48" s="98"/>
      <c r="O48" s="98"/>
      <c r="P48" s="98"/>
    </row>
    <row r="49" spans="1:16" s="99" customFormat="1" x14ac:dyDescent="0.25">
      <c r="A49" s="98"/>
      <c r="B49" s="98"/>
      <c r="C49" s="98"/>
      <c r="D49" s="98"/>
      <c r="E49" s="98"/>
      <c r="F49" s="98"/>
      <c r="G49" s="98"/>
      <c r="H49" s="98"/>
      <c r="I49" s="98"/>
      <c r="J49" s="98"/>
      <c r="K49" s="98"/>
      <c r="L49" s="98"/>
      <c r="M49" s="98"/>
      <c r="N49" s="98"/>
      <c r="O49" s="98"/>
      <c r="P49" s="98"/>
    </row>
    <row r="50" spans="1:16" s="99" customFormat="1" x14ac:dyDescent="0.25">
      <c r="A50" s="98"/>
      <c r="B50" s="98">
        <v>5</v>
      </c>
      <c r="C50" s="98" t="s">
        <v>102</v>
      </c>
      <c r="D50" s="98"/>
      <c r="E50" s="98"/>
      <c r="F50" s="98"/>
      <c r="G50" s="98"/>
      <c r="H50" s="98"/>
      <c r="I50" s="98"/>
      <c r="J50" s="98"/>
      <c r="K50" s="98"/>
      <c r="L50" s="98"/>
      <c r="M50" s="98"/>
      <c r="N50" s="98"/>
      <c r="O50" s="98"/>
      <c r="P50" s="98"/>
    </row>
    <row r="51" spans="1:16" s="99" customFormat="1" x14ac:dyDescent="0.25">
      <c r="A51" s="98"/>
      <c r="B51" s="98"/>
      <c r="C51" s="98"/>
      <c r="D51" s="98"/>
      <c r="E51" s="98"/>
      <c r="F51" s="98"/>
      <c r="G51" s="98"/>
      <c r="H51" s="98"/>
      <c r="I51" s="98"/>
      <c r="J51" s="98"/>
      <c r="K51" s="98"/>
      <c r="L51" s="98"/>
      <c r="M51" s="98"/>
      <c r="N51" s="98"/>
      <c r="O51" s="98"/>
      <c r="P51" s="98"/>
    </row>
    <row r="52" spans="1:16" ht="21" x14ac:dyDescent="0.35">
      <c r="A52" s="101"/>
      <c r="B52" s="101"/>
      <c r="C52" s="102" t="s">
        <v>103</v>
      </c>
      <c r="D52" s="2"/>
      <c r="E52" s="80"/>
      <c r="F52" s="80"/>
      <c r="G52" s="80"/>
      <c r="H52" s="80"/>
      <c r="I52" s="80"/>
      <c r="J52" s="80"/>
      <c r="K52" s="80"/>
      <c r="L52" s="80"/>
      <c r="M52" s="80"/>
      <c r="N52" s="80"/>
      <c r="O52" s="80"/>
      <c r="P52" s="80"/>
    </row>
    <row r="53" spans="1:16" ht="15.75" x14ac:dyDescent="0.25">
      <c r="A53" s="2"/>
      <c r="B53" s="2"/>
      <c r="C53" s="2"/>
      <c r="D53" s="2"/>
      <c r="E53" s="80"/>
      <c r="F53" s="80"/>
      <c r="G53" s="80"/>
      <c r="H53" s="80"/>
      <c r="I53" s="80"/>
      <c r="J53" s="103" t="s">
        <v>104</v>
      </c>
      <c r="K53" s="104">
        <v>2022</v>
      </c>
      <c r="L53" s="104">
        <v>2023</v>
      </c>
      <c r="M53" s="104">
        <v>2024</v>
      </c>
      <c r="N53" s="104">
        <v>2025</v>
      </c>
      <c r="O53" s="104">
        <v>2026</v>
      </c>
      <c r="P53" s="80"/>
    </row>
    <row r="54" spans="1:16" x14ac:dyDescent="0.25">
      <c r="C54" t="s">
        <v>105</v>
      </c>
      <c r="G54" s="102" t="s">
        <v>106</v>
      </c>
      <c r="I54" s="80"/>
      <c r="J54" s="105" t="s">
        <v>107</v>
      </c>
      <c r="K54" s="106">
        <v>767000</v>
      </c>
      <c r="L54" s="106">
        <v>721000</v>
      </c>
      <c r="M54" s="106">
        <v>676000</v>
      </c>
      <c r="N54" s="106">
        <v>622000</v>
      </c>
      <c r="O54" s="106">
        <v>566000</v>
      </c>
      <c r="P54" s="80"/>
    </row>
    <row r="55" spans="1:16" x14ac:dyDescent="0.25">
      <c r="C55" s="98"/>
      <c r="D55" s="98"/>
      <c r="F55" s="98"/>
      <c r="G55" s="98"/>
      <c r="H55" s="80"/>
      <c r="I55" s="80"/>
      <c r="J55" s="80"/>
      <c r="K55" s="106"/>
      <c r="L55" s="106"/>
      <c r="M55" s="106"/>
      <c r="N55" s="107" t="s">
        <v>108</v>
      </c>
      <c r="O55" s="108">
        <f>SUM(K54:O54)</f>
        <v>3352000</v>
      </c>
      <c r="P55" s="80"/>
    </row>
    <row r="56" spans="1:16" x14ac:dyDescent="0.25">
      <c r="C56" s="99" t="s">
        <v>109</v>
      </c>
      <c r="D56" s="99"/>
      <c r="E56" s="139"/>
      <c r="F56" s="141" t="s">
        <v>127</v>
      </c>
      <c r="G56" s="109" t="s">
        <v>110</v>
      </c>
      <c r="H56" s="98" t="s">
        <v>111</v>
      </c>
      <c r="I56" s="80"/>
      <c r="J56" s="80"/>
      <c r="K56" s="106"/>
      <c r="L56" s="106"/>
      <c r="M56" s="106"/>
      <c r="N56" s="106"/>
      <c r="O56" s="106"/>
      <c r="P56" s="80"/>
    </row>
    <row r="57" spans="1:16" x14ac:dyDescent="0.25">
      <c r="C57" s="98" t="s">
        <v>112</v>
      </c>
      <c r="D57" s="98"/>
      <c r="F57" s="110">
        <v>4133061</v>
      </c>
      <c r="G57" s="111">
        <f>F57/$F$61</f>
        <v>0.48201384815959847</v>
      </c>
      <c r="H57" s="106">
        <v>11916</v>
      </c>
      <c r="I57" s="80"/>
      <c r="J57" s="105" t="s">
        <v>113</v>
      </c>
      <c r="K57" s="112">
        <f t="shared" ref="K57:O59" si="13">+(K$54*$G57)/$H57</f>
        <v>31.025899759853306</v>
      </c>
      <c r="L57" s="113">
        <f t="shared" si="13"/>
        <v>29.165154793812565</v>
      </c>
      <c r="M57" s="113">
        <f t="shared" si="13"/>
        <v>27.344860805294438</v>
      </c>
      <c r="N57" s="113">
        <f t="shared" si="13"/>
        <v>25.160508019072697</v>
      </c>
      <c r="O57" s="113">
        <f t="shared" si="13"/>
        <v>22.895253277805701</v>
      </c>
      <c r="P57" s="80"/>
    </row>
    <row r="58" spans="1:16" x14ac:dyDescent="0.25">
      <c r="C58" s="98" t="s">
        <v>114</v>
      </c>
      <c r="D58" s="98"/>
      <c r="F58" s="110">
        <v>1467186</v>
      </c>
      <c r="G58" s="111">
        <f>F58/$F$61</f>
        <v>0.17110900851109834</v>
      </c>
      <c r="H58" s="106">
        <v>1361</v>
      </c>
      <c r="I58" s="80"/>
      <c r="J58" s="105" t="s">
        <v>113</v>
      </c>
      <c r="K58" s="113">
        <f t="shared" si="13"/>
        <v>96.42954410581369</v>
      </c>
      <c r="L58" s="113">
        <f t="shared" si="13"/>
        <v>90.646285919545846</v>
      </c>
      <c r="M58" s="113">
        <f t="shared" si="13"/>
        <v>84.988750737327322</v>
      </c>
      <c r="N58" s="113">
        <f t="shared" si="13"/>
        <v>78.199708518665076</v>
      </c>
      <c r="O58" s="113">
        <f t="shared" si="13"/>
        <v>71.159220291904234</v>
      </c>
      <c r="P58" s="80"/>
    </row>
    <row r="59" spans="1:16" x14ac:dyDescent="0.25">
      <c r="C59" s="98" t="s">
        <v>115</v>
      </c>
      <c r="D59" s="98"/>
      <c r="F59" s="110">
        <v>2076212</v>
      </c>
      <c r="G59" s="111">
        <f>F59/$F$61</f>
        <v>0.24213601873167037</v>
      </c>
      <c r="H59" s="106">
        <v>168</v>
      </c>
      <c r="I59" s="80"/>
      <c r="J59" s="105" t="s">
        <v>113</v>
      </c>
      <c r="K59" s="113">
        <f t="shared" si="13"/>
        <v>1105.4662283761379</v>
      </c>
      <c r="L59" s="113">
        <f t="shared" si="13"/>
        <v>1039.1670803900854</v>
      </c>
      <c r="M59" s="113">
        <f t="shared" si="13"/>
        <v>974.30921822981657</v>
      </c>
      <c r="N59" s="113">
        <f t="shared" si="13"/>
        <v>896.47978363749382</v>
      </c>
      <c r="O59" s="113">
        <f t="shared" si="13"/>
        <v>815.76777739360375</v>
      </c>
      <c r="P59" s="80"/>
    </row>
    <row r="60" spans="1:16" x14ac:dyDescent="0.25">
      <c r="C60" s="98" t="s">
        <v>116</v>
      </c>
      <c r="D60" s="98"/>
      <c r="F60" s="110">
        <v>898110</v>
      </c>
      <c r="G60" s="111">
        <f>F60/$F$61</f>
        <v>0.10474112459763284</v>
      </c>
      <c r="H60" s="114" t="s">
        <v>117</v>
      </c>
      <c r="I60" s="80"/>
      <c r="J60" s="105"/>
      <c r="K60" s="113"/>
      <c r="L60" s="113"/>
      <c r="M60" s="113"/>
      <c r="N60" s="113"/>
      <c r="O60" s="113"/>
      <c r="P60" s="80"/>
    </row>
    <row r="61" spans="1:16" x14ac:dyDescent="0.25">
      <c r="C61" s="115" t="s">
        <v>118</v>
      </c>
      <c r="D61" s="115"/>
      <c r="F61" s="110">
        <f>SUM(F57:F60)</f>
        <v>8574569</v>
      </c>
      <c r="G61" s="116">
        <f>SUM(G57:G60)</f>
        <v>1</v>
      </c>
      <c r="H61" s="117">
        <f>SUM(H57:H59)</f>
        <v>13445</v>
      </c>
      <c r="I61" s="80"/>
      <c r="J61" s="80"/>
      <c r="K61" s="106"/>
      <c r="L61" s="106"/>
      <c r="M61" s="106"/>
      <c r="N61" s="106"/>
      <c r="O61" s="106"/>
      <c r="P61" s="80"/>
    </row>
    <row r="62" spans="1:16" x14ac:dyDescent="0.25">
      <c r="C62" s="98"/>
      <c r="D62" s="98"/>
      <c r="E62" s="118"/>
      <c r="F62" s="80"/>
      <c r="G62" s="80"/>
      <c r="H62" s="80"/>
      <c r="I62" s="80"/>
      <c r="J62" s="80"/>
      <c r="K62" s="106"/>
      <c r="L62" s="106"/>
      <c r="M62" s="106"/>
      <c r="N62" s="106"/>
      <c r="O62" s="106"/>
      <c r="P62" s="80"/>
    </row>
    <row r="63" spans="1:16" x14ac:dyDescent="0.25">
      <c r="B63" s="119">
        <v>6</v>
      </c>
      <c r="C63" s="140" t="s">
        <v>126</v>
      </c>
      <c r="D63" s="119"/>
      <c r="E63" s="118"/>
      <c r="F63" s="80"/>
      <c r="G63" s="80"/>
      <c r="H63" s="80"/>
      <c r="I63" s="80"/>
      <c r="J63" s="80"/>
      <c r="K63" s="106"/>
      <c r="L63" s="106"/>
      <c r="M63" s="106"/>
      <c r="N63" s="106"/>
      <c r="O63" s="106"/>
      <c r="P63" s="80"/>
    </row>
    <row r="64" spans="1:16" x14ac:dyDescent="0.25">
      <c r="B64" s="119">
        <v>7</v>
      </c>
      <c r="C64" s="119" t="s">
        <v>119</v>
      </c>
      <c r="D64" s="119"/>
      <c r="E64" s="80"/>
      <c r="F64" s="80"/>
      <c r="G64" s="80"/>
      <c r="H64" s="80"/>
      <c r="I64" s="80"/>
      <c r="J64" s="80"/>
      <c r="K64" s="80"/>
      <c r="L64" s="80"/>
      <c r="M64" s="80"/>
      <c r="N64" s="80"/>
      <c r="O64" s="80"/>
      <c r="P64" s="80"/>
    </row>
    <row r="65" spans="1:16" x14ac:dyDescent="0.25">
      <c r="B65" s="119"/>
      <c r="C65" s="119"/>
      <c r="D65" s="119"/>
      <c r="E65" s="80"/>
      <c r="F65" s="80"/>
      <c r="G65" s="80"/>
      <c r="H65" s="80"/>
      <c r="I65" s="80"/>
      <c r="J65" s="80"/>
      <c r="K65" s="80"/>
      <c r="L65" s="80"/>
      <c r="M65" s="80"/>
      <c r="N65" s="80"/>
      <c r="O65" s="80"/>
      <c r="P65" s="80"/>
    </row>
    <row r="66" spans="1:16" x14ac:dyDescent="0.25">
      <c r="B66" s="80"/>
      <c r="C66" s="98" t="s">
        <v>120</v>
      </c>
      <c r="D66" s="119"/>
      <c r="E66" s="80"/>
      <c r="F66" s="80"/>
      <c r="G66" s="80"/>
      <c r="H66" s="80"/>
      <c r="I66" s="80"/>
      <c r="J66" s="80"/>
      <c r="K66" s="80"/>
      <c r="L66" s="80"/>
      <c r="M66" s="80"/>
      <c r="N66" s="80"/>
      <c r="O66" s="80" t="s">
        <v>128</v>
      </c>
      <c r="P66" s="80"/>
    </row>
    <row r="67" spans="1:16" x14ac:dyDescent="0.25">
      <c r="A67" s="81"/>
      <c r="B67" s="81"/>
      <c r="C67" s="81"/>
      <c r="D67" s="81"/>
      <c r="E67" s="81"/>
      <c r="F67" s="81"/>
      <c r="G67" s="81"/>
      <c r="H67" s="81"/>
      <c r="I67" s="81"/>
      <c r="J67" s="81"/>
      <c r="K67" s="121"/>
      <c r="L67" s="121"/>
      <c r="M67" s="121"/>
      <c r="N67" s="121"/>
      <c r="O67" s="121"/>
      <c r="P67" s="80"/>
    </row>
    <row r="68" spans="1:16" ht="21" x14ac:dyDescent="0.35">
      <c r="A68" s="122"/>
      <c r="B68" s="122"/>
      <c r="C68" s="122"/>
      <c r="D68" s="123"/>
      <c r="E68" s="81"/>
      <c r="F68" s="81"/>
      <c r="G68" s="81"/>
      <c r="H68" s="81"/>
      <c r="I68" s="81"/>
      <c r="J68" s="81"/>
      <c r="K68" s="121"/>
      <c r="L68" s="121"/>
      <c r="M68" s="121"/>
      <c r="N68" s="121"/>
      <c r="O68" s="121"/>
      <c r="P68" s="80"/>
    </row>
    <row r="69" spans="1:16" x14ac:dyDescent="0.25">
      <c r="A69" s="120"/>
      <c r="B69" s="120"/>
      <c r="C69" s="120"/>
      <c r="D69" s="120"/>
      <c r="E69" s="81"/>
      <c r="F69" s="81"/>
      <c r="G69" s="81"/>
      <c r="H69" s="81"/>
      <c r="I69" s="81"/>
      <c r="J69" s="81"/>
      <c r="K69" s="121"/>
      <c r="L69" s="121"/>
      <c r="M69" s="121"/>
      <c r="N69" s="121"/>
      <c r="O69" s="121"/>
      <c r="P69" s="80"/>
    </row>
    <row r="70" spans="1:16" x14ac:dyDescent="0.25">
      <c r="A70" s="81"/>
      <c r="B70" s="81"/>
      <c r="C70" s="81"/>
      <c r="D70" s="81"/>
      <c r="E70" s="59"/>
      <c r="F70" s="59"/>
      <c r="G70" s="59"/>
      <c r="H70" s="59"/>
      <c r="I70" s="59"/>
      <c r="J70" s="59"/>
      <c r="K70" s="124"/>
      <c r="L70" s="124"/>
      <c r="M70" s="124"/>
      <c r="N70" s="124"/>
      <c r="O70" s="124"/>
    </row>
    <row r="71" spans="1:16" x14ac:dyDescent="0.25">
      <c r="A71" s="81"/>
      <c r="B71" s="81"/>
      <c r="C71" s="81"/>
      <c r="D71" s="81"/>
      <c r="E71" s="59"/>
      <c r="F71" s="59"/>
      <c r="G71" s="59"/>
      <c r="H71" s="59"/>
      <c r="I71" s="59"/>
      <c r="J71" s="59"/>
      <c r="K71" s="124"/>
      <c r="L71" s="124"/>
      <c r="M71" s="124"/>
      <c r="N71" s="124"/>
      <c r="O71" s="124"/>
    </row>
    <row r="72" spans="1:16" x14ac:dyDescent="0.25">
      <c r="A72" s="59"/>
      <c r="B72" s="59"/>
      <c r="C72" s="59"/>
      <c r="D72" s="81"/>
      <c r="E72" s="59"/>
      <c r="F72" s="59"/>
      <c r="G72" s="59"/>
      <c r="H72" s="59"/>
      <c r="I72" s="59"/>
      <c r="J72" s="59"/>
      <c r="K72" s="124"/>
      <c r="L72" s="124"/>
      <c r="M72" s="124"/>
      <c r="N72" s="124"/>
      <c r="O72" s="124"/>
    </row>
    <row r="73" spans="1:16" x14ac:dyDescent="0.25">
      <c r="A73" s="59"/>
      <c r="B73" s="59"/>
      <c r="C73" s="59"/>
      <c r="D73" s="81"/>
      <c r="E73" s="59"/>
      <c r="F73" s="59"/>
      <c r="G73" s="59"/>
      <c r="H73" s="59"/>
      <c r="I73" s="59"/>
      <c r="J73" s="59"/>
      <c r="K73" s="124"/>
      <c r="L73" s="124"/>
      <c r="M73" s="124"/>
      <c r="N73" s="124"/>
      <c r="O73" s="124"/>
    </row>
    <row r="74" spans="1:16" x14ac:dyDescent="0.25">
      <c r="A74" s="59"/>
      <c r="B74" s="59"/>
      <c r="C74" s="59"/>
      <c r="D74" s="81"/>
      <c r="E74" s="59"/>
      <c r="F74" s="59"/>
      <c r="G74" s="59"/>
      <c r="H74" s="59"/>
      <c r="I74" s="59"/>
      <c r="J74" s="59"/>
      <c r="K74" s="124"/>
      <c r="L74" s="124"/>
      <c r="M74" s="124"/>
      <c r="N74" s="124"/>
      <c r="O74" s="124"/>
    </row>
    <row r="75" spans="1:16" x14ac:dyDescent="0.25">
      <c r="A75" s="125"/>
      <c r="B75" s="125"/>
      <c r="C75" s="125"/>
      <c r="D75" s="59"/>
      <c r="E75" s="59"/>
      <c r="F75" s="59"/>
      <c r="G75" s="59"/>
      <c r="H75" s="59"/>
      <c r="I75" s="59"/>
      <c r="J75" s="59"/>
      <c r="K75" s="126"/>
      <c r="L75" s="59"/>
      <c r="M75" s="59"/>
      <c r="N75" s="59"/>
      <c r="O75" s="59"/>
    </row>
    <row r="76" spans="1:16" x14ac:dyDescent="0.25">
      <c r="A76" s="127"/>
      <c r="B76" s="127"/>
      <c r="C76" s="127"/>
      <c r="D76" s="127"/>
      <c r="E76" s="59"/>
      <c r="F76" s="59"/>
      <c r="G76" s="59"/>
      <c r="H76" s="59"/>
      <c r="I76" s="59"/>
      <c r="J76" s="59"/>
      <c r="K76" s="126"/>
      <c r="L76" s="59"/>
      <c r="M76" s="59"/>
      <c r="N76" s="59"/>
      <c r="O76" s="59"/>
    </row>
    <row r="77" spans="1:16" x14ac:dyDescent="0.25">
      <c r="A77" s="128"/>
      <c r="B77" s="128"/>
      <c r="C77" s="128"/>
      <c r="D77" s="128"/>
      <c r="E77" s="59"/>
      <c r="F77" s="59"/>
      <c r="G77" s="59"/>
      <c r="H77" s="59"/>
      <c r="I77" s="59"/>
      <c r="J77" s="59"/>
      <c r="K77" s="126"/>
      <c r="L77" s="59"/>
      <c r="M77" s="59"/>
      <c r="N77" s="59"/>
      <c r="O77" s="59"/>
    </row>
    <row r="78" spans="1:16" x14ac:dyDescent="0.25">
      <c r="A78" s="128"/>
      <c r="B78" s="128"/>
      <c r="C78" s="128"/>
      <c r="D78" s="128"/>
      <c r="E78" s="59"/>
      <c r="F78" s="59"/>
      <c r="G78" s="59"/>
      <c r="H78" s="59"/>
      <c r="I78" s="59"/>
      <c r="J78" s="59"/>
      <c r="K78" s="126"/>
      <c r="L78" s="59"/>
      <c r="M78" s="59"/>
      <c r="N78" s="59"/>
      <c r="O78" s="59"/>
    </row>
    <row r="79" spans="1:16" x14ac:dyDescent="0.25">
      <c r="A79" s="127"/>
      <c r="B79" s="127"/>
      <c r="C79" s="127"/>
      <c r="D79" s="127"/>
      <c r="E79" s="59"/>
      <c r="F79" s="59"/>
      <c r="G79" s="59"/>
      <c r="H79" s="59"/>
      <c r="I79" s="59"/>
      <c r="J79" s="59"/>
      <c r="K79" s="126"/>
      <c r="L79" s="59"/>
      <c r="M79" s="59"/>
      <c r="N79" s="59"/>
      <c r="O79" s="59"/>
    </row>
    <row r="80" spans="1:16" x14ac:dyDescent="0.25">
      <c r="A80" s="128"/>
      <c r="B80" s="128"/>
      <c r="C80" s="128"/>
      <c r="D80" s="128"/>
      <c r="E80" s="59"/>
      <c r="F80" s="59"/>
      <c r="G80" s="59"/>
      <c r="H80" s="59"/>
      <c r="I80" s="59"/>
      <c r="J80" s="59"/>
      <c r="K80" s="126"/>
      <c r="L80" s="59"/>
      <c r="M80" s="59"/>
      <c r="N80" s="59"/>
      <c r="O80" s="59"/>
    </row>
    <row r="81" spans="1:15" x14ac:dyDescent="0.25">
      <c r="A81" s="128"/>
      <c r="B81" s="128"/>
      <c r="C81" s="128"/>
      <c r="D81" s="128"/>
      <c r="E81" s="59"/>
      <c r="F81" s="59"/>
      <c r="G81" s="59"/>
      <c r="H81" s="59"/>
      <c r="I81" s="59"/>
      <c r="J81" s="59"/>
      <c r="K81" s="126"/>
      <c r="L81" s="59"/>
      <c r="M81" s="59"/>
      <c r="N81" s="59"/>
      <c r="O81" s="59"/>
    </row>
    <row r="82" spans="1:15" x14ac:dyDescent="0.25">
      <c r="A82" s="128"/>
      <c r="B82" s="128"/>
      <c r="C82" s="128"/>
      <c r="D82" s="128"/>
      <c r="E82" s="59"/>
      <c r="F82" s="59"/>
      <c r="G82" s="59"/>
      <c r="H82" s="59"/>
      <c r="I82" s="59"/>
      <c r="J82" s="59"/>
      <c r="K82" s="126"/>
      <c r="L82" s="59"/>
      <c r="M82" s="59"/>
      <c r="N82" s="59"/>
      <c r="O82" s="59"/>
    </row>
    <row r="83" spans="1:15" x14ac:dyDescent="0.25">
      <c r="A83" s="129"/>
      <c r="B83" s="129"/>
      <c r="C83" s="129"/>
      <c r="D83" s="128"/>
      <c r="E83" s="59"/>
      <c r="F83" s="59"/>
      <c r="G83" s="59"/>
      <c r="H83" s="59"/>
      <c r="I83" s="59"/>
      <c r="J83" s="59"/>
      <c r="K83" s="126"/>
      <c r="L83" s="59"/>
      <c r="M83" s="59"/>
      <c r="N83" s="59"/>
      <c r="O83" s="59"/>
    </row>
    <row r="84" spans="1:15" x14ac:dyDescent="0.25">
      <c r="A84" s="128"/>
      <c r="B84" s="128"/>
      <c r="C84" s="128"/>
      <c r="D84" s="128"/>
      <c r="E84" s="59"/>
      <c r="F84" s="59"/>
      <c r="G84" s="59"/>
      <c r="H84" s="59"/>
      <c r="I84" s="59"/>
      <c r="J84" s="59"/>
      <c r="K84" s="126"/>
      <c r="L84" s="59"/>
      <c r="M84" s="59"/>
      <c r="N84" s="59"/>
      <c r="O84" s="59"/>
    </row>
    <row r="85" spans="1:15" x14ac:dyDescent="0.25">
      <c r="A85" s="128"/>
      <c r="B85" s="128"/>
      <c r="C85" s="128"/>
      <c r="D85" s="128"/>
      <c r="E85" s="59"/>
      <c r="F85" s="59"/>
      <c r="G85" s="59"/>
      <c r="H85" s="59"/>
      <c r="I85" s="59"/>
      <c r="J85" s="59"/>
      <c r="K85" s="126"/>
      <c r="L85" s="59"/>
      <c r="M85" s="59"/>
      <c r="N85" s="59"/>
      <c r="O85" s="59"/>
    </row>
    <row r="86" spans="1:15" x14ac:dyDescent="0.25">
      <c r="A86" s="128"/>
      <c r="B86" s="128"/>
      <c r="C86" s="128"/>
      <c r="D86" s="128"/>
      <c r="E86" s="59"/>
      <c r="F86" s="59"/>
      <c r="G86" s="59"/>
      <c r="H86" s="59"/>
      <c r="I86" s="59"/>
      <c r="J86" s="59"/>
      <c r="K86" s="126"/>
      <c r="L86" s="59"/>
      <c r="M86" s="59"/>
      <c r="N86" s="59"/>
      <c r="O86" s="59"/>
    </row>
    <row r="87" spans="1:15" x14ac:dyDescent="0.25">
      <c r="A87" s="128"/>
      <c r="B87" s="128"/>
      <c r="C87" s="128"/>
      <c r="D87" s="128"/>
      <c r="E87" s="59"/>
      <c r="F87" s="59"/>
      <c r="G87" s="59"/>
      <c r="H87" s="59"/>
      <c r="I87" s="59"/>
      <c r="J87" s="59"/>
      <c r="K87" s="126"/>
      <c r="L87" s="59"/>
      <c r="M87" s="59"/>
      <c r="N87" s="59"/>
      <c r="O87" s="59"/>
    </row>
    <row r="88" spans="1:15" x14ac:dyDescent="0.25">
      <c r="A88" s="129"/>
      <c r="B88" s="129"/>
      <c r="C88" s="129"/>
      <c r="D88" s="128"/>
      <c r="E88" s="59"/>
      <c r="F88" s="59"/>
      <c r="G88" s="59"/>
      <c r="H88" s="59"/>
      <c r="I88" s="59"/>
      <c r="J88" s="59"/>
      <c r="K88" s="126"/>
      <c r="L88" s="59"/>
      <c r="M88" s="59"/>
      <c r="N88" s="59"/>
      <c r="O88" s="59"/>
    </row>
    <row r="89" spans="1:15" x14ac:dyDescent="0.25">
      <c r="A89" s="128"/>
      <c r="B89" s="128"/>
      <c r="C89" s="128"/>
      <c r="D89" s="128"/>
      <c r="E89" s="59"/>
      <c r="F89" s="59"/>
      <c r="G89" s="59"/>
      <c r="H89" s="59"/>
      <c r="I89" s="59"/>
      <c r="J89" s="59"/>
      <c r="K89" s="126"/>
      <c r="L89" s="59"/>
      <c r="M89" s="59"/>
      <c r="N89" s="59"/>
      <c r="O89" s="59"/>
    </row>
    <row r="90" spans="1:15" x14ac:dyDescent="0.25">
      <c r="A90" s="128"/>
      <c r="B90" s="128"/>
      <c r="C90" s="128"/>
      <c r="D90" s="128"/>
      <c r="E90" s="59"/>
      <c r="F90" s="59"/>
      <c r="G90" s="59"/>
      <c r="H90" s="59"/>
      <c r="I90" s="59"/>
      <c r="J90" s="59"/>
      <c r="K90" s="130"/>
      <c r="L90" s="59"/>
      <c r="M90" s="59"/>
      <c r="N90" s="59"/>
      <c r="O90" s="59"/>
    </row>
  </sheetData>
  <mergeCells count="1">
    <mergeCell ref="A1:Q1"/>
  </mergeCells>
  <pageMargins left="0.17" right="0.17" top="0.35" bottom="0.31" header="0.17" footer="0.17"/>
  <pageSetup scale="54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9"/>
  <sheetViews>
    <sheetView workbookViewId="0"/>
  </sheetViews>
  <sheetFormatPr defaultRowHeight="15" x14ac:dyDescent="0.25"/>
  <cols>
    <col min="1" max="1" width="34.85546875" style="54" bestFit="1" customWidth="1"/>
    <col min="2" max="2" width="11.5703125" style="17" customWidth="1"/>
    <col min="3" max="3" width="9.140625" customWidth="1"/>
    <col min="4" max="4" width="10" customWidth="1"/>
    <col min="5" max="5" width="11.140625" style="17" customWidth="1"/>
    <col min="6" max="6" width="11.7109375" style="17" customWidth="1"/>
    <col min="7" max="7" width="9.5703125" style="17" bestFit="1" customWidth="1"/>
    <col min="11" max="11" width="13.85546875" customWidth="1"/>
    <col min="13" max="13" width="4.5703125" customWidth="1"/>
    <col min="15" max="15" width="14.28515625" customWidth="1"/>
    <col min="257" max="257" width="34.85546875" bestFit="1" customWidth="1"/>
    <col min="258" max="258" width="11.5703125" customWidth="1"/>
    <col min="259" max="259" width="9.140625" customWidth="1"/>
    <col min="260" max="260" width="10" customWidth="1"/>
    <col min="261" max="261" width="11.140625" customWidth="1"/>
    <col min="262" max="262" width="11.7109375" customWidth="1"/>
    <col min="263" max="263" width="9.5703125" bestFit="1" customWidth="1"/>
    <col min="267" max="267" width="13.85546875" customWidth="1"/>
    <col min="269" max="269" width="4.5703125" customWidth="1"/>
    <col min="271" max="271" width="14.28515625" customWidth="1"/>
    <col min="513" max="513" width="34.85546875" bestFit="1" customWidth="1"/>
    <col min="514" max="514" width="11.5703125" customWidth="1"/>
    <col min="515" max="515" width="9.140625" customWidth="1"/>
    <col min="516" max="516" width="10" customWidth="1"/>
    <col min="517" max="517" width="11.140625" customWidth="1"/>
    <col min="518" max="518" width="11.7109375" customWidth="1"/>
    <col min="519" max="519" width="9.5703125" bestFit="1" customWidth="1"/>
    <col min="523" max="523" width="13.85546875" customWidth="1"/>
    <col min="525" max="525" width="4.5703125" customWidth="1"/>
    <col min="527" max="527" width="14.28515625" customWidth="1"/>
    <col min="769" max="769" width="34.85546875" bestFit="1" customWidth="1"/>
    <col min="770" max="770" width="11.5703125" customWidth="1"/>
    <col min="771" max="771" width="9.140625" customWidth="1"/>
    <col min="772" max="772" width="10" customWidth="1"/>
    <col min="773" max="773" width="11.140625" customWidth="1"/>
    <col min="774" max="774" width="11.7109375" customWidth="1"/>
    <col min="775" max="775" width="9.5703125" bestFit="1" customWidth="1"/>
    <col min="779" max="779" width="13.85546875" customWidth="1"/>
    <col min="781" max="781" width="4.5703125" customWidth="1"/>
    <col min="783" max="783" width="14.28515625" customWidth="1"/>
    <col min="1025" max="1025" width="34.85546875" bestFit="1" customWidth="1"/>
    <col min="1026" max="1026" width="11.5703125" customWidth="1"/>
    <col min="1027" max="1027" width="9.140625" customWidth="1"/>
    <col min="1028" max="1028" width="10" customWidth="1"/>
    <col min="1029" max="1029" width="11.140625" customWidth="1"/>
    <col min="1030" max="1030" width="11.7109375" customWidth="1"/>
    <col min="1031" max="1031" width="9.5703125" bestFit="1" customWidth="1"/>
    <col min="1035" max="1035" width="13.85546875" customWidth="1"/>
    <col min="1037" max="1037" width="4.5703125" customWidth="1"/>
    <col min="1039" max="1039" width="14.28515625" customWidth="1"/>
    <col min="1281" max="1281" width="34.85546875" bestFit="1" customWidth="1"/>
    <col min="1282" max="1282" width="11.5703125" customWidth="1"/>
    <col min="1283" max="1283" width="9.140625" customWidth="1"/>
    <col min="1284" max="1284" width="10" customWidth="1"/>
    <col min="1285" max="1285" width="11.140625" customWidth="1"/>
    <col min="1286" max="1286" width="11.7109375" customWidth="1"/>
    <col min="1287" max="1287" width="9.5703125" bestFit="1" customWidth="1"/>
    <col min="1291" max="1291" width="13.85546875" customWidth="1"/>
    <col min="1293" max="1293" width="4.5703125" customWidth="1"/>
    <col min="1295" max="1295" width="14.28515625" customWidth="1"/>
    <col min="1537" max="1537" width="34.85546875" bestFit="1" customWidth="1"/>
    <col min="1538" max="1538" width="11.5703125" customWidth="1"/>
    <col min="1539" max="1539" width="9.140625" customWidth="1"/>
    <col min="1540" max="1540" width="10" customWidth="1"/>
    <col min="1541" max="1541" width="11.140625" customWidth="1"/>
    <col min="1542" max="1542" width="11.7109375" customWidth="1"/>
    <col min="1543" max="1543" width="9.5703125" bestFit="1" customWidth="1"/>
    <col min="1547" max="1547" width="13.85546875" customWidth="1"/>
    <col min="1549" max="1549" width="4.5703125" customWidth="1"/>
    <col min="1551" max="1551" width="14.28515625" customWidth="1"/>
    <col min="1793" max="1793" width="34.85546875" bestFit="1" customWidth="1"/>
    <col min="1794" max="1794" width="11.5703125" customWidth="1"/>
    <col min="1795" max="1795" width="9.140625" customWidth="1"/>
    <col min="1796" max="1796" width="10" customWidth="1"/>
    <col min="1797" max="1797" width="11.140625" customWidth="1"/>
    <col min="1798" max="1798" width="11.7109375" customWidth="1"/>
    <col min="1799" max="1799" width="9.5703125" bestFit="1" customWidth="1"/>
    <col min="1803" max="1803" width="13.85546875" customWidth="1"/>
    <col min="1805" max="1805" width="4.5703125" customWidth="1"/>
    <col min="1807" max="1807" width="14.28515625" customWidth="1"/>
    <col min="2049" max="2049" width="34.85546875" bestFit="1" customWidth="1"/>
    <col min="2050" max="2050" width="11.5703125" customWidth="1"/>
    <col min="2051" max="2051" width="9.140625" customWidth="1"/>
    <col min="2052" max="2052" width="10" customWidth="1"/>
    <col min="2053" max="2053" width="11.140625" customWidth="1"/>
    <col min="2054" max="2054" width="11.7109375" customWidth="1"/>
    <col min="2055" max="2055" width="9.5703125" bestFit="1" customWidth="1"/>
    <col min="2059" max="2059" width="13.85546875" customWidth="1"/>
    <col min="2061" max="2061" width="4.5703125" customWidth="1"/>
    <col min="2063" max="2063" width="14.28515625" customWidth="1"/>
    <col min="2305" max="2305" width="34.85546875" bestFit="1" customWidth="1"/>
    <col min="2306" max="2306" width="11.5703125" customWidth="1"/>
    <col min="2307" max="2307" width="9.140625" customWidth="1"/>
    <col min="2308" max="2308" width="10" customWidth="1"/>
    <col min="2309" max="2309" width="11.140625" customWidth="1"/>
    <col min="2310" max="2310" width="11.7109375" customWidth="1"/>
    <col min="2311" max="2311" width="9.5703125" bestFit="1" customWidth="1"/>
    <col min="2315" max="2315" width="13.85546875" customWidth="1"/>
    <col min="2317" max="2317" width="4.5703125" customWidth="1"/>
    <col min="2319" max="2319" width="14.28515625" customWidth="1"/>
    <col min="2561" max="2561" width="34.85546875" bestFit="1" customWidth="1"/>
    <col min="2562" max="2562" width="11.5703125" customWidth="1"/>
    <col min="2563" max="2563" width="9.140625" customWidth="1"/>
    <col min="2564" max="2564" width="10" customWidth="1"/>
    <col min="2565" max="2565" width="11.140625" customWidth="1"/>
    <col min="2566" max="2566" width="11.7109375" customWidth="1"/>
    <col min="2567" max="2567" width="9.5703125" bestFit="1" customWidth="1"/>
    <col min="2571" max="2571" width="13.85546875" customWidth="1"/>
    <col min="2573" max="2573" width="4.5703125" customWidth="1"/>
    <col min="2575" max="2575" width="14.28515625" customWidth="1"/>
    <col min="2817" max="2817" width="34.85546875" bestFit="1" customWidth="1"/>
    <col min="2818" max="2818" width="11.5703125" customWidth="1"/>
    <col min="2819" max="2819" width="9.140625" customWidth="1"/>
    <col min="2820" max="2820" width="10" customWidth="1"/>
    <col min="2821" max="2821" width="11.140625" customWidth="1"/>
    <col min="2822" max="2822" width="11.7109375" customWidth="1"/>
    <col min="2823" max="2823" width="9.5703125" bestFit="1" customWidth="1"/>
    <col min="2827" max="2827" width="13.85546875" customWidth="1"/>
    <col min="2829" max="2829" width="4.5703125" customWidth="1"/>
    <col min="2831" max="2831" width="14.28515625" customWidth="1"/>
    <col min="3073" max="3073" width="34.85546875" bestFit="1" customWidth="1"/>
    <col min="3074" max="3074" width="11.5703125" customWidth="1"/>
    <col min="3075" max="3075" width="9.140625" customWidth="1"/>
    <col min="3076" max="3076" width="10" customWidth="1"/>
    <col min="3077" max="3077" width="11.140625" customWidth="1"/>
    <col min="3078" max="3078" width="11.7109375" customWidth="1"/>
    <col min="3079" max="3079" width="9.5703125" bestFit="1" customWidth="1"/>
    <col min="3083" max="3083" width="13.85546875" customWidth="1"/>
    <col min="3085" max="3085" width="4.5703125" customWidth="1"/>
    <col min="3087" max="3087" width="14.28515625" customWidth="1"/>
    <col min="3329" max="3329" width="34.85546875" bestFit="1" customWidth="1"/>
    <col min="3330" max="3330" width="11.5703125" customWidth="1"/>
    <col min="3331" max="3331" width="9.140625" customWidth="1"/>
    <col min="3332" max="3332" width="10" customWidth="1"/>
    <col min="3333" max="3333" width="11.140625" customWidth="1"/>
    <col min="3334" max="3334" width="11.7109375" customWidth="1"/>
    <col min="3335" max="3335" width="9.5703125" bestFit="1" customWidth="1"/>
    <col min="3339" max="3339" width="13.85546875" customWidth="1"/>
    <col min="3341" max="3341" width="4.5703125" customWidth="1"/>
    <col min="3343" max="3343" width="14.28515625" customWidth="1"/>
    <col min="3585" max="3585" width="34.85546875" bestFit="1" customWidth="1"/>
    <col min="3586" max="3586" width="11.5703125" customWidth="1"/>
    <col min="3587" max="3587" width="9.140625" customWidth="1"/>
    <col min="3588" max="3588" width="10" customWidth="1"/>
    <col min="3589" max="3589" width="11.140625" customWidth="1"/>
    <col min="3590" max="3590" width="11.7109375" customWidth="1"/>
    <col min="3591" max="3591" width="9.5703125" bestFit="1" customWidth="1"/>
    <col min="3595" max="3595" width="13.85546875" customWidth="1"/>
    <col min="3597" max="3597" width="4.5703125" customWidth="1"/>
    <col min="3599" max="3599" width="14.28515625" customWidth="1"/>
    <col min="3841" max="3841" width="34.85546875" bestFit="1" customWidth="1"/>
    <col min="3842" max="3842" width="11.5703125" customWidth="1"/>
    <col min="3843" max="3843" width="9.140625" customWidth="1"/>
    <col min="3844" max="3844" width="10" customWidth="1"/>
    <col min="3845" max="3845" width="11.140625" customWidth="1"/>
    <col min="3846" max="3846" width="11.7109375" customWidth="1"/>
    <col min="3847" max="3847" width="9.5703125" bestFit="1" customWidth="1"/>
    <col min="3851" max="3851" width="13.85546875" customWidth="1"/>
    <col min="3853" max="3853" width="4.5703125" customWidth="1"/>
    <col min="3855" max="3855" width="14.28515625" customWidth="1"/>
    <col min="4097" max="4097" width="34.85546875" bestFit="1" customWidth="1"/>
    <col min="4098" max="4098" width="11.5703125" customWidth="1"/>
    <col min="4099" max="4099" width="9.140625" customWidth="1"/>
    <col min="4100" max="4100" width="10" customWidth="1"/>
    <col min="4101" max="4101" width="11.140625" customWidth="1"/>
    <col min="4102" max="4102" width="11.7109375" customWidth="1"/>
    <col min="4103" max="4103" width="9.5703125" bestFit="1" customWidth="1"/>
    <col min="4107" max="4107" width="13.85546875" customWidth="1"/>
    <col min="4109" max="4109" width="4.5703125" customWidth="1"/>
    <col min="4111" max="4111" width="14.28515625" customWidth="1"/>
    <col min="4353" max="4353" width="34.85546875" bestFit="1" customWidth="1"/>
    <col min="4354" max="4354" width="11.5703125" customWidth="1"/>
    <col min="4355" max="4355" width="9.140625" customWidth="1"/>
    <col min="4356" max="4356" width="10" customWidth="1"/>
    <col min="4357" max="4357" width="11.140625" customWidth="1"/>
    <col min="4358" max="4358" width="11.7109375" customWidth="1"/>
    <col min="4359" max="4359" width="9.5703125" bestFit="1" customWidth="1"/>
    <col min="4363" max="4363" width="13.85546875" customWidth="1"/>
    <col min="4365" max="4365" width="4.5703125" customWidth="1"/>
    <col min="4367" max="4367" width="14.28515625" customWidth="1"/>
    <col min="4609" max="4609" width="34.85546875" bestFit="1" customWidth="1"/>
    <col min="4610" max="4610" width="11.5703125" customWidth="1"/>
    <col min="4611" max="4611" width="9.140625" customWidth="1"/>
    <col min="4612" max="4612" width="10" customWidth="1"/>
    <col min="4613" max="4613" width="11.140625" customWidth="1"/>
    <col min="4614" max="4614" width="11.7109375" customWidth="1"/>
    <col min="4615" max="4615" width="9.5703125" bestFit="1" customWidth="1"/>
    <col min="4619" max="4619" width="13.85546875" customWidth="1"/>
    <col min="4621" max="4621" width="4.5703125" customWidth="1"/>
    <col min="4623" max="4623" width="14.28515625" customWidth="1"/>
    <col min="4865" max="4865" width="34.85546875" bestFit="1" customWidth="1"/>
    <col min="4866" max="4866" width="11.5703125" customWidth="1"/>
    <col min="4867" max="4867" width="9.140625" customWidth="1"/>
    <col min="4868" max="4868" width="10" customWidth="1"/>
    <col min="4869" max="4869" width="11.140625" customWidth="1"/>
    <col min="4870" max="4870" width="11.7109375" customWidth="1"/>
    <col min="4871" max="4871" width="9.5703125" bestFit="1" customWidth="1"/>
    <col min="4875" max="4875" width="13.85546875" customWidth="1"/>
    <col min="4877" max="4877" width="4.5703125" customWidth="1"/>
    <col min="4879" max="4879" width="14.28515625" customWidth="1"/>
    <col min="5121" max="5121" width="34.85546875" bestFit="1" customWidth="1"/>
    <col min="5122" max="5122" width="11.5703125" customWidth="1"/>
    <col min="5123" max="5123" width="9.140625" customWidth="1"/>
    <col min="5124" max="5124" width="10" customWidth="1"/>
    <col min="5125" max="5125" width="11.140625" customWidth="1"/>
    <col min="5126" max="5126" width="11.7109375" customWidth="1"/>
    <col min="5127" max="5127" width="9.5703125" bestFit="1" customWidth="1"/>
    <col min="5131" max="5131" width="13.85546875" customWidth="1"/>
    <col min="5133" max="5133" width="4.5703125" customWidth="1"/>
    <col min="5135" max="5135" width="14.28515625" customWidth="1"/>
    <col min="5377" max="5377" width="34.85546875" bestFit="1" customWidth="1"/>
    <col min="5378" max="5378" width="11.5703125" customWidth="1"/>
    <col min="5379" max="5379" width="9.140625" customWidth="1"/>
    <col min="5380" max="5380" width="10" customWidth="1"/>
    <col min="5381" max="5381" width="11.140625" customWidth="1"/>
    <col min="5382" max="5382" width="11.7109375" customWidth="1"/>
    <col min="5383" max="5383" width="9.5703125" bestFit="1" customWidth="1"/>
    <col min="5387" max="5387" width="13.85546875" customWidth="1"/>
    <col min="5389" max="5389" width="4.5703125" customWidth="1"/>
    <col min="5391" max="5391" width="14.28515625" customWidth="1"/>
    <col min="5633" max="5633" width="34.85546875" bestFit="1" customWidth="1"/>
    <col min="5634" max="5634" width="11.5703125" customWidth="1"/>
    <col min="5635" max="5635" width="9.140625" customWidth="1"/>
    <col min="5636" max="5636" width="10" customWidth="1"/>
    <col min="5637" max="5637" width="11.140625" customWidth="1"/>
    <col min="5638" max="5638" width="11.7109375" customWidth="1"/>
    <col min="5639" max="5639" width="9.5703125" bestFit="1" customWidth="1"/>
    <col min="5643" max="5643" width="13.85546875" customWidth="1"/>
    <col min="5645" max="5645" width="4.5703125" customWidth="1"/>
    <col min="5647" max="5647" width="14.28515625" customWidth="1"/>
    <col min="5889" max="5889" width="34.85546875" bestFit="1" customWidth="1"/>
    <col min="5890" max="5890" width="11.5703125" customWidth="1"/>
    <col min="5891" max="5891" width="9.140625" customWidth="1"/>
    <col min="5892" max="5892" width="10" customWidth="1"/>
    <col min="5893" max="5893" width="11.140625" customWidth="1"/>
    <col min="5894" max="5894" width="11.7109375" customWidth="1"/>
    <col min="5895" max="5895" width="9.5703125" bestFit="1" customWidth="1"/>
    <col min="5899" max="5899" width="13.85546875" customWidth="1"/>
    <col min="5901" max="5901" width="4.5703125" customWidth="1"/>
    <col min="5903" max="5903" width="14.28515625" customWidth="1"/>
    <col min="6145" max="6145" width="34.85546875" bestFit="1" customWidth="1"/>
    <col min="6146" max="6146" width="11.5703125" customWidth="1"/>
    <col min="6147" max="6147" width="9.140625" customWidth="1"/>
    <col min="6148" max="6148" width="10" customWidth="1"/>
    <col min="6149" max="6149" width="11.140625" customWidth="1"/>
    <col min="6150" max="6150" width="11.7109375" customWidth="1"/>
    <col min="6151" max="6151" width="9.5703125" bestFit="1" customWidth="1"/>
    <col min="6155" max="6155" width="13.85546875" customWidth="1"/>
    <col min="6157" max="6157" width="4.5703125" customWidth="1"/>
    <col min="6159" max="6159" width="14.28515625" customWidth="1"/>
    <col min="6401" max="6401" width="34.85546875" bestFit="1" customWidth="1"/>
    <col min="6402" max="6402" width="11.5703125" customWidth="1"/>
    <col min="6403" max="6403" width="9.140625" customWidth="1"/>
    <col min="6404" max="6404" width="10" customWidth="1"/>
    <col min="6405" max="6405" width="11.140625" customWidth="1"/>
    <col min="6406" max="6406" width="11.7109375" customWidth="1"/>
    <col min="6407" max="6407" width="9.5703125" bestFit="1" customWidth="1"/>
    <col min="6411" max="6411" width="13.85546875" customWidth="1"/>
    <col min="6413" max="6413" width="4.5703125" customWidth="1"/>
    <col min="6415" max="6415" width="14.28515625" customWidth="1"/>
    <col min="6657" max="6657" width="34.85546875" bestFit="1" customWidth="1"/>
    <col min="6658" max="6658" width="11.5703125" customWidth="1"/>
    <col min="6659" max="6659" width="9.140625" customWidth="1"/>
    <col min="6660" max="6660" width="10" customWidth="1"/>
    <col min="6661" max="6661" width="11.140625" customWidth="1"/>
    <col min="6662" max="6662" width="11.7109375" customWidth="1"/>
    <col min="6663" max="6663" width="9.5703125" bestFit="1" customWidth="1"/>
    <col min="6667" max="6667" width="13.85546875" customWidth="1"/>
    <col min="6669" max="6669" width="4.5703125" customWidth="1"/>
    <col min="6671" max="6671" width="14.28515625" customWidth="1"/>
    <col min="6913" max="6913" width="34.85546875" bestFit="1" customWidth="1"/>
    <col min="6914" max="6914" width="11.5703125" customWidth="1"/>
    <col min="6915" max="6915" width="9.140625" customWidth="1"/>
    <col min="6916" max="6916" width="10" customWidth="1"/>
    <col min="6917" max="6917" width="11.140625" customWidth="1"/>
    <col min="6918" max="6918" width="11.7109375" customWidth="1"/>
    <col min="6919" max="6919" width="9.5703125" bestFit="1" customWidth="1"/>
    <col min="6923" max="6923" width="13.85546875" customWidth="1"/>
    <col min="6925" max="6925" width="4.5703125" customWidth="1"/>
    <col min="6927" max="6927" width="14.28515625" customWidth="1"/>
    <col min="7169" max="7169" width="34.85546875" bestFit="1" customWidth="1"/>
    <col min="7170" max="7170" width="11.5703125" customWidth="1"/>
    <col min="7171" max="7171" width="9.140625" customWidth="1"/>
    <col min="7172" max="7172" width="10" customWidth="1"/>
    <col min="7173" max="7173" width="11.140625" customWidth="1"/>
    <col min="7174" max="7174" width="11.7109375" customWidth="1"/>
    <col min="7175" max="7175" width="9.5703125" bestFit="1" customWidth="1"/>
    <col min="7179" max="7179" width="13.85546875" customWidth="1"/>
    <col min="7181" max="7181" width="4.5703125" customWidth="1"/>
    <col min="7183" max="7183" width="14.28515625" customWidth="1"/>
    <col min="7425" max="7425" width="34.85546875" bestFit="1" customWidth="1"/>
    <col min="7426" max="7426" width="11.5703125" customWidth="1"/>
    <col min="7427" max="7427" width="9.140625" customWidth="1"/>
    <col min="7428" max="7428" width="10" customWidth="1"/>
    <col min="7429" max="7429" width="11.140625" customWidth="1"/>
    <col min="7430" max="7430" width="11.7109375" customWidth="1"/>
    <col min="7431" max="7431" width="9.5703125" bestFit="1" customWidth="1"/>
    <col min="7435" max="7435" width="13.85546875" customWidth="1"/>
    <col min="7437" max="7437" width="4.5703125" customWidth="1"/>
    <col min="7439" max="7439" width="14.28515625" customWidth="1"/>
    <col min="7681" max="7681" width="34.85546875" bestFit="1" customWidth="1"/>
    <col min="7682" max="7682" width="11.5703125" customWidth="1"/>
    <col min="7683" max="7683" width="9.140625" customWidth="1"/>
    <col min="7684" max="7684" width="10" customWidth="1"/>
    <col min="7685" max="7685" width="11.140625" customWidth="1"/>
    <col min="7686" max="7686" width="11.7109375" customWidth="1"/>
    <col min="7687" max="7687" width="9.5703125" bestFit="1" customWidth="1"/>
    <col min="7691" max="7691" width="13.85546875" customWidth="1"/>
    <col min="7693" max="7693" width="4.5703125" customWidth="1"/>
    <col min="7695" max="7695" width="14.28515625" customWidth="1"/>
    <col min="7937" max="7937" width="34.85546875" bestFit="1" customWidth="1"/>
    <col min="7938" max="7938" width="11.5703125" customWidth="1"/>
    <col min="7939" max="7939" width="9.140625" customWidth="1"/>
    <col min="7940" max="7940" width="10" customWidth="1"/>
    <col min="7941" max="7941" width="11.140625" customWidth="1"/>
    <col min="7942" max="7942" width="11.7109375" customWidth="1"/>
    <col min="7943" max="7943" width="9.5703125" bestFit="1" customWidth="1"/>
    <col min="7947" max="7947" width="13.85546875" customWidth="1"/>
    <col min="7949" max="7949" width="4.5703125" customWidth="1"/>
    <col min="7951" max="7951" width="14.28515625" customWidth="1"/>
    <col min="8193" max="8193" width="34.85546875" bestFit="1" customWidth="1"/>
    <col min="8194" max="8194" width="11.5703125" customWidth="1"/>
    <col min="8195" max="8195" width="9.140625" customWidth="1"/>
    <col min="8196" max="8196" width="10" customWidth="1"/>
    <col min="8197" max="8197" width="11.140625" customWidth="1"/>
    <col min="8198" max="8198" width="11.7109375" customWidth="1"/>
    <col min="8199" max="8199" width="9.5703125" bestFit="1" customWidth="1"/>
    <col min="8203" max="8203" width="13.85546875" customWidth="1"/>
    <col min="8205" max="8205" width="4.5703125" customWidth="1"/>
    <col min="8207" max="8207" width="14.28515625" customWidth="1"/>
    <col min="8449" max="8449" width="34.85546875" bestFit="1" customWidth="1"/>
    <col min="8450" max="8450" width="11.5703125" customWidth="1"/>
    <col min="8451" max="8451" width="9.140625" customWidth="1"/>
    <col min="8452" max="8452" width="10" customWidth="1"/>
    <col min="8453" max="8453" width="11.140625" customWidth="1"/>
    <col min="8454" max="8454" width="11.7109375" customWidth="1"/>
    <col min="8455" max="8455" width="9.5703125" bestFit="1" customWidth="1"/>
    <col min="8459" max="8459" width="13.85546875" customWidth="1"/>
    <col min="8461" max="8461" width="4.5703125" customWidth="1"/>
    <col min="8463" max="8463" width="14.28515625" customWidth="1"/>
    <col min="8705" max="8705" width="34.85546875" bestFit="1" customWidth="1"/>
    <col min="8706" max="8706" width="11.5703125" customWidth="1"/>
    <col min="8707" max="8707" width="9.140625" customWidth="1"/>
    <col min="8708" max="8708" width="10" customWidth="1"/>
    <col min="8709" max="8709" width="11.140625" customWidth="1"/>
    <col min="8710" max="8710" width="11.7109375" customWidth="1"/>
    <col min="8711" max="8711" width="9.5703125" bestFit="1" customWidth="1"/>
    <col min="8715" max="8715" width="13.85546875" customWidth="1"/>
    <col min="8717" max="8717" width="4.5703125" customWidth="1"/>
    <col min="8719" max="8719" width="14.28515625" customWidth="1"/>
    <col min="8961" max="8961" width="34.85546875" bestFit="1" customWidth="1"/>
    <col min="8962" max="8962" width="11.5703125" customWidth="1"/>
    <col min="8963" max="8963" width="9.140625" customWidth="1"/>
    <col min="8964" max="8964" width="10" customWidth="1"/>
    <col min="8965" max="8965" width="11.140625" customWidth="1"/>
    <col min="8966" max="8966" width="11.7109375" customWidth="1"/>
    <col min="8967" max="8967" width="9.5703125" bestFit="1" customWidth="1"/>
    <col min="8971" max="8971" width="13.85546875" customWidth="1"/>
    <col min="8973" max="8973" width="4.5703125" customWidth="1"/>
    <col min="8975" max="8975" width="14.28515625" customWidth="1"/>
    <col min="9217" max="9217" width="34.85546875" bestFit="1" customWidth="1"/>
    <col min="9218" max="9218" width="11.5703125" customWidth="1"/>
    <col min="9219" max="9219" width="9.140625" customWidth="1"/>
    <col min="9220" max="9220" width="10" customWidth="1"/>
    <col min="9221" max="9221" width="11.140625" customWidth="1"/>
    <col min="9222" max="9222" width="11.7109375" customWidth="1"/>
    <col min="9223" max="9223" width="9.5703125" bestFit="1" customWidth="1"/>
    <col min="9227" max="9227" width="13.85546875" customWidth="1"/>
    <col min="9229" max="9229" width="4.5703125" customWidth="1"/>
    <col min="9231" max="9231" width="14.28515625" customWidth="1"/>
    <col min="9473" max="9473" width="34.85546875" bestFit="1" customWidth="1"/>
    <col min="9474" max="9474" width="11.5703125" customWidth="1"/>
    <col min="9475" max="9475" width="9.140625" customWidth="1"/>
    <col min="9476" max="9476" width="10" customWidth="1"/>
    <col min="9477" max="9477" width="11.140625" customWidth="1"/>
    <col min="9478" max="9478" width="11.7109375" customWidth="1"/>
    <col min="9479" max="9479" width="9.5703125" bestFit="1" customWidth="1"/>
    <col min="9483" max="9483" width="13.85546875" customWidth="1"/>
    <col min="9485" max="9485" width="4.5703125" customWidth="1"/>
    <col min="9487" max="9487" width="14.28515625" customWidth="1"/>
    <col min="9729" max="9729" width="34.85546875" bestFit="1" customWidth="1"/>
    <col min="9730" max="9730" width="11.5703125" customWidth="1"/>
    <col min="9731" max="9731" width="9.140625" customWidth="1"/>
    <col min="9732" max="9732" width="10" customWidth="1"/>
    <col min="9733" max="9733" width="11.140625" customWidth="1"/>
    <col min="9734" max="9734" width="11.7109375" customWidth="1"/>
    <col min="9735" max="9735" width="9.5703125" bestFit="1" customWidth="1"/>
    <col min="9739" max="9739" width="13.85546875" customWidth="1"/>
    <col min="9741" max="9741" width="4.5703125" customWidth="1"/>
    <col min="9743" max="9743" width="14.28515625" customWidth="1"/>
    <col min="9985" max="9985" width="34.85546875" bestFit="1" customWidth="1"/>
    <col min="9986" max="9986" width="11.5703125" customWidth="1"/>
    <col min="9987" max="9987" width="9.140625" customWidth="1"/>
    <col min="9988" max="9988" width="10" customWidth="1"/>
    <col min="9989" max="9989" width="11.140625" customWidth="1"/>
    <col min="9990" max="9990" width="11.7109375" customWidth="1"/>
    <col min="9991" max="9991" width="9.5703125" bestFit="1" customWidth="1"/>
    <col min="9995" max="9995" width="13.85546875" customWidth="1"/>
    <col min="9997" max="9997" width="4.5703125" customWidth="1"/>
    <col min="9999" max="9999" width="14.28515625" customWidth="1"/>
    <col min="10241" max="10241" width="34.85546875" bestFit="1" customWidth="1"/>
    <col min="10242" max="10242" width="11.5703125" customWidth="1"/>
    <col min="10243" max="10243" width="9.140625" customWidth="1"/>
    <col min="10244" max="10244" width="10" customWidth="1"/>
    <col min="10245" max="10245" width="11.140625" customWidth="1"/>
    <col min="10246" max="10246" width="11.7109375" customWidth="1"/>
    <col min="10247" max="10247" width="9.5703125" bestFit="1" customWidth="1"/>
    <col min="10251" max="10251" width="13.85546875" customWidth="1"/>
    <col min="10253" max="10253" width="4.5703125" customWidth="1"/>
    <col min="10255" max="10255" width="14.28515625" customWidth="1"/>
    <col min="10497" max="10497" width="34.85546875" bestFit="1" customWidth="1"/>
    <col min="10498" max="10498" width="11.5703125" customWidth="1"/>
    <col min="10499" max="10499" width="9.140625" customWidth="1"/>
    <col min="10500" max="10500" width="10" customWidth="1"/>
    <col min="10501" max="10501" width="11.140625" customWidth="1"/>
    <col min="10502" max="10502" width="11.7109375" customWidth="1"/>
    <col min="10503" max="10503" width="9.5703125" bestFit="1" customWidth="1"/>
    <col min="10507" max="10507" width="13.85546875" customWidth="1"/>
    <col min="10509" max="10509" width="4.5703125" customWidth="1"/>
    <col min="10511" max="10511" width="14.28515625" customWidth="1"/>
    <col min="10753" max="10753" width="34.85546875" bestFit="1" customWidth="1"/>
    <col min="10754" max="10754" width="11.5703125" customWidth="1"/>
    <col min="10755" max="10755" width="9.140625" customWidth="1"/>
    <col min="10756" max="10756" width="10" customWidth="1"/>
    <col min="10757" max="10757" width="11.140625" customWidth="1"/>
    <col min="10758" max="10758" width="11.7109375" customWidth="1"/>
    <col min="10759" max="10759" width="9.5703125" bestFit="1" customWidth="1"/>
    <col min="10763" max="10763" width="13.85546875" customWidth="1"/>
    <col min="10765" max="10765" width="4.5703125" customWidth="1"/>
    <col min="10767" max="10767" width="14.28515625" customWidth="1"/>
    <col min="11009" max="11009" width="34.85546875" bestFit="1" customWidth="1"/>
    <col min="11010" max="11010" width="11.5703125" customWidth="1"/>
    <col min="11011" max="11011" width="9.140625" customWidth="1"/>
    <col min="11012" max="11012" width="10" customWidth="1"/>
    <col min="11013" max="11013" width="11.140625" customWidth="1"/>
    <col min="11014" max="11014" width="11.7109375" customWidth="1"/>
    <col min="11015" max="11015" width="9.5703125" bestFit="1" customWidth="1"/>
    <col min="11019" max="11019" width="13.85546875" customWidth="1"/>
    <col min="11021" max="11021" width="4.5703125" customWidth="1"/>
    <col min="11023" max="11023" width="14.28515625" customWidth="1"/>
    <col min="11265" max="11265" width="34.85546875" bestFit="1" customWidth="1"/>
    <col min="11266" max="11266" width="11.5703125" customWidth="1"/>
    <col min="11267" max="11267" width="9.140625" customWidth="1"/>
    <col min="11268" max="11268" width="10" customWidth="1"/>
    <col min="11269" max="11269" width="11.140625" customWidth="1"/>
    <col min="11270" max="11270" width="11.7109375" customWidth="1"/>
    <col min="11271" max="11271" width="9.5703125" bestFit="1" customWidth="1"/>
    <col min="11275" max="11275" width="13.85546875" customWidth="1"/>
    <col min="11277" max="11277" width="4.5703125" customWidth="1"/>
    <col min="11279" max="11279" width="14.28515625" customWidth="1"/>
    <col min="11521" max="11521" width="34.85546875" bestFit="1" customWidth="1"/>
    <col min="11522" max="11522" width="11.5703125" customWidth="1"/>
    <col min="11523" max="11523" width="9.140625" customWidth="1"/>
    <col min="11524" max="11524" width="10" customWidth="1"/>
    <col min="11525" max="11525" width="11.140625" customWidth="1"/>
    <col min="11526" max="11526" width="11.7109375" customWidth="1"/>
    <col min="11527" max="11527" width="9.5703125" bestFit="1" customWidth="1"/>
    <col min="11531" max="11531" width="13.85546875" customWidth="1"/>
    <col min="11533" max="11533" width="4.5703125" customWidth="1"/>
    <col min="11535" max="11535" width="14.28515625" customWidth="1"/>
    <col min="11777" max="11777" width="34.85546875" bestFit="1" customWidth="1"/>
    <col min="11778" max="11778" width="11.5703125" customWidth="1"/>
    <col min="11779" max="11779" width="9.140625" customWidth="1"/>
    <col min="11780" max="11780" width="10" customWidth="1"/>
    <col min="11781" max="11781" width="11.140625" customWidth="1"/>
    <col min="11782" max="11782" width="11.7109375" customWidth="1"/>
    <col min="11783" max="11783" width="9.5703125" bestFit="1" customWidth="1"/>
    <col min="11787" max="11787" width="13.85546875" customWidth="1"/>
    <col min="11789" max="11789" width="4.5703125" customWidth="1"/>
    <col min="11791" max="11791" width="14.28515625" customWidth="1"/>
    <col min="12033" max="12033" width="34.85546875" bestFit="1" customWidth="1"/>
    <col min="12034" max="12034" width="11.5703125" customWidth="1"/>
    <col min="12035" max="12035" width="9.140625" customWidth="1"/>
    <col min="12036" max="12036" width="10" customWidth="1"/>
    <col min="12037" max="12037" width="11.140625" customWidth="1"/>
    <col min="12038" max="12038" width="11.7109375" customWidth="1"/>
    <col min="12039" max="12039" width="9.5703125" bestFit="1" customWidth="1"/>
    <col min="12043" max="12043" width="13.85546875" customWidth="1"/>
    <col min="12045" max="12045" width="4.5703125" customWidth="1"/>
    <col min="12047" max="12047" width="14.28515625" customWidth="1"/>
    <col min="12289" max="12289" width="34.85546875" bestFit="1" customWidth="1"/>
    <col min="12290" max="12290" width="11.5703125" customWidth="1"/>
    <col min="12291" max="12291" width="9.140625" customWidth="1"/>
    <col min="12292" max="12292" width="10" customWidth="1"/>
    <col min="12293" max="12293" width="11.140625" customWidth="1"/>
    <col min="12294" max="12294" width="11.7109375" customWidth="1"/>
    <col min="12295" max="12295" width="9.5703125" bestFit="1" customWidth="1"/>
    <col min="12299" max="12299" width="13.85546875" customWidth="1"/>
    <col min="12301" max="12301" width="4.5703125" customWidth="1"/>
    <col min="12303" max="12303" width="14.28515625" customWidth="1"/>
    <col min="12545" max="12545" width="34.85546875" bestFit="1" customWidth="1"/>
    <col min="12546" max="12546" width="11.5703125" customWidth="1"/>
    <col min="12547" max="12547" width="9.140625" customWidth="1"/>
    <col min="12548" max="12548" width="10" customWidth="1"/>
    <col min="12549" max="12549" width="11.140625" customWidth="1"/>
    <col min="12550" max="12550" width="11.7109375" customWidth="1"/>
    <col min="12551" max="12551" width="9.5703125" bestFit="1" customWidth="1"/>
    <col min="12555" max="12555" width="13.85546875" customWidth="1"/>
    <col min="12557" max="12557" width="4.5703125" customWidth="1"/>
    <col min="12559" max="12559" width="14.28515625" customWidth="1"/>
    <col min="12801" max="12801" width="34.85546875" bestFit="1" customWidth="1"/>
    <col min="12802" max="12802" width="11.5703125" customWidth="1"/>
    <col min="12803" max="12803" width="9.140625" customWidth="1"/>
    <col min="12804" max="12804" width="10" customWidth="1"/>
    <col min="12805" max="12805" width="11.140625" customWidth="1"/>
    <col min="12806" max="12806" width="11.7109375" customWidth="1"/>
    <col min="12807" max="12807" width="9.5703125" bestFit="1" customWidth="1"/>
    <col min="12811" max="12811" width="13.85546875" customWidth="1"/>
    <col min="12813" max="12813" width="4.5703125" customWidth="1"/>
    <col min="12815" max="12815" width="14.28515625" customWidth="1"/>
    <col min="13057" max="13057" width="34.85546875" bestFit="1" customWidth="1"/>
    <col min="13058" max="13058" width="11.5703125" customWidth="1"/>
    <col min="13059" max="13059" width="9.140625" customWidth="1"/>
    <col min="13060" max="13060" width="10" customWidth="1"/>
    <col min="13061" max="13061" width="11.140625" customWidth="1"/>
    <col min="13062" max="13062" width="11.7109375" customWidth="1"/>
    <col min="13063" max="13063" width="9.5703125" bestFit="1" customWidth="1"/>
    <col min="13067" max="13067" width="13.85546875" customWidth="1"/>
    <col min="13069" max="13069" width="4.5703125" customWidth="1"/>
    <col min="13071" max="13071" width="14.28515625" customWidth="1"/>
    <col min="13313" max="13313" width="34.85546875" bestFit="1" customWidth="1"/>
    <col min="13314" max="13314" width="11.5703125" customWidth="1"/>
    <col min="13315" max="13315" width="9.140625" customWidth="1"/>
    <col min="13316" max="13316" width="10" customWidth="1"/>
    <col min="13317" max="13317" width="11.140625" customWidth="1"/>
    <col min="13318" max="13318" width="11.7109375" customWidth="1"/>
    <col min="13319" max="13319" width="9.5703125" bestFit="1" customWidth="1"/>
    <col min="13323" max="13323" width="13.85546875" customWidth="1"/>
    <col min="13325" max="13325" width="4.5703125" customWidth="1"/>
    <col min="13327" max="13327" width="14.28515625" customWidth="1"/>
    <col min="13569" max="13569" width="34.85546875" bestFit="1" customWidth="1"/>
    <col min="13570" max="13570" width="11.5703125" customWidth="1"/>
    <col min="13571" max="13571" width="9.140625" customWidth="1"/>
    <col min="13572" max="13572" width="10" customWidth="1"/>
    <col min="13573" max="13573" width="11.140625" customWidth="1"/>
    <col min="13574" max="13574" width="11.7109375" customWidth="1"/>
    <col min="13575" max="13575" width="9.5703125" bestFit="1" customWidth="1"/>
    <col min="13579" max="13579" width="13.85546875" customWidth="1"/>
    <col min="13581" max="13581" width="4.5703125" customWidth="1"/>
    <col min="13583" max="13583" width="14.28515625" customWidth="1"/>
    <col min="13825" max="13825" width="34.85546875" bestFit="1" customWidth="1"/>
    <col min="13826" max="13826" width="11.5703125" customWidth="1"/>
    <col min="13827" max="13827" width="9.140625" customWidth="1"/>
    <col min="13828" max="13828" width="10" customWidth="1"/>
    <col min="13829" max="13829" width="11.140625" customWidth="1"/>
    <col min="13830" max="13830" width="11.7109375" customWidth="1"/>
    <col min="13831" max="13831" width="9.5703125" bestFit="1" customWidth="1"/>
    <col min="13835" max="13835" width="13.85546875" customWidth="1"/>
    <col min="13837" max="13837" width="4.5703125" customWidth="1"/>
    <col min="13839" max="13839" width="14.28515625" customWidth="1"/>
    <col min="14081" max="14081" width="34.85546875" bestFit="1" customWidth="1"/>
    <col min="14082" max="14082" width="11.5703125" customWidth="1"/>
    <col min="14083" max="14083" width="9.140625" customWidth="1"/>
    <col min="14084" max="14084" width="10" customWidth="1"/>
    <col min="14085" max="14085" width="11.140625" customWidth="1"/>
    <col min="14086" max="14086" width="11.7109375" customWidth="1"/>
    <col min="14087" max="14087" width="9.5703125" bestFit="1" customWidth="1"/>
    <col min="14091" max="14091" width="13.85546875" customWidth="1"/>
    <col min="14093" max="14093" width="4.5703125" customWidth="1"/>
    <col min="14095" max="14095" width="14.28515625" customWidth="1"/>
    <col min="14337" max="14337" width="34.85546875" bestFit="1" customWidth="1"/>
    <col min="14338" max="14338" width="11.5703125" customWidth="1"/>
    <col min="14339" max="14339" width="9.140625" customWidth="1"/>
    <col min="14340" max="14340" width="10" customWidth="1"/>
    <col min="14341" max="14341" width="11.140625" customWidth="1"/>
    <col min="14342" max="14342" width="11.7109375" customWidth="1"/>
    <col min="14343" max="14343" width="9.5703125" bestFit="1" customWidth="1"/>
    <col min="14347" max="14347" width="13.85546875" customWidth="1"/>
    <col min="14349" max="14349" width="4.5703125" customWidth="1"/>
    <col min="14351" max="14351" width="14.28515625" customWidth="1"/>
    <col min="14593" max="14593" width="34.85546875" bestFit="1" customWidth="1"/>
    <col min="14594" max="14594" width="11.5703125" customWidth="1"/>
    <col min="14595" max="14595" width="9.140625" customWidth="1"/>
    <col min="14596" max="14596" width="10" customWidth="1"/>
    <col min="14597" max="14597" width="11.140625" customWidth="1"/>
    <col min="14598" max="14598" width="11.7109375" customWidth="1"/>
    <col min="14599" max="14599" width="9.5703125" bestFit="1" customWidth="1"/>
    <col min="14603" max="14603" width="13.85546875" customWidth="1"/>
    <col min="14605" max="14605" width="4.5703125" customWidth="1"/>
    <col min="14607" max="14607" width="14.28515625" customWidth="1"/>
    <col min="14849" max="14849" width="34.85546875" bestFit="1" customWidth="1"/>
    <col min="14850" max="14850" width="11.5703125" customWidth="1"/>
    <col min="14851" max="14851" width="9.140625" customWidth="1"/>
    <col min="14852" max="14852" width="10" customWidth="1"/>
    <col min="14853" max="14853" width="11.140625" customWidth="1"/>
    <col min="14854" max="14854" width="11.7109375" customWidth="1"/>
    <col min="14855" max="14855" width="9.5703125" bestFit="1" customWidth="1"/>
    <col min="14859" max="14859" width="13.85546875" customWidth="1"/>
    <col min="14861" max="14861" width="4.5703125" customWidth="1"/>
    <col min="14863" max="14863" width="14.28515625" customWidth="1"/>
    <col min="15105" max="15105" width="34.85546875" bestFit="1" customWidth="1"/>
    <col min="15106" max="15106" width="11.5703125" customWidth="1"/>
    <col min="15107" max="15107" width="9.140625" customWidth="1"/>
    <col min="15108" max="15108" width="10" customWidth="1"/>
    <col min="15109" max="15109" width="11.140625" customWidth="1"/>
    <col min="15110" max="15110" width="11.7109375" customWidth="1"/>
    <col min="15111" max="15111" width="9.5703125" bestFit="1" customWidth="1"/>
    <col min="15115" max="15115" width="13.85546875" customWidth="1"/>
    <col min="15117" max="15117" width="4.5703125" customWidth="1"/>
    <col min="15119" max="15119" width="14.28515625" customWidth="1"/>
    <col min="15361" max="15361" width="34.85546875" bestFit="1" customWidth="1"/>
    <col min="15362" max="15362" width="11.5703125" customWidth="1"/>
    <col min="15363" max="15363" width="9.140625" customWidth="1"/>
    <col min="15364" max="15364" width="10" customWidth="1"/>
    <col min="15365" max="15365" width="11.140625" customWidth="1"/>
    <col min="15366" max="15366" width="11.7109375" customWidth="1"/>
    <col min="15367" max="15367" width="9.5703125" bestFit="1" customWidth="1"/>
    <col min="15371" max="15371" width="13.85546875" customWidth="1"/>
    <col min="15373" max="15373" width="4.5703125" customWidth="1"/>
    <col min="15375" max="15375" width="14.28515625" customWidth="1"/>
    <col min="15617" max="15617" width="34.85546875" bestFit="1" customWidth="1"/>
    <col min="15618" max="15618" width="11.5703125" customWidth="1"/>
    <col min="15619" max="15619" width="9.140625" customWidth="1"/>
    <col min="15620" max="15620" width="10" customWidth="1"/>
    <col min="15621" max="15621" width="11.140625" customWidth="1"/>
    <col min="15622" max="15622" width="11.7109375" customWidth="1"/>
    <col min="15623" max="15623" width="9.5703125" bestFit="1" customWidth="1"/>
    <col min="15627" max="15627" width="13.85546875" customWidth="1"/>
    <col min="15629" max="15629" width="4.5703125" customWidth="1"/>
    <col min="15631" max="15631" width="14.28515625" customWidth="1"/>
    <col min="15873" max="15873" width="34.85546875" bestFit="1" customWidth="1"/>
    <col min="15874" max="15874" width="11.5703125" customWidth="1"/>
    <col min="15875" max="15875" width="9.140625" customWidth="1"/>
    <col min="15876" max="15876" width="10" customWidth="1"/>
    <col min="15877" max="15877" width="11.140625" customWidth="1"/>
    <col min="15878" max="15878" width="11.7109375" customWidth="1"/>
    <col min="15879" max="15879" width="9.5703125" bestFit="1" customWidth="1"/>
    <col min="15883" max="15883" width="13.85546875" customWidth="1"/>
    <col min="15885" max="15885" width="4.5703125" customWidth="1"/>
    <col min="15887" max="15887" width="14.28515625" customWidth="1"/>
    <col min="16129" max="16129" width="34.85546875" bestFit="1" customWidth="1"/>
    <col min="16130" max="16130" width="11.5703125" customWidth="1"/>
    <col min="16131" max="16131" width="9.140625" customWidth="1"/>
    <col min="16132" max="16132" width="10" customWidth="1"/>
    <col min="16133" max="16133" width="11.140625" customWidth="1"/>
    <col min="16134" max="16134" width="11.7109375" customWidth="1"/>
    <col min="16135" max="16135" width="9.5703125" bestFit="1" customWidth="1"/>
    <col min="16139" max="16139" width="13.85546875" customWidth="1"/>
    <col min="16141" max="16141" width="4.5703125" customWidth="1"/>
    <col min="16143" max="16143" width="14.28515625" customWidth="1"/>
  </cols>
  <sheetData>
    <row r="1" spans="1:15" s="2" customFormat="1" ht="15.75" thickBot="1" x14ac:dyDescent="0.3">
      <c r="A1" s="1"/>
      <c r="B1" s="179" t="s">
        <v>112</v>
      </c>
      <c r="C1" s="180"/>
      <c r="D1" s="180"/>
      <c r="E1" s="180"/>
      <c r="F1" s="180"/>
      <c r="G1" s="181"/>
      <c r="J1" s="68" t="s">
        <v>47</v>
      </c>
      <c r="K1" s="56"/>
      <c r="N1" s="68" t="s">
        <v>48</v>
      </c>
      <c r="O1" s="56"/>
    </row>
    <row r="2" spans="1:15" s="9" customFormat="1" ht="64.5" thickBot="1" x14ac:dyDescent="0.3">
      <c r="A2" s="3"/>
      <c r="B2" s="4" t="s">
        <v>1</v>
      </c>
      <c r="C2" s="5" t="s">
        <v>53</v>
      </c>
      <c r="D2" s="6" t="s">
        <v>3</v>
      </c>
      <c r="E2" s="65" t="s">
        <v>54</v>
      </c>
      <c r="F2" s="8" t="s">
        <v>5</v>
      </c>
      <c r="G2" s="4" t="s">
        <v>6</v>
      </c>
      <c r="J2" s="57"/>
      <c r="K2" s="57"/>
      <c r="N2" s="57"/>
      <c r="O2" s="57"/>
    </row>
    <row r="3" spans="1:15" s="17" customFormat="1" x14ac:dyDescent="0.25">
      <c r="A3" s="10" t="s">
        <v>7</v>
      </c>
      <c r="B3" s="11">
        <v>750</v>
      </c>
      <c r="C3" s="12"/>
      <c r="D3" s="13"/>
      <c r="E3" s="14"/>
      <c r="F3" s="15"/>
      <c r="G3" s="16"/>
      <c r="J3" s="58"/>
      <c r="K3" s="58"/>
      <c r="N3" s="58"/>
      <c r="O3" s="58"/>
    </row>
    <row r="4" spans="1:15" s="17" customFormat="1" x14ac:dyDescent="0.25">
      <c r="A4" s="18" t="s">
        <v>8</v>
      </c>
      <c r="B4" s="19">
        <v>1.0561</v>
      </c>
      <c r="C4" s="20"/>
      <c r="D4" s="21"/>
      <c r="E4" s="22"/>
      <c r="F4" s="23"/>
      <c r="G4" s="24"/>
      <c r="J4" s="58"/>
      <c r="K4" s="58"/>
      <c r="N4" s="58"/>
      <c r="O4" s="58"/>
    </row>
    <row r="5" spans="1:15" x14ac:dyDescent="0.25">
      <c r="A5" s="25"/>
      <c r="B5" s="26"/>
      <c r="C5" s="27"/>
      <c r="D5" s="23"/>
      <c r="E5" s="22"/>
      <c r="F5" s="23"/>
      <c r="G5" s="24"/>
      <c r="J5" s="59"/>
      <c r="K5" s="59"/>
      <c r="N5" s="59"/>
      <c r="O5" s="59"/>
    </row>
    <row r="6" spans="1:15" x14ac:dyDescent="0.25">
      <c r="A6" s="25" t="s">
        <v>9</v>
      </c>
      <c r="B6" s="28">
        <f>($B$3)*0.65</f>
        <v>487.5</v>
      </c>
      <c r="C6" s="29">
        <f>E6</f>
        <v>6.5000000000000002E-2</v>
      </c>
      <c r="D6" s="30">
        <f>B6*C6</f>
        <v>31.6875</v>
      </c>
      <c r="E6" s="29">
        <f>'RES FHP 2017'!E6</f>
        <v>6.5000000000000002E-2</v>
      </c>
      <c r="F6" s="30">
        <f>B6*E6</f>
        <v>31.6875</v>
      </c>
      <c r="G6" s="24"/>
      <c r="H6" s="36"/>
      <c r="J6" s="59"/>
      <c r="K6" s="59"/>
      <c r="N6" s="59"/>
      <c r="O6" s="59"/>
    </row>
    <row r="7" spans="1:15" x14ac:dyDescent="0.25">
      <c r="A7" s="25" t="s">
        <v>10</v>
      </c>
      <c r="B7" s="28">
        <f>($B$3)*0.17</f>
        <v>127.50000000000001</v>
      </c>
      <c r="C7" s="29">
        <f>E7</f>
        <v>9.5000000000000001E-2</v>
      </c>
      <c r="D7" s="30">
        <f>B7*C7</f>
        <v>12.112500000000001</v>
      </c>
      <c r="E7" s="29">
        <f>'RES FHP 2017'!E7</f>
        <v>9.5000000000000001E-2</v>
      </c>
      <c r="F7" s="30">
        <f>B7*E7</f>
        <v>12.112500000000001</v>
      </c>
      <c r="G7" s="24"/>
      <c r="H7" s="36"/>
      <c r="J7" s="59"/>
      <c r="K7" s="59"/>
      <c r="N7" s="59"/>
      <c r="O7" s="59"/>
    </row>
    <row r="8" spans="1:15" x14ac:dyDescent="0.25">
      <c r="A8" s="25" t="s">
        <v>11</v>
      </c>
      <c r="B8" s="28">
        <f>($B$3)*0.18</f>
        <v>135</v>
      </c>
      <c r="C8" s="29">
        <f>E8</f>
        <v>0.13200000000000001</v>
      </c>
      <c r="D8" s="30">
        <f>B8*C8</f>
        <v>17.82</v>
      </c>
      <c r="E8" s="29">
        <f>'RES FHP 2017'!E8</f>
        <v>0.13200000000000001</v>
      </c>
      <c r="F8" s="30">
        <f>B8*E8</f>
        <v>17.82</v>
      </c>
      <c r="G8" s="24"/>
      <c r="H8" s="36"/>
      <c r="J8" s="59"/>
      <c r="K8" s="59"/>
      <c r="N8" s="59"/>
      <c r="O8" s="59"/>
    </row>
    <row r="9" spans="1:15" s="2" customFormat="1" x14ac:dyDescent="0.25">
      <c r="A9" s="31" t="s">
        <v>12</v>
      </c>
      <c r="B9" s="19"/>
      <c r="C9" s="32"/>
      <c r="D9" s="33">
        <f>SUM(D6:D8)</f>
        <v>61.62</v>
      </c>
      <c r="E9" s="32"/>
      <c r="F9" s="33">
        <f>SUM(F6:F8)</f>
        <v>61.62</v>
      </c>
      <c r="G9" s="34">
        <f>(F9-D9)/D9</f>
        <v>0</v>
      </c>
      <c r="H9" s="60"/>
      <c r="J9" s="56"/>
      <c r="K9" s="56"/>
      <c r="N9" s="56"/>
      <c r="O9" s="56"/>
    </row>
    <row r="10" spans="1:15" s="2" customFormat="1" x14ac:dyDescent="0.25">
      <c r="A10" s="31"/>
      <c r="B10" s="19"/>
      <c r="C10" s="32"/>
      <c r="D10" s="33"/>
      <c r="E10" s="32"/>
      <c r="F10" s="33"/>
      <c r="G10" s="34"/>
      <c r="J10" s="56"/>
      <c r="K10" s="56"/>
      <c r="N10" s="56"/>
      <c r="O10" s="56"/>
    </row>
    <row r="11" spans="1:15" x14ac:dyDescent="0.25">
      <c r="A11" s="25" t="s">
        <v>13</v>
      </c>
      <c r="B11" s="26">
        <v>1</v>
      </c>
      <c r="C11" s="61">
        <f>ROUND('RES FHP 2023'!C11*(1+J11),2)</f>
        <v>21.84</v>
      </c>
      <c r="D11" s="30">
        <f>B11*C11</f>
        <v>21.84</v>
      </c>
      <c r="E11" s="61">
        <f>ROUND('RES FHP 2023'!E11*(1+N11),2)</f>
        <v>18.54</v>
      </c>
      <c r="F11" s="30">
        <f>B11*E11</f>
        <v>18.54</v>
      </c>
      <c r="G11" s="24"/>
      <c r="H11" s="36"/>
      <c r="J11" s="62">
        <v>1.6E-2</v>
      </c>
      <c r="K11" s="59"/>
      <c r="N11" s="62">
        <v>1.6E-2</v>
      </c>
      <c r="O11" s="59"/>
    </row>
    <row r="12" spans="1:15" x14ac:dyDescent="0.25">
      <c r="A12" s="25" t="s">
        <v>14</v>
      </c>
      <c r="B12" s="26">
        <v>1</v>
      </c>
      <c r="C12" s="27">
        <f>2.56-3.63-0.08</f>
        <v>-1.1499999999999999</v>
      </c>
      <c r="D12" s="30">
        <f>B12*C12</f>
        <v>-1.1499999999999999</v>
      </c>
      <c r="E12" s="27">
        <f>'RES FHP 2017'!E12</f>
        <v>-1.1499999999999999</v>
      </c>
      <c r="F12" s="30">
        <f>B12*E12</f>
        <v>-1.1499999999999999</v>
      </c>
      <c r="G12" s="24"/>
      <c r="H12" s="36"/>
      <c r="J12" s="59"/>
      <c r="K12" s="59"/>
      <c r="N12" s="59"/>
      <c r="O12" s="59"/>
    </row>
    <row r="13" spans="1:15" x14ac:dyDescent="0.25">
      <c r="A13" s="25" t="s">
        <v>15</v>
      </c>
      <c r="B13" s="26">
        <f>B3</f>
        <v>750</v>
      </c>
      <c r="C13" s="63">
        <f>ROUND('RES FHP 2023'!C13*(1+J13),4)</f>
        <v>1.5599999999999999E-2</v>
      </c>
      <c r="D13" s="30">
        <f>B13*C13</f>
        <v>11.7</v>
      </c>
      <c r="E13" s="63">
        <f>ROUND('RES FHP 2023'!E13*(1+N13),4)</f>
        <v>1.3299999999999999E-2</v>
      </c>
      <c r="F13" s="30">
        <f>B13*E13</f>
        <v>9.9749999999999996</v>
      </c>
      <c r="G13" s="24"/>
      <c r="H13" s="36"/>
      <c r="J13" s="62">
        <v>1.6E-2</v>
      </c>
      <c r="K13" s="59"/>
      <c r="N13" s="62">
        <v>1.6E-2</v>
      </c>
      <c r="O13" s="59"/>
    </row>
    <row r="14" spans="1:15" x14ac:dyDescent="0.25">
      <c r="A14" s="25" t="s">
        <v>16</v>
      </c>
      <c r="B14" s="26">
        <f>B3</f>
        <v>750</v>
      </c>
      <c r="C14" s="27">
        <v>5.9999999999999995E-4</v>
      </c>
      <c r="D14" s="30">
        <f>B14*C14</f>
        <v>0.44999999999999996</v>
      </c>
      <c r="E14" s="27">
        <f>'RES FHP 2017'!E14</f>
        <v>5.9999999999999995E-4</v>
      </c>
      <c r="F14" s="30">
        <f>B14*E14</f>
        <v>0.44999999999999996</v>
      </c>
      <c r="G14" s="24"/>
      <c r="H14" s="36"/>
    </row>
    <row r="15" spans="1:15" x14ac:dyDescent="0.25">
      <c r="A15" s="25" t="s">
        <v>17</v>
      </c>
      <c r="B15" s="26">
        <f>B3</f>
        <v>750</v>
      </c>
      <c r="C15" s="27">
        <f>0.0013-0.0028</f>
        <v>-1.5E-3</v>
      </c>
      <c r="D15" s="30">
        <f>B15*C15</f>
        <v>-1.125</v>
      </c>
      <c r="E15" s="27">
        <f>'RES FHP 2017'!E15</f>
        <v>-1.5E-3</v>
      </c>
      <c r="F15" s="30">
        <f>B15*E15</f>
        <v>-1.125</v>
      </c>
      <c r="G15" s="24"/>
      <c r="H15" s="36"/>
    </row>
    <row r="16" spans="1:15" x14ac:dyDescent="0.25">
      <c r="A16" s="25"/>
      <c r="B16" s="26"/>
      <c r="C16" s="37"/>
      <c r="D16" s="30"/>
      <c r="E16" s="37"/>
      <c r="F16" s="30"/>
      <c r="G16" s="24"/>
    </row>
    <row r="17" spans="1:8" x14ac:dyDescent="0.25">
      <c r="A17" s="31" t="s">
        <v>18</v>
      </c>
      <c r="B17" s="26"/>
      <c r="C17" s="37"/>
      <c r="D17" s="33">
        <f>SUM(D11,D13,D14)</f>
        <v>33.99</v>
      </c>
      <c r="E17" s="37"/>
      <c r="F17" s="39">
        <f>SUM(F11,F13,F14)</f>
        <v>28.965</v>
      </c>
      <c r="G17" s="34">
        <f>(F17-D17)/D17</f>
        <v>-0.14783759929391002</v>
      </c>
    </row>
    <row r="18" spans="1:8" x14ac:dyDescent="0.25">
      <c r="A18" s="31"/>
      <c r="B18" s="26"/>
      <c r="C18" s="37"/>
      <c r="D18" s="33"/>
      <c r="E18" s="37"/>
      <c r="F18" s="39"/>
      <c r="G18" s="34"/>
    </row>
    <row r="19" spans="1:8" x14ac:dyDescent="0.25">
      <c r="A19" s="25" t="s">
        <v>19</v>
      </c>
      <c r="B19" s="26">
        <v>1</v>
      </c>
      <c r="C19" s="40">
        <v>0.79</v>
      </c>
      <c r="D19" s="30">
        <f>B19*C19</f>
        <v>0.79</v>
      </c>
      <c r="E19" s="40">
        <f>'RES FHP 2017'!E19</f>
        <v>0.79</v>
      </c>
      <c r="F19" s="41">
        <f>B19*E19</f>
        <v>0.79</v>
      </c>
      <c r="G19" s="34"/>
      <c r="H19" s="36"/>
    </row>
    <row r="20" spans="1:8" x14ac:dyDescent="0.25">
      <c r="A20" s="25" t="s">
        <v>20</v>
      </c>
      <c r="B20" s="28">
        <f>(B3*B4)-B3</f>
        <v>42.075000000000045</v>
      </c>
      <c r="C20" s="37">
        <f>C6*0.65+C7*0.17+C8*0.18</f>
        <v>8.2160000000000011E-2</v>
      </c>
      <c r="D20" s="30">
        <f>B20*C20</f>
        <v>3.4568820000000042</v>
      </c>
      <c r="E20" s="37">
        <f>'RES FHP 2017'!E20</f>
        <v>8.2160000000000011E-2</v>
      </c>
      <c r="F20" s="41">
        <f>B20*E20</f>
        <v>3.4568820000000042</v>
      </c>
      <c r="G20" s="34"/>
      <c r="H20" s="36"/>
    </row>
    <row r="21" spans="1:8" x14ac:dyDescent="0.25">
      <c r="A21" s="25"/>
      <c r="B21" s="26"/>
      <c r="C21" s="37"/>
      <c r="D21" s="33"/>
      <c r="E21" s="37"/>
      <c r="F21" s="39"/>
      <c r="G21" s="34"/>
    </row>
    <row r="22" spans="1:8" x14ac:dyDescent="0.25">
      <c r="A22" s="31" t="s">
        <v>21</v>
      </c>
      <c r="B22" s="26"/>
      <c r="C22" s="37"/>
      <c r="D22" s="33">
        <f>D19+D20</f>
        <v>4.2468820000000047</v>
      </c>
      <c r="E22" s="37"/>
      <c r="F22" s="39">
        <f>F19+F20</f>
        <v>4.2468820000000047</v>
      </c>
      <c r="G22" s="34">
        <f>(F22-D22)/D22</f>
        <v>0</v>
      </c>
    </row>
    <row r="23" spans="1:8" s="2" customFormat="1" x14ac:dyDescent="0.25">
      <c r="A23" s="31" t="s">
        <v>22</v>
      </c>
      <c r="B23" s="19"/>
      <c r="C23" s="32"/>
      <c r="D23" s="33">
        <f>D17+D22</f>
        <v>38.236882000000008</v>
      </c>
      <c r="E23" s="32"/>
      <c r="F23" s="33">
        <f>F17+F22</f>
        <v>33.211882000000003</v>
      </c>
      <c r="G23" s="34">
        <f>(F23-D23)/D23</f>
        <v>-0.13141761925044004</v>
      </c>
      <c r="H23" s="42"/>
    </row>
    <row r="24" spans="1:8" s="2" customFormat="1" x14ac:dyDescent="0.25">
      <c r="A24" s="31"/>
      <c r="B24" s="19"/>
      <c r="C24" s="32"/>
      <c r="D24" s="33"/>
      <c r="E24" s="32"/>
      <c r="F24" s="33"/>
      <c r="G24" s="34"/>
      <c r="H24" s="42"/>
    </row>
    <row r="25" spans="1:8" x14ac:dyDescent="0.25">
      <c r="A25" s="25" t="s">
        <v>23</v>
      </c>
      <c r="B25" s="28">
        <f>B3*B4</f>
        <v>792.07500000000005</v>
      </c>
      <c r="C25" s="27">
        <v>5.4000000000000003E-3</v>
      </c>
      <c r="D25" s="30">
        <f>B25*C25</f>
        <v>4.2772050000000004</v>
      </c>
      <c r="E25" s="27">
        <f>'RES FHP 2017'!E25</f>
        <v>5.4000000000000003E-3</v>
      </c>
      <c r="F25" s="30">
        <f>B25*E25</f>
        <v>4.2772050000000004</v>
      </c>
      <c r="G25" s="24"/>
      <c r="H25" s="36"/>
    </row>
    <row r="26" spans="1:8" x14ac:dyDescent="0.25">
      <c r="A26" s="25" t="s">
        <v>24</v>
      </c>
      <c r="B26" s="28">
        <f>B3*B4</f>
        <v>792.07500000000005</v>
      </c>
      <c r="C26" s="27">
        <v>4.1000000000000003E-3</v>
      </c>
      <c r="D26" s="30">
        <f>B26*C26</f>
        <v>3.2475075000000007</v>
      </c>
      <c r="E26" s="27">
        <f>'RES FHP 2017'!E26</f>
        <v>4.1000000000000003E-3</v>
      </c>
      <c r="F26" s="30">
        <f>B26*E26</f>
        <v>3.2475075000000007</v>
      </c>
      <c r="G26" s="24"/>
      <c r="H26" s="36"/>
    </row>
    <row r="27" spans="1:8" s="2" customFormat="1" x14ac:dyDescent="0.25">
      <c r="A27" s="31" t="s">
        <v>25</v>
      </c>
      <c r="B27" s="43"/>
      <c r="C27" s="32"/>
      <c r="D27" s="33">
        <f>SUM(D25:D26)</f>
        <v>7.5247125000000015</v>
      </c>
      <c r="E27" s="32"/>
      <c r="F27" s="33">
        <f>SUM(F25:F26)</f>
        <v>7.5247125000000015</v>
      </c>
      <c r="G27" s="34">
        <f>(F27-D27)/D27</f>
        <v>0</v>
      </c>
    </row>
    <row r="28" spans="1:8" s="2" customFormat="1" x14ac:dyDescent="0.25">
      <c r="A28" s="31"/>
      <c r="B28" s="43"/>
      <c r="C28" s="32"/>
      <c r="D28" s="33"/>
      <c r="E28" s="32"/>
      <c r="F28" s="33"/>
      <c r="G28" s="34"/>
    </row>
    <row r="29" spans="1:8" x14ac:dyDescent="0.25">
      <c r="A29" s="25" t="s">
        <v>27</v>
      </c>
      <c r="B29" s="28">
        <f>B3*B4</f>
        <v>792.07500000000005</v>
      </c>
      <c r="C29" s="27">
        <v>3.5999999999999999E-3</v>
      </c>
      <c r="D29" s="30">
        <f>B29*C29</f>
        <v>2.8514699999999999</v>
      </c>
      <c r="E29" s="27">
        <f>'RES FHP 2017'!E29</f>
        <v>3.5999999999999999E-3</v>
      </c>
      <c r="F29" s="30">
        <f>B29*E29</f>
        <v>2.8514699999999999</v>
      </c>
      <c r="G29" s="24"/>
      <c r="H29" s="36"/>
    </row>
    <row r="30" spans="1:8" x14ac:dyDescent="0.25">
      <c r="A30" s="25" t="s">
        <v>28</v>
      </c>
      <c r="B30" s="28">
        <f>B3*B4</f>
        <v>792.07500000000005</v>
      </c>
      <c r="C30" s="27">
        <v>2.9999999999999997E-4</v>
      </c>
      <c r="D30" s="30">
        <f>B30*C30</f>
        <v>0.23762249999999999</v>
      </c>
      <c r="E30" s="27">
        <f>'RES FHP 2017'!E30</f>
        <v>2.9999999999999997E-4</v>
      </c>
      <c r="F30" s="30">
        <f>B30*E30</f>
        <v>0.23762249999999999</v>
      </c>
      <c r="G30" s="24"/>
      <c r="H30" s="36"/>
    </row>
    <row r="31" spans="1:8" x14ac:dyDescent="0.25">
      <c r="A31" s="25" t="s">
        <v>29</v>
      </c>
      <c r="B31" s="28">
        <f>B3*B4</f>
        <v>792.07500000000005</v>
      </c>
      <c r="C31" s="27">
        <v>0</v>
      </c>
      <c r="D31" s="30">
        <f>B31*C31</f>
        <v>0</v>
      </c>
      <c r="E31" s="27">
        <f>'RES FHP 2017'!E31</f>
        <v>0</v>
      </c>
      <c r="F31" s="30">
        <f>B31*E31</f>
        <v>0</v>
      </c>
      <c r="G31" s="24"/>
      <c r="H31" s="36"/>
    </row>
    <row r="32" spans="1:8" x14ac:dyDescent="0.25">
      <c r="A32" s="25" t="s">
        <v>30</v>
      </c>
      <c r="B32" s="26">
        <v>1</v>
      </c>
      <c r="C32" s="27">
        <v>0.25</v>
      </c>
      <c r="D32" s="30">
        <f>B32*C32</f>
        <v>0.25</v>
      </c>
      <c r="E32" s="27">
        <f>'RES FHP 2017'!E32</f>
        <v>0.25</v>
      </c>
      <c r="F32" s="30">
        <f>B32*E32</f>
        <v>0.25</v>
      </c>
      <c r="G32" s="24"/>
      <c r="H32" s="36"/>
    </row>
    <row r="33" spans="1:8" s="2" customFormat="1" x14ac:dyDescent="0.25">
      <c r="A33" s="31" t="s">
        <v>31</v>
      </c>
      <c r="B33" s="19"/>
      <c r="C33" s="32"/>
      <c r="D33" s="33">
        <f>SUM(D29:D32)</f>
        <v>3.3390925</v>
      </c>
      <c r="E33" s="32"/>
      <c r="F33" s="33">
        <f>SUM(F29:F32)</f>
        <v>3.3390925</v>
      </c>
      <c r="G33" s="34">
        <f>(F33-D33)/D33</f>
        <v>0</v>
      </c>
    </row>
    <row r="34" spans="1:8" s="2" customFormat="1" x14ac:dyDescent="0.25">
      <c r="A34" s="31"/>
      <c r="B34" s="19"/>
      <c r="C34" s="32"/>
      <c r="D34" s="33"/>
      <c r="E34" s="32"/>
      <c r="F34" s="33"/>
      <c r="G34" s="34"/>
    </row>
    <row r="35" spans="1:8" x14ac:dyDescent="0.25">
      <c r="A35" s="25" t="s">
        <v>32</v>
      </c>
      <c r="B35" s="26"/>
      <c r="C35" s="45"/>
      <c r="D35" s="30">
        <f>SUM(D9,D23,D27,D33)</f>
        <v>110.72068700000003</v>
      </c>
      <c r="E35" s="46"/>
      <c r="F35" s="30">
        <f>SUM(F9,F23,F27,F33)</f>
        <v>105.69568700000002</v>
      </c>
      <c r="G35" s="150"/>
      <c r="H35" s="36"/>
    </row>
    <row r="36" spans="1:8" ht="15.75" thickBot="1" x14ac:dyDescent="0.3">
      <c r="A36" s="25" t="s">
        <v>33</v>
      </c>
      <c r="B36" s="26"/>
      <c r="C36" s="47">
        <v>0.05</v>
      </c>
      <c r="D36" s="48">
        <f>D35*C36</f>
        <v>5.5360343500000013</v>
      </c>
      <c r="E36" s="46">
        <f>+C36</f>
        <v>0.05</v>
      </c>
      <c r="F36" s="30">
        <f>F35*E36</f>
        <v>5.2847843500000016</v>
      </c>
      <c r="G36" s="24"/>
      <c r="H36" s="36"/>
    </row>
    <row r="37" spans="1:8" s="2" customFormat="1" ht="15.75" thickBot="1" x14ac:dyDescent="0.3">
      <c r="A37" s="1" t="s">
        <v>34</v>
      </c>
      <c r="B37" s="49"/>
      <c r="C37" s="50"/>
      <c r="D37" s="51">
        <f>D35+D36</f>
        <v>116.25672135000002</v>
      </c>
      <c r="E37" s="52"/>
      <c r="F37" s="51">
        <f>F35+F36</f>
        <v>110.98047135000002</v>
      </c>
      <c r="G37" s="53">
        <f>(F37-D37)/D37</f>
        <v>-4.5384472731821141E-2</v>
      </c>
    </row>
    <row r="38" spans="1:8" x14ac:dyDescent="0.25">
      <c r="F38" s="55"/>
    </row>
    <row r="39" spans="1:8" x14ac:dyDescent="0.25">
      <c r="F39" s="55"/>
      <c r="G39" s="177" t="s">
        <v>137</v>
      </c>
    </row>
  </sheetData>
  <mergeCells count="1">
    <mergeCell ref="B1:G1"/>
  </mergeCells>
  <pageMargins left="0.7" right="0.7" top="0.75" bottom="0.75" header="0.3" footer="0.3"/>
  <pageSetup scale="92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9"/>
  <sheetViews>
    <sheetView workbookViewId="0"/>
  </sheetViews>
  <sheetFormatPr defaultRowHeight="15" x14ac:dyDescent="0.25"/>
  <cols>
    <col min="1" max="1" width="34.85546875" style="54" bestFit="1" customWidth="1"/>
    <col min="2" max="2" width="11.5703125" style="17" customWidth="1"/>
    <col min="3" max="3" width="9.140625" customWidth="1"/>
    <col min="4" max="4" width="10" customWidth="1"/>
    <col min="5" max="5" width="11.140625" style="17" customWidth="1"/>
    <col min="6" max="6" width="11.7109375" style="17" customWidth="1"/>
    <col min="7" max="7" width="9.5703125" style="17" bestFit="1" customWidth="1"/>
    <col min="11" max="11" width="13.85546875" customWidth="1"/>
    <col min="13" max="13" width="4.5703125" customWidth="1"/>
    <col min="15" max="15" width="14.28515625" customWidth="1"/>
    <col min="257" max="257" width="34.85546875" bestFit="1" customWidth="1"/>
    <col min="258" max="258" width="11.5703125" customWidth="1"/>
    <col min="259" max="259" width="9.140625" customWidth="1"/>
    <col min="260" max="260" width="10" customWidth="1"/>
    <col min="261" max="261" width="11.140625" customWidth="1"/>
    <col min="262" max="262" width="11.7109375" customWidth="1"/>
    <col min="263" max="263" width="9.5703125" bestFit="1" customWidth="1"/>
    <col min="267" max="267" width="13.85546875" customWidth="1"/>
    <col min="269" max="269" width="4.5703125" customWidth="1"/>
    <col min="271" max="271" width="14.28515625" customWidth="1"/>
    <col min="513" max="513" width="34.85546875" bestFit="1" customWidth="1"/>
    <col min="514" max="514" width="11.5703125" customWidth="1"/>
    <col min="515" max="515" width="9.140625" customWidth="1"/>
    <col min="516" max="516" width="10" customWidth="1"/>
    <col min="517" max="517" width="11.140625" customWidth="1"/>
    <col min="518" max="518" width="11.7109375" customWidth="1"/>
    <col min="519" max="519" width="9.5703125" bestFit="1" customWidth="1"/>
    <col min="523" max="523" width="13.85546875" customWidth="1"/>
    <col min="525" max="525" width="4.5703125" customWidth="1"/>
    <col min="527" max="527" width="14.28515625" customWidth="1"/>
    <col min="769" max="769" width="34.85546875" bestFit="1" customWidth="1"/>
    <col min="770" max="770" width="11.5703125" customWidth="1"/>
    <col min="771" max="771" width="9.140625" customWidth="1"/>
    <col min="772" max="772" width="10" customWidth="1"/>
    <col min="773" max="773" width="11.140625" customWidth="1"/>
    <col min="774" max="774" width="11.7109375" customWidth="1"/>
    <col min="775" max="775" width="9.5703125" bestFit="1" customWidth="1"/>
    <col min="779" max="779" width="13.85546875" customWidth="1"/>
    <col min="781" max="781" width="4.5703125" customWidth="1"/>
    <col min="783" max="783" width="14.28515625" customWidth="1"/>
    <col min="1025" max="1025" width="34.85546875" bestFit="1" customWidth="1"/>
    <col min="1026" max="1026" width="11.5703125" customWidth="1"/>
    <col min="1027" max="1027" width="9.140625" customWidth="1"/>
    <col min="1028" max="1028" width="10" customWidth="1"/>
    <col min="1029" max="1029" width="11.140625" customWidth="1"/>
    <col min="1030" max="1030" width="11.7109375" customWidth="1"/>
    <col min="1031" max="1031" width="9.5703125" bestFit="1" customWidth="1"/>
    <col min="1035" max="1035" width="13.85546875" customWidth="1"/>
    <col min="1037" max="1037" width="4.5703125" customWidth="1"/>
    <col min="1039" max="1039" width="14.28515625" customWidth="1"/>
    <col min="1281" max="1281" width="34.85546875" bestFit="1" customWidth="1"/>
    <col min="1282" max="1282" width="11.5703125" customWidth="1"/>
    <col min="1283" max="1283" width="9.140625" customWidth="1"/>
    <col min="1284" max="1284" width="10" customWidth="1"/>
    <col min="1285" max="1285" width="11.140625" customWidth="1"/>
    <col min="1286" max="1286" width="11.7109375" customWidth="1"/>
    <col min="1287" max="1287" width="9.5703125" bestFit="1" customWidth="1"/>
    <col min="1291" max="1291" width="13.85546875" customWidth="1"/>
    <col min="1293" max="1293" width="4.5703125" customWidth="1"/>
    <col min="1295" max="1295" width="14.28515625" customWidth="1"/>
    <col min="1537" max="1537" width="34.85546875" bestFit="1" customWidth="1"/>
    <col min="1538" max="1538" width="11.5703125" customWidth="1"/>
    <col min="1539" max="1539" width="9.140625" customWidth="1"/>
    <col min="1540" max="1540" width="10" customWidth="1"/>
    <col min="1541" max="1541" width="11.140625" customWidth="1"/>
    <col min="1542" max="1542" width="11.7109375" customWidth="1"/>
    <col min="1543" max="1543" width="9.5703125" bestFit="1" customWidth="1"/>
    <col min="1547" max="1547" width="13.85546875" customWidth="1"/>
    <col min="1549" max="1549" width="4.5703125" customWidth="1"/>
    <col min="1551" max="1551" width="14.28515625" customWidth="1"/>
    <col min="1793" max="1793" width="34.85546875" bestFit="1" customWidth="1"/>
    <col min="1794" max="1794" width="11.5703125" customWidth="1"/>
    <col min="1795" max="1795" width="9.140625" customWidth="1"/>
    <col min="1796" max="1796" width="10" customWidth="1"/>
    <col min="1797" max="1797" width="11.140625" customWidth="1"/>
    <col min="1798" max="1798" width="11.7109375" customWidth="1"/>
    <col min="1799" max="1799" width="9.5703125" bestFit="1" customWidth="1"/>
    <col min="1803" max="1803" width="13.85546875" customWidth="1"/>
    <col min="1805" max="1805" width="4.5703125" customWidth="1"/>
    <col min="1807" max="1807" width="14.28515625" customWidth="1"/>
    <col min="2049" max="2049" width="34.85546875" bestFit="1" customWidth="1"/>
    <col min="2050" max="2050" width="11.5703125" customWidth="1"/>
    <col min="2051" max="2051" width="9.140625" customWidth="1"/>
    <col min="2052" max="2052" width="10" customWidth="1"/>
    <col min="2053" max="2053" width="11.140625" customWidth="1"/>
    <col min="2054" max="2054" width="11.7109375" customWidth="1"/>
    <col min="2055" max="2055" width="9.5703125" bestFit="1" customWidth="1"/>
    <col min="2059" max="2059" width="13.85546875" customWidth="1"/>
    <col min="2061" max="2061" width="4.5703125" customWidth="1"/>
    <col min="2063" max="2063" width="14.28515625" customWidth="1"/>
    <col min="2305" max="2305" width="34.85546875" bestFit="1" customWidth="1"/>
    <col min="2306" max="2306" width="11.5703125" customWidth="1"/>
    <col min="2307" max="2307" width="9.140625" customWidth="1"/>
    <col min="2308" max="2308" width="10" customWidth="1"/>
    <col min="2309" max="2309" width="11.140625" customWidth="1"/>
    <col min="2310" max="2310" width="11.7109375" customWidth="1"/>
    <col min="2311" max="2311" width="9.5703125" bestFit="1" customWidth="1"/>
    <col min="2315" max="2315" width="13.85546875" customWidth="1"/>
    <col min="2317" max="2317" width="4.5703125" customWidth="1"/>
    <col min="2319" max="2319" width="14.28515625" customWidth="1"/>
    <col min="2561" max="2561" width="34.85546875" bestFit="1" customWidth="1"/>
    <col min="2562" max="2562" width="11.5703125" customWidth="1"/>
    <col min="2563" max="2563" width="9.140625" customWidth="1"/>
    <col min="2564" max="2564" width="10" customWidth="1"/>
    <col min="2565" max="2565" width="11.140625" customWidth="1"/>
    <col min="2566" max="2566" width="11.7109375" customWidth="1"/>
    <col min="2567" max="2567" width="9.5703125" bestFit="1" customWidth="1"/>
    <col min="2571" max="2571" width="13.85546875" customWidth="1"/>
    <col min="2573" max="2573" width="4.5703125" customWidth="1"/>
    <col min="2575" max="2575" width="14.28515625" customWidth="1"/>
    <col min="2817" max="2817" width="34.85546875" bestFit="1" customWidth="1"/>
    <col min="2818" max="2818" width="11.5703125" customWidth="1"/>
    <col min="2819" max="2819" width="9.140625" customWidth="1"/>
    <col min="2820" max="2820" width="10" customWidth="1"/>
    <col min="2821" max="2821" width="11.140625" customWidth="1"/>
    <col min="2822" max="2822" width="11.7109375" customWidth="1"/>
    <col min="2823" max="2823" width="9.5703125" bestFit="1" customWidth="1"/>
    <col min="2827" max="2827" width="13.85546875" customWidth="1"/>
    <col min="2829" max="2829" width="4.5703125" customWidth="1"/>
    <col min="2831" max="2831" width="14.28515625" customWidth="1"/>
    <col min="3073" max="3073" width="34.85546875" bestFit="1" customWidth="1"/>
    <col min="3074" max="3074" width="11.5703125" customWidth="1"/>
    <col min="3075" max="3075" width="9.140625" customWidth="1"/>
    <col min="3076" max="3076" width="10" customWidth="1"/>
    <col min="3077" max="3077" width="11.140625" customWidth="1"/>
    <col min="3078" max="3078" width="11.7109375" customWidth="1"/>
    <col min="3079" max="3079" width="9.5703125" bestFit="1" customWidth="1"/>
    <col min="3083" max="3083" width="13.85546875" customWidth="1"/>
    <col min="3085" max="3085" width="4.5703125" customWidth="1"/>
    <col min="3087" max="3087" width="14.28515625" customWidth="1"/>
    <col min="3329" max="3329" width="34.85546875" bestFit="1" customWidth="1"/>
    <col min="3330" max="3330" width="11.5703125" customWidth="1"/>
    <col min="3331" max="3331" width="9.140625" customWidth="1"/>
    <col min="3332" max="3332" width="10" customWidth="1"/>
    <col min="3333" max="3333" width="11.140625" customWidth="1"/>
    <col min="3334" max="3334" width="11.7109375" customWidth="1"/>
    <col min="3335" max="3335" width="9.5703125" bestFit="1" customWidth="1"/>
    <col min="3339" max="3339" width="13.85546875" customWidth="1"/>
    <col min="3341" max="3341" width="4.5703125" customWidth="1"/>
    <col min="3343" max="3343" width="14.28515625" customWidth="1"/>
    <col min="3585" max="3585" width="34.85546875" bestFit="1" customWidth="1"/>
    <col min="3586" max="3586" width="11.5703125" customWidth="1"/>
    <col min="3587" max="3587" width="9.140625" customWidth="1"/>
    <col min="3588" max="3588" width="10" customWidth="1"/>
    <col min="3589" max="3589" width="11.140625" customWidth="1"/>
    <col min="3590" max="3590" width="11.7109375" customWidth="1"/>
    <col min="3591" max="3591" width="9.5703125" bestFit="1" customWidth="1"/>
    <col min="3595" max="3595" width="13.85546875" customWidth="1"/>
    <col min="3597" max="3597" width="4.5703125" customWidth="1"/>
    <col min="3599" max="3599" width="14.28515625" customWidth="1"/>
    <col min="3841" max="3841" width="34.85546875" bestFit="1" customWidth="1"/>
    <col min="3842" max="3842" width="11.5703125" customWidth="1"/>
    <col min="3843" max="3843" width="9.140625" customWidth="1"/>
    <col min="3844" max="3844" width="10" customWidth="1"/>
    <col min="3845" max="3845" width="11.140625" customWidth="1"/>
    <col min="3846" max="3846" width="11.7109375" customWidth="1"/>
    <col min="3847" max="3847" width="9.5703125" bestFit="1" customWidth="1"/>
    <col min="3851" max="3851" width="13.85546875" customWidth="1"/>
    <col min="3853" max="3853" width="4.5703125" customWidth="1"/>
    <col min="3855" max="3855" width="14.28515625" customWidth="1"/>
    <col min="4097" max="4097" width="34.85546875" bestFit="1" customWidth="1"/>
    <col min="4098" max="4098" width="11.5703125" customWidth="1"/>
    <col min="4099" max="4099" width="9.140625" customWidth="1"/>
    <col min="4100" max="4100" width="10" customWidth="1"/>
    <col min="4101" max="4101" width="11.140625" customWidth="1"/>
    <col min="4102" max="4102" width="11.7109375" customWidth="1"/>
    <col min="4103" max="4103" width="9.5703125" bestFit="1" customWidth="1"/>
    <col min="4107" max="4107" width="13.85546875" customWidth="1"/>
    <col min="4109" max="4109" width="4.5703125" customWidth="1"/>
    <col min="4111" max="4111" width="14.28515625" customWidth="1"/>
    <col min="4353" max="4353" width="34.85546875" bestFit="1" customWidth="1"/>
    <col min="4354" max="4354" width="11.5703125" customWidth="1"/>
    <col min="4355" max="4355" width="9.140625" customWidth="1"/>
    <col min="4356" max="4356" width="10" customWidth="1"/>
    <col min="4357" max="4357" width="11.140625" customWidth="1"/>
    <col min="4358" max="4358" width="11.7109375" customWidth="1"/>
    <col min="4359" max="4359" width="9.5703125" bestFit="1" customWidth="1"/>
    <col min="4363" max="4363" width="13.85546875" customWidth="1"/>
    <col min="4365" max="4365" width="4.5703125" customWidth="1"/>
    <col min="4367" max="4367" width="14.28515625" customWidth="1"/>
    <col min="4609" max="4609" width="34.85546875" bestFit="1" customWidth="1"/>
    <col min="4610" max="4610" width="11.5703125" customWidth="1"/>
    <col min="4611" max="4611" width="9.140625" customWidth="1"/>
    <col min="4612" max="4612" width="10" customWidth="1"/>
    <col min="4613" max="4613" width="11.140625" customWidth="1"/>
    <col min="4614" max="4614" width="11.7109375" customWidth="1"/>
    <col min="4615" max="4615" width="9.5703125" bestFit="1" customWidth="1"/>
    <col min="4619" max="4619" width="13.85546875" customWidth="1"/>
    <col min="4621" max="4621" width="4.5703125" customWidth="1"/>
    <col min="4623" max="4623" width="14.28515625" customWidth="1"/>
    <col min="4865" max="4865" width="34.85546875" bestFit="1" customWidth="1"/>
    <col min="4866" max="4866" width="11.5703125" customWidth="1"/>
    <col min="4867" max="4867" width="9.140625" customWidth="1"/>
    <col min="4868" max="4868" width="10" customWidth="1"/>
    <col min="4869" max="4869" width="11.140625" customWidth="1"/>
    <col min="4870" max="4870" width="11.7109375" customWidth="1"/>
    <col min="4871" max="4871" width="9.5703125" bestFit="1" customWidth="1"/>
    <col min="4875" max="4875" width="13.85546875" customWidth="1"/>
    <col min="4877" max="4877" width="4.5703125" customWidth="1"/>
    <col min="4879" max="4879" width="14.28515625" customWidth="1"/>
    <col min="5121" max="5121" width="34.85546875" bestFit="1" customWidth="1"/>
    <col min="5122" max="5122" width="11.5703125" customWidth="1"/>
    <col min="5123" max="5123" width="9.140625" customWidth="1"/>
    <col min="5124" max="5124" width="10" customWidth="1"/>
    <col min="5125" max="5125" width="11.140625" customWidth="1"/>
    <col min="5126" max="5126" width="11.7109375" customWidth="1"/>
    <col min="5127" max="5127" width="9.5703125" bestFit="1" customWidth="1"/>
    <col min="5131" max="5131" width="13.85546875" customWidth="1"/>
    <col min="5133" max="5133" width="4.5703125" customWidth="1"/>
    <col min="5135" max="5135" width="14.28515625" customWidth="1"/>
    <col min="5377" max="5377" width="34.85546875" bestFit="1" customWidth="1"/>
    <col min="5378" max="5378" width="11.5703125" customWidth="1"/>
    <col min="5379" max="5379" width="9.140625" customWidth="1"/>
    <col min="5380" max="5380" width="10" customWidth="1"/>
    <col min="5381" max="5381" width="11.140625" customWidth="1"/>
    <col min="5382" max="5382" width="11.7109375" customWidth="1"/>
    <col min="5383" max="5383" width="9.5703125" bestFit="1" customWidth="1"/>
    <col min="5387" max="5387" width="13.85546875" customWidth="1"/>
    <col min="5389" max="5389" width="4.5703125" customWidth="1"/>
    <col min="5391" max="5391" width="14.28515625" customWidth="1"/>
    <col min="5633" max="5633" width="34.85546875" bestFit="1" customWidth="1"/>
    <col min="5634" max="5634" width="11.5703125" customWidth="1"/>
    <col min="5635" max="5635" width="9.140625" customWidth="1"/>
    <col min="5636" max="5636" width="10" customWidth="1"/>
    <col min="5637" max="5637" width="11.140625" customWidth="1"/>
    <col min="5638" max="5638" width="11.7109375" customWidth="1"/>
    <col min="5639" max="5639" width="9.5703125" bestFit="1" customWidth="1"/>
    <col min="5643" max="5643" width="13.85546875" customWidth="1"/>
    <col min="5645" max="5645" width="4.5703125" customWidth="1"/>
    <col min="5647" max="5647" width="14.28515625" customWidth="1"/>
    <col min="5889" max="5889" width="34.85546875" bestFit="1" customWidth="1"/>
    <col min="5890" max="5890" width="11.5703125" customWidth="1"/>
    <col min="5891" max="5891" width="9.140625" customWidth="1"/>
    <col min="5892" max="5892" width="10" customWidth="1"/>
    <col min="5893" max="5893" width="11.140625" customWidth="1"/>
    <col min="5894" max="5894" width="11.7109375" customWidth="1"/>
    <col min="5895" max="5895" width="9.5703125" bestFit="1" customWidth="1"/>
    <col min="5899" max="5899" width="13.85546875" customWidth="1"/>
    <col min="5901" max="5901" width="4.5703125" customWidth="1"/>
    <col min="5903" max="5903" width="14.28515625" customWidth="1"/>
    <col min="6145" max="6145" width="34.85546875" bestFit="1" customWidth="1"/>
    <col min="6146" max="6146" width="11.5703125" customWidth="1"/>
    <col min="6147" max="6147" width="9.140625" customWidth="1"/>
    <col min="6148" max="6148" width="10" customWidth="1"/>
    <col min="6149" max="6149" width="11.140625" customWidth="1"/>
    <col min="6150" max="6150" width="11.7109375" customWidth="1"/>
    <col min="6151" max="6151" width="9.5703125" bestFit="1" customWidth="1"/>
    <col min="6155" max="6155" width="13.85546875" customWidth="1"/>
    <col min="6157" max="6157" width="4.5703125" customWidth="1"/>
    <col min="6159" max="6159" width="14.28515625" customWidth="1"/>
    <col min="6401" max="6401" width="34.85546875" bestFit="1" customWidth="1"/>
    <col min="6402" max="6402" width="11.5703125" customWidth="1"/>
    <col min="6403" max="6403" width="9.140625" customWidth="1"/>
    <col min="6404" max="6404" width="10" customWidth="1"/>
    <col min="6405" max="6405" width="11.140625" customWidth="1"/>
    <col min="6406" max="6406" width="11.7109375" customWidth="1"/>
    <col min="6407" max="6407" width="9.5703125" bestFit="1" customWidth="1"/>
    <col min="6411" max="6411" width="13.85546875" customWidth="1"/>
    <col min="6413" max="6413" width="4.5703125" customWidth="1"/>
    <col min="6415" max="6415" width="14.28515625" customWidth="1"/>
    <col min="6657" max="6657" width="34.85546875" bestFit="1" customWidth="1"/>
    <col min="6658" max="6658" width="11.5703125" customWidth="1"/>
    <col min="6659" max="6659" width="9.140625" customWidth="1"/>
    <col min="6660" max="6660" width="10" customWidth="1"/>
    <col min="6661" max="6661" width="11.140625" customWidth="1"/>
    <col min="6662" max="6662" width="11.7109375" customWidth="1"/>
    <col min="6663" max="6663" width="9.5703125" bestFit="1" customWidth="1"/>
    <col min="6667" max="6667" width="13.85546875" customWidth="1"/>
    <col min="6669" max="6669" width="4.5703125" customWidth="1"/>
    <col min="6671" max="6671" width="14.28515625" customWidth="1"/>
    <col min="6913" max="6913" width="34.85546875" bestFit="1" customWidth="1"/>
    <col min="6914" max="6914" width="11.5703125" customWidth="1"/>
    <col min="6915" max="6915" width="9.140625" customWidth="1"/>
    <col min="6916" max="6916" width="10" customWidth="1"/>
    <col min="6917" max="6917" width="11.140625" customWidth="1"/>
    <col min="6918" max="6918" width="11.7109375" customWidth="1"/>
    <col min="6919" max="6919" width="9.5703125" bestFit="1" customWidth="1"/>
    <col min="6923" max="6923" width="13.85546875" customWidth="1"/>
    <col min="6925" max="6925" width="4.5703125" customWidth="1"/>
    <col min="6927" max="6927" width="14.28515625" customWidth="1"/>
    <col min="7169" max="7169" width="34.85546875" bestFit="1" customWidth="1"/>
    <col min="7170" max="7170" width="11.5703125" customWidth="1"/>
    <col min="7171" max="7171" width="9.140625" customWidth="1"/>
    <col min="7172" max="7172" width="10" customWidth="1"/>
    <col min="7173" max="7173" width="11.140625" customWidth="1"/>
    <col min="7174" max="7174" width="11.7109375" customWidth="1"/>
    <col min="7175" max="7175" width="9.5703125" bestFit="1" customWidth="1"/>
    <col min="7179" max="7179" width="13.85546875" customWidth="1"/>
    <col min="7181" max="7181" width="4.5703125" customWidth="1"/>
    <col min="7183" max="7183" width="14.28515625" customWidth="1"/>
    <col min="7425" max="7425" width="34.85546875" bestFit="1" customWidth="1"/>
    <col min="7426" max="7426" width="11.5703125" customWidth="1"/>
    <col min="7427" max="7427" width="9.140625" customWidth="1"/>
    <col min="7428" max="7428" width="10" customWidth="1"/>
    <col min="7429" max="7429" width="11.140625" customWidth="1"/>
    <col min="7430" max="7430" width="11.7109375" customWidth="1"/>
    <col min="7431" max="7431" width="9.5703125" bestFit="1" customWidth="1"/>
    <col min="7435" max="7435" width="13.85546875" customWidth="1"/>
    <col min="7437" max="7437" width="4.5703125" customWidth="1"/>
    <col min="7439" max="7439" width="14.28515625" customWidth="1"/>
    <col min="7681" max="7681" width="34.85546875" bestFit="1" customWidth="1"/>
    <col min="7682" max="7682" width="11.5703125" customWidth="1"/>
    <col min="7683" max="7683" width="9.140625" customWidth="1"/>
    <col min="7684" max="7684" width="10" customWidth="1"/>
    <col min="7685" max="7685" width="11.140625" customWidth="1"/>
    <col min="7686" max="7686" width="11.7109375" customWidth="1"/>
    <col min="7687" max="7687" width="9.5703125" bestFit="1" customWidth="1"/>
    <col min="7691" max="7691" width="13.85546875" customWidth="1"/>
    <col min="7693" max="7693" width="4.5703125" customWidth="1"/>
    <col min="7695" max="7695" width="14.28515625" customWidth="1"/>
    <col min="7937" max="7937" width="34.85546875" bestFit="1" customWidth="1"/>
    <col min="7938" max="7938" width="11.5703125" customWidth="1"/>
    <col min="7939" max="7939" width="9.140625" customWidth="1"/>
    <col min="7940" max="7940" width="10" customWidth="1"/>
    <col min="7941" max="7941" width="11.140625" customWidth="1"/>
    <col min="7942" max="7942" width="11.7109375" customWidth="1"/>
    <col min="7943" max="7943" width="9.5703125" bestFit="1" customWidth="1"/>
    <col min="7947" max="7947" width="13.85546875" customWidth="1"/>
    <col min="7949" max="7949" width="4.5703125" customWidth="1"/>
    <col min="7951" max="7951" width="14.28515625" customWidth="1"/>
    <col min="8193" max="8193" width="34.85546875" bestFit="1" customWidth="1"/>
    <col min="8194" max="8194" width="11.5703125" customWidth="1"/>
    <col min="8195" max="8195" width="9.140625" customWidth="1"/>
    <col min="8196" max="8196" width="10" customWidth="1"/>
    <col min="8197" max="8197" width="11.140625" customWidth="1"/>
    <col min="8198" max="8198" width="11.7109375" customWidth="1"/>
    <col min="8199" max="8199" width="9.5703125" bestFit="1" customWidth="1"/>
    <col min="8203" max="8203" width="13.85546875" customWidth="1"/>
    <col min="8205" max="8205" width="4.5703125" customWidth="1"/>
    <col min="8207" max="8207" width="14.28515625" customWidth="1"/>
    <col min="8449" max="8449" width="34.85546875" bestFit="1" customWidth="1"/>
    <col min="8450" max="8450" width="11.5703125" customWidth="1"/>
    <col min="8451" max="8451" width="9.140625" customWidth="1"/>
    <col min="8452" max="8452" width="10" customWidth="1"/>
    <col min="8453" max="8453" width="11.140625" customWidth="1"/>
    <col min="8454" max="8454" width="11.7109375" customWidth="1"/>
    <col min="8455" max="8455" width="9.5703125" bestFit="1" customWidth="1"/>
    <col min="8459" max="8459" width="13.85546875" customWidth="1"/>
    <col min="8461" max="8461" width="4.5703125" customWidth="1"/>
    <col min="8463" max="8463" width="14.28515625" customWidth="1"/>
    <col min="8705" max="8705" width="34.85546875" bestFit="1" customWidth="1"/>
    <col min="8706" max="8706" width="11.5703125" customWidth="1"/>
    <col min="8707" max="8707" width="9.140625" customWidth="1"/>
    <col min="8708" max="8708" width="10" customWidth="1"/>
    <col min="8709" max="8709" width="11.140625" customWidth="1"/>
    <col min="8710" max="8710" width="11.7109375" customWidth="1"/>
    <col min="8711" max="8711" width="9.5703125" bestFit="1" customWidth="1"/>
    <col min="8715" max="8715" width="13.85546875" customWidth="1"/>
    <col min="8717" max="8717" width="4.5703125" customWidth="1"/>
    <col min="8719" max="8719" width="14.28515625" customWidth="1"/>
    <col min="8961" max="8961" width="34.85546875" bestFit="1" customWidth="1"/>
    <col min="8962" max="8962" width="11.5703125" customWidth="1"/>
    <col min="8963" max="8963" width="9.140625" customWidth="1"/>
    <col min="8964" max="8964" width="10" customWidth="1"/>
    <col min="8965" max="8965" width="11.140625" customWidth="1"/>
    <col min="8966" max="8966" width="11.7109375" customWidth="1"/>
    <col min="8967" max="8967" width="9.5703125" bestFit="1" customWidth="1"/>
    <col min="8971" max="8971" width="13.85546875" customWidth="1"/>
    <col min="8973" max="8973" width="4.5703125" customWidth="1"/>
    <col min="8975" max="8975" width="14.28515625" customWidth="1"/>
    <col min="9217" max="9217" width="34.85546875" bestFit="1" customWidth="1"/>
    <col min="9218" max="9218" width="11.5703125" customWidth="1"/>
    <col min="9219" max="9219" width="9.140625" customWidth="1"/>
    <col min="9220" max="9220" width="10" customWidth="1"/>
    <col min="9221" max="9221" width="11.140625" customWidth="1"/>
    <col min="9222" max="9222" width="11.7109375" customWidth="1"/>
    <col min="9223" max="9223" width="9.5703125" bestFit="1" customWidth="1"/>
    <col min="9227" max="9227" width="13.85546875" customWidth="1"/>
    <col min="9229" max="9229" width="4.5703125" customWidth="1"/>
    <col min="9231" max="9231" width="14.28515625" customWidth="1"/>
    <col min="9473" max="9473" width="34.85546875" bestFit="1" customWidth="1"/>
    <col min="9474" max="9474" width="11.5703125" customWidth="1"/>
    <col min="9475" max="9475" width="9.140625" customWidth="1"/>
    <col min="9476" max="9476" width="10" customWidth="1"/>
    <col min="9477" max="9477" width="11.140625" customWidth="1"/>
    <col min="9478" max="9478" width="11.7109375" customWidth="1"/>
    <col min="9479" max="9479" width="9.5703125" bestFit="1" customWidth="1"/>
    <col min="9483" max="9483" width="13.85546875" customWidth="1"/>
    <col min="9485" max="9485" width="4.5703125" customWidth="1"/>
    <col min="9487" max="9487" width="14.28515625" customWidth="1"/>
    <col min="9729" max="9729" width="34.85546875" bestFit="1" customWidth="1"/>
    <col min="9730" max="9730" width="11.5703125" customWidth="1"/>
    <col min="9731" max="9731" width="9.140625" customWidth="1"/>
    <col min="9732" max="9732" width="10" customWidth="1"/>
    <col min="9733" max="9733" width="11.140625" customWidth="1"/>
    <col min="9734" max="9734" width="11.7109375" customWidth="1"/>
    <col min="9735" max="9735" width="9.5703125" bestFit="1" customWidth="1"/>
    <col min="9739" max="9739" width="13.85546875" customWidth="1"/>
    <col min="9741" max="9741" width="4.5703125" customWidth="1"/>
    <col min="9743" max="9743" width="14.28515625" customWidth="1"/>
    <col min="9985" max="9985" width="34.85546875" bestFit="1" customWidth="1"/>
    <col min="9986" max="9986" width="11.5703125" customWidth="1"/>
    <col min="9987" max="9987" width="9.140625" customWidth="1"/>
    <col min="9988" max="9988" width="10" customWidth="1"/>
    <col min="9989" max="9989" width="11.140625" customWidth="1"/>
    <col min="9990" max="9990" width="11.7109375" customWidth="1"/>
    <col min="9991" max="9991" width="9.5703125" bestFit="1" customWidth="1"/>
    <col min="9995" max="9995" width="13.85546875" customWidth="1"/>
    <col min="9997" max="9997" width="4.5703125" customWidth="1"/>
    <col min="9999" max="9999" width="14.28515625" customWidth="1"/>
    <col min="10241" max="10241" width="34.85546875" bestFit="1" customWidth="1"/>
    <col min="10242" max="10242" width="11.5703125" customWidth="1"/>
    <col min="10243" max="10243" width="9.140625" customWidth="1"/>
    <col min="10244" max="10244" width="10" customWidth="1"/>
    <col min="10245" max="10245" width="11.140625" customWidth="1"/>
    <col min="10246" max="10246" width="11.7109375" customWidth="1"/>
    <col min="10247" max="10247" width="9.5703125" bestFit="1" customWidth="1"/>
    <col min="10251" max="10251" width="13.85546875" customWidth="1"/>
    <col min="10253" max="10253" width="4.5703125" customWidth="1"/>
    <col min="10255" max="10255" width="14.28515625" customWidth="1"/>
    <col min="10497" max="10497" width="34.85546875" bestFit="1" customWidth="1"/>
    <col min="10498" max="10498" width="11.5703125" customWidth="1"/>
    <col min="10499" max="10499" width="9.140625" customWidth="1"/>
    <col min="10500" max="10500" width="10" customWidth="1"/>
    <col min="10501" max="10501" width="11.140625" customWidth="1"/>
    <col min="10502" max="10502" width="11.7109375" customWidth="1"/>
    <col min="10503" max="10503" width="9.5703125" bestFit="1" customWidth="1"/>
    <col min="10507" max="10507" width="13.85546875" customWidth="1"/>
    <col min="10509" max="10509" width="4.5703125" customWidth="1"/>
    <col min="10511" max="10511" width="14.28515625" customWidth="1"/>
    <col min="10753" max="10753" width="34.85546875" bestFit="1" customWidth="1"/>
    <col min="10754" max="10754" width="11.5703125" customWidth="1"/>
    <col min="10755" max="10755" width="9.140625" customWidth="1"/>
    <col min="10756" max="10756" width="10" customWidth="1"/>
    <col min="10757" max="10757" width="11.140625" customWidth="1"/>
    <col min="10758" max="10758" width="11.7109375" customWidth="1"/>
    <col min="10759" max="10759" width="9.5703125" bestFit="1" customWidth="1"/>
    <col min="10763" max="10763" width="13.85546875" customWidth="1"/>
    <col min="10765" max="10765" width="4.5703125" customWidth="1"/>
    <col min="10767" max="10767" width="14.28515625" customWidth="1"/>
    <col min="11009" max="11009" width="34.85546875" bestFit="1" customWidth="1"/>
    <col min="11010" max="11010" width="11.5703125" customWidth="1"/>
    <col min="11011" max="11011" width="9.140625" customWidth="1"/>
    <col min="11012" max="11012" width="10" customWidth="1"/>
    <col min="11013" max="11013" width="11.140625" customWidth="1"/>
    <col min="11014" max="11014" width="11.7109375" customWidth="1"/>
    <col min="11015" max="11015" width="9.5703125" bestFit="1" customWidth="1"/>
    <col min="11019" max="11019" width="13.85546875" customWidth="1"/>
    <col min="11021" max="11021" width="4.5703125" customWidth="1"/>
    <col min="11023" max="11023" width="14.28515625" customWidth="1"/>
    <col min="11265" max="11265" width="34.85546875" bestFit="1" customWidth="1"/>
    <col min="11266" max="11266" width="11.5703125" customWidth="1"/>
    <col min="11267" max="11267" width="9.140625" customWidth="1"/>
    <col min="11268" max="11268" width="10" customWidth="1"/>
    <col min="11269" max="11269" width="11.140625" customWidth="1"/>
    <col min="11270" max="11270" width="11.7109375" customWidth="1"/>
    <col min="11271" max="11271" width="9.5703125" bestFit="1" customWidth="1"/>
    <col min="11275" max="11275" width="13.85546875" customWidth="1"/>
    <col min="11277" max="11277" width="4.5703125" customWidth="1"/>
    <col min="11279" max="11279" width="14.28515625" customWidth="1"/>
    <col min="11521" max="11521" width="34.85546875" bestFit="1" customWidth="1"/>
    <col min="11522" max="11522" width="11.5703125" customWidth="1"/>
    <col min="11523" max="11523" width="9.140625" customWidth="1"/>
    <col min="11524" max="11524" width="10" customWidth="1"/>
    <col min="11525" max="11525" width="11.140625" customWidth="1"/>
    <col min="11526" max="11526" width="11.7109375" customWidth="1"/>
    <col min="11527" max="11527" width="9.5703125" bestFit="1" customWidth="1"/>
    <col min="11531" max="11531" width="13.85546875" customWidth="1"/>
    <col min="11533" max="11533" width="4.5703125" customWidth="1"/>
    <col min="11535" max="11535" width="14.28515625" customWidth="1"/>
    <col min="11777" max="11777" width="34.85546875" bestFit="1" customWidth="1"/>
    <col min="11778" max="11778" width="11.5703125" customWidth="1"/>
    <col min="11779" max="11779" width="9.140625" customWidth="1"/>
    <col min="11780" max="11780" width="10" customWidth="1"/>
    <col min="11781" max="11781" width="11.140625" customWidth="1"/>
    <col min="11782" max="11782" width="11.7109375" customWidth="1"/>
    <col min="11783" max="11783" width="9.5703125" bestFit="1" customWidth="1"/>
    <col min="11787" max="11787" width="13.85546875" customWidth="1"/>
    <col min="11789" max="11789" width="4.5703125" customWidth="1"/>
    <col min="11791" max="11791" width="14.28515625" customWidth="1"/>
    <col min="12033" max="12033" width="34.85546875" bestFit="1" customWidth="1"/>
    <col min="12034" max="12034" width="11.5703125" customWidth="1"/>
    <col min="12035" max="12035" width="9.140625" customWidth="1"/>
    <col min="12036" max="12036" width="10" customWidth="1"/>
    <col min="12037" max="12037" width="11.140625" customWidth="1"/>
    <col min="12038" max="12038" width="11.7109375" customWidth="1"/>
    <col min="12039" max="12039" width="9.5703125" bestFit="1" customWidth="1"/>
    <col min="12043" max="12043" width="13.85546875" customWidth="1"/>
    <col min="12045" max="12045" width="4.5703125" customWidth="1"/>
    <col min="12047" max="12047" width="14.28515625" customWidth="1"/>
    <col min="12289" max="12289" width="34.85546875" bestFit="1" customWidth="1"/>
    <col min="12290" max="12290" width="11.5703125" customWidth="1"/>
    <col min="12291" max="12291" width="9.140625" customWidth="1"/>
    <col min="12292" max="12292" width="10" customWidth="1"/>
    <col min="12293" max="12293" width="11.140625" customWidth="1"/>
    <col min="12294" max="12294" width="11.7109375" customWidth="1"/>
    <col min="12295" max="12295" width="9.5703125" bestFit="1" customWidth="1"/>
    <col min="12299" max="12299" width="13.85546875" customWidth="1"/>
    <col min="12301" max="12301" width="4.5703125" customWidth="1"/>
    <col min="12303" max="12303" width="14.28515625" customWidth="1"/>
    <col min="12545" max="12545" width="34.85546875" bestFit="1" customWidth="1"/>
    <col min="12546" max="12546" width="11.5703125" customWidth="1"/>
    <col min="12547" max="12547" width="9.140625" customWidth="1"/>
    <col min="12548" max="12548" width="10" customWidth="1"/>
    <col min="12549" max="12549" width="11.140625" customWidth="1"/>
    <col min="12550" max="12550" width="11.7109375" customWidth="1"/>
    <col min="12551" max="12551" width="9.5703125" bestFit="1" customWidth="1"/>
    <col min="12555" max="12555" width="13.85546875" customWidth="1"/>
    <col min="12557" max="12557" width="4.5703125" customWidth="1"/>
    <col min="12559" max="12559" width="14.28515625" customWidth="1"/>
    <col min="12801" max="12801" width="34.85546875" bestFit="1" customWidth="1"/>
    <col min="12802" max="12802" width="11.5703125" customWidth="1"/>
    <col min="12803" max="12803" width="9.140625" customWidth="1"/>
    <col min="12804" max="12804" width="10" customWidth="1"/>
    <col min="12805" max="12805" width="11.140625" customWidth="1"/>
    <col min="12806" max="12806" width="11.7109375" customWidth="1"/>
    <col min="12807" max="12807" width="9.5703125" bestFit="1" customWidth="1"/>
    <col min="12811" max="12811" width="13.85546875" customWidth="1"/>
    <col min="12813" max="12813" width="4.5703125" customWidth="1"/>
    <col min="12815" max="12815" width="14.28515625" customWidth="1"/>
    <col min="13057" max="13057" width="34.85546875" bestFit="1" customWidth="1"/>
    <col min="13058" max="13058" width="11.5703125" customWidth="1"/>
    <col min="13059" max="13059" width="9.140625" customWidth="1"/>
    <col min="13060" max="13060" width="10" customWidth="1"/>
    <col min="13061" max="13061" width="11.140625" customWidth="1"/>
    <col min="13062" max="13062" width="11.7109375" customWidth="1"/>
    <col min="13063" max="13063" width="9.5703125" bestFit="1" customWidth="1"/>
    <col min="13067" max="13067" width="13.85546875" customWidth="1"/>
    <col min="13069" max="13069" width="4.5703125" customWidth="1"/>
    <col min="13071" max="13071" width="14.28515625" customWidth="1"/>
    <col min="13313" max="13313" width="34.85546875" bestFit="1" customWidth="1"/>
    <col min="13314" max="13314" width="11.5703125" customWidth="1"/>
    <col min="13315" max="13315" width="9.140625" customWidth="1"/>
    <col min="13316" max="13316" width="10" customWidth="1"/>
    <col min="13317" max="13317" width="11.140625" customWidth="1"/>
    <col min="13318" max="13318" width="11.7109375" customWidth="1"/>
    <col min="13319" max="13319" width="9.5703125" bestFit="1" customWidth="1"/>
    <col min="13323" max="13323" width="13.85546875" customWidth="1"/>
    <col min="13325" max="13325" width="4.5703125" customWidth="1"/>
    <col min="13327" max="13327" width="14.28515625" customWidth="1"/>
    <col min="13569" max="13569" width="34.85546875" bestFit="1" customWidth="1"/>
    <col min="13570" max="13570" width="11.5703125" customWidth="1"/>
    <col min="13571" max="13571" width="9.140625" customWidth="1"/>
    <col min="13572" max="13572" width="10" customWidth="1"/>
    <col min="13573" max="13573" width="11.140625" customWidth="1"/>
    <col min="13574" max="13574" width="11.7109375" customWidth="1"/>
    <col min="13575" max="13575" width="9.5703125" bestFit="1" customWidth="1"/>
    <col min="13579" max="13579" width="13.85546875" customWidth="1"/>
    <col min="13581" max="13581" width="4.5703125" customWidth="1"/>
    <col min="13583" max="13583" width="14.28515625" customWidth="1"/>
    <col min="13825" max="13825" width="34.85546875" bestFit="1" customWidth="1"/>
    <col min="13826" max="13826" width="11.5703125" customWidth="1"/>
    <col min="13827" max="13827" width="9.140625" customWidth="1"/>
    <col min="13828" max="13828" width="10" customWidth="1"/>
    <col min="13829" max="13829" width="11.140625" customWidth="1"/>
    <col min="13830" max="13830" width="11.7109375" customWidth="1"/>
    <col min="13831" max="13831" width="9.5703125" bestFit="1" customWidth="1"/>
    <col min="13835" max="13835" width="13.85546875" customWidth="1"/>
    <col min="13837" max="13837" width="4.5703125" customWidth="1"/>
    <col min="13839" max="13839" width="14.28515625" customWidth="1"/>
    <col min="14081" max="14081" width="34.85546875" bestFit="1" customWidth="1"/>
    <col min="14082" max="14082" width="11.5703125" customWidth="1"/>
    <col min="14083" max="14083" width="9.140625" customWidth="1"/>
    <col min="14084" max="14084" width="10" customWidth="1"/>
    <col min="14085" max="14085" width="11.140625" customWidth="1"/>
    <col min="14086" max="14086" width="11.7109375" customWidth="1"/>
    <col min="14087" max="14087" width="9.5703125" bestFit="1" customWidth="1"/>
    <col min="14091" max="14091" width="13.85546875" customWidth="1"/>
    <col min="14093" max="14093" width="4.5703125" customWidth="1"/>
    <col min="14095" max="14095" width="14.28515625" customWidth="1"/>
    <col min="14337" max="14337" width="34.85546875" bestFit="1" customWidth="1"/>
    <col min="14338" max="14338" width="11.5703125" customWidth="1"/>
    <col min="14339" max="14339" width="9.140625" customWidth="1"/>
    <col min="14340" max="14340" width="10" customWidth="1"/>
    <col min="14341" max="14341" width="11.140625" customWidth="1"/>
    <col min="14342" max="14342" width="11.7109375" customWidth="1"/>
    <col min="14343" max="14343" width="9.5703125" bestFit="1" customWidth="1"/>
    <col min="14347" max="14347" width="13.85546875" customWidth="1"/>
    <col min="14349" max="14349" width="4.5703125" customWidth="1"/>
    <col min="14351" max="14351" width="14.28515625" customWidth="1"/>
    <col min="14593" max="14593" width="34.85546875" bestFit="1" customWidth="1"/>
    <col min="14594" max="14594" width="11.5703125" customWidth="1"/>
    <col min="14595" max="14595" width="9.140625" customWidth="1"/>
    <col min="14596" max="14596" width="10" customWidth="1"/>
    <col min="14597" max="14597" width="11.140625" customWidth="1"/>
    <col min="14598" max="14598" width="11.7109375" customWidth="1"/>
    <col min="14599" max="14599" width="9.5703125" bestFit="1" customWidth="1"/>
    <col min="14603" max="14603" width="13.85546875" customWidth="1"/>
    <col min="14605" max="14605" width="4.5703125" customWidth="1"/>
    <col min="14607" max="14607" width="14.28515625" customWidth="1"/>
    <col min="14849" max="14849" width="34.85546875" bestFit="1" customWidth="1"/>
    <col min="14850" max="14850" width="11.5703125" customWidth="1"/>
    <col min="14851" max="14851" width="9.140625" customWidth="1"/>
    <col min="14852" max="14852" width="10" customWidth="1"/>
    <col min="14853" max="14853" width="11.140625" customWidth="1"/>
    <col min="14854" max="14854" width="11.7109375" customWidth="1"/>
    <col min="14855" max="14855" width="9.5703125" bestFit="1" customWidth="1"/>
    <col min="14859" max="14859" width="13.85546875" customWidth="1"/>
    <col min="14861" max="14861" width="4.5703125" customWidth="1"/>
    <col min="14863" max="14863" width="14.28515625" customWidth="1"/>
    <col min="15105" max="15105" width="34.85546875" bestFit="1" customWidth="1"/>
    <col min="15106" max="15106" width="11.5703125" customWidth="1"/>
    <col min="15107" max="15107" width="9.140625" customWidth="1"/>
    <col min="15108" max="15108" width="10" customWidth="1"/>
    <col min="15109" max="15109" width="11.140625" customWidth="1"/>
    <col min="15110" max="15110" width="11.7109375" customWidth="1"/>
    <col min="15111" max="15111" width="9.5703125" bestFit="1" customWidth="1"/>
    <col min="15115" max="15115" width="13.85546875" customWidth="1"/>
    <col min="15117" max="15117" width="4.5703125" customWidth="1"/>
    <col min="15119" max="15119" width="14.28515625" customWidth="1"/>
    <col min="15361" max="15361" width="34.85546875" bestFit="1" customWidth="1"/>
    <col min="15362" max="15362" width="11.5703125" customWidth="1"/>
    <col min="15363" max="15363" width="9.140625" customWidth="1"/>
    <col min="15364" max="15364" width="10" customWidth="1"/>
    <col min="15365" max="15365" width="11.140625" customWidth="1"/>
    <col min="15366" max="15366" width="11.7109375" customWidth="1"/>
    <col min="15367" max="15367" width="9.5703125" bestFit="1" customWidth="1"/>
    <col min="15371" max="15371" width="13.85546875" customWidth="1"/>
    <col min="15373" max="15373" width="4.5703125" customWidth="1"/>
    <col min="15375" max="15375" width="14.28515625" customWidth="1"/>
    <col min="15617" max="15617" width="34.85546875" bestFit="1" customWidth="1"/>
    <col min="15618" max="15618" width="11.5703125" customWidth="1"/>
    <col min="15619" max="15619" width="9.140625" customWidth="1"/>
    <col min="15620" max="15620" width="10" customWidth="1"/>
    <col min="15621" max="15621" width="11.140625" customWidth="1"/>
    <col min="15622" max="15622" width="11.7109375" customWidth="1"/>
    <col min="15623" max="15623" width="9.5703125" bestFit="1" customWidth="1"/>
    <col min="15627" max="15627" width="13.85546875" customWidth="1"/>
    <col min="15629" max="15629" width="4.5703125" customWidth="1"/>
    <col min="15631" max="15631" width="14.28515625" customWidth="1"/>
    <col min="15873" max="15873" width="34.85546875" bestFit="1" customWidth="1"/>
    <col min="15874" max="15874" width="11.5703125" customWidth="1"/>
    <col min="15875" max="15875" width="9.140625" customWidth="1"/>
    <col min="15876" max="15876" width="10" customWidth="1"/>
    <col min="15877" max="15877" width="11.140625" customWidth="1"/>
    <col min="15878" max="15878" width="11.7109375" customWidth="1"/>
    <col min="15879" max="15879" width="9.5703125" bestFit="1" customWidth="1"/>
    <col min="15883" max="15883" width="13.85546875" customWidth="1"/>
    <col min="15885" max="15885" width="4.5703125" customWidth="1"/>
    <col min="15887" max="15887" width="14.28515625" customWidth="1"/>
    <col min="16129" max="16129" width="34.85546875" bestFit="1" customWidth="1"/>
    <col min="16130" max="16130" width="11.5703125" customWidth="1"/>
    <col min="16131" max="16131" width="9.140625" customWidth="1"/>
    <col min="16132" max="16132" width="10" customWidth="1"/>
    <col min="16133" max="16133" width="11.140625" customWidth="1"/>
    <col min="16134" max="16134" width="11.7109375" customWidth="1"/>
    <col min="16135" max="16135" width="9.5703125" bestFit="1" customWidth="1"/>
    <col min="16139" max="16139" width="13.85546875" customWidth="1"/>
    <col min="16141" max="16141" width="4.5703125" customWidth="1"/>
    <col min="16143" max="16143" width="14.28515625" customWidth="1"/>
  </cols>
  <sheetData>
    <row r="1" spans="1:15" s="2" customFormat="1" ht="15.75" thickBot="1" x14ac:dyDescent="0.3">
      <c r="A1" s="1"/>
      <c r="B1" s="179" t="s">
        <v>112</v>
      </c>
      <c r="C1" s="180"/>
      <c r="D1" s="180"/>
      <c r="E1" s="180"/>
      <c r="F1" s="180"/>
      <c r="G1" s="181"/>
      <c r="J1" s="68" t="s">
        <v>47</v>
      </c>
      <c r="K1" s="56"/>
      <c r="N1" s="68" t="s">
        <v>48</v>
      </c>
      <c r="O1" s="56"/>
    </row>
    <row r="2" spans="1:15" s="9" customFormat="1" ht="64.5" thickBot="1" x14ac:dyDescent="0.3">
      <c r="A2" s="3"/>
      <c r="B2" s="4" t="s">
        <v>1</v>
      </c>
      <c r="C2" s="5" t="s">
        <v>55</v>
      </c>
      <c r="D2" s="6" t="s">
        <v>3</v>
      </c>
      <c r="E2" s="65" t="s">
        <v>56</v>
      </c>
      <c r="F2" s="8" t="s">
        <v>5</v>
      </c>
      <c r="G2" s="4" t="s">
        <v>6</v>
      </c>
      <c r="J2" s="57"/>
      <c r="K2" s="57"/>
      <c r="N2" s="57"/>
      <c r="O2" s="57"/>
    </row>
    <row r="3" spans="1:15" s="17" customFormat="1" x14ac:dyDescent="0.25">
      <c r="A3" s="10" t="s">
        <v>7</v>
      </c>
      <c r="B3" s="11">
        <v>750</v>
      </c>
      <c r="C3" s="12"/>
      <c r="D3" s="13"/>
      <c r="E3" s="14"/>
      <c r="F3" s="15"/>
      <c r="G3" s="16"/>
      <c r="J3" s="58"/>
      <c r="K3" s="58"/>
      <c r="N3" s="58"/>
      <c r="O3" s="58"/>
    </row>
    <row r="4" spans="1:15" s="17" customFormat="1" x14ac:dyDescent="0.25">
      <c r="A4" s="18" t="s">
        <v>8</v>
      </c>
      <c r="B4" s="19">
        <v>1.0561</v>
      </c>
      <c r="C4" s="20"/>
      <c r="D4" s="21"/>
      <c r="E4" s="22"/>
      <c r="F4" s="23"/>
      <c r="G4" s="24"/>
      <c r="J4" s="58"/>
      <c r="K4" s="58"/>
      <c r="N4" s="58"/>
      <c r="O4" s="58"/>
    </row>
    <row r="5" spans="1:15" x14ac:dyDescent="0.25">
      <c r="A5" s="25"/>
      <c r="B5" s="26"/>
      <c r="C5" s="27"/>
      <c r="D5" s="23"/>
      <c r="E5" s="22"/>
      <c r="F5" s="23"/>
      <c r="G5" s="24"/>
      <c r="J5" s="59"/>
      <c r="K5" s="59"/>
      <c r="N5" s="59"/>
      <c r="O5" s="59"/>
    </row>
    <row r="6" spans="1:15" x14ac:dyDescent="0.25">
      <c r="A6" s="25" t="s">
        <v>9</v>
      </c>
      <c r="B6" s="28">
        <f>($B$3)*0.65</f>
        <v>487.5</v>
      </c>
      <c r="C6" s="29">
        <f>E6</f>
        <v>6.5000000000000002E-2</v>
      </c>
      <c r="D6" s="30">
        <f>B6*C6</f>
        <v>31.6875</v>
      </c>
      <c r="E6" s="29">
        <f>'RES FHP 2017'!E6</f>
        <v>6.5000000000000002E-2</v>
      </c>
      <c r="F6" s="30">
        <f>B6*E6</f>
        <v>31.6875</v>
      </c>
      <c r="G6" s="24"/>
      <c r="H6" s="36"/>
      <c r="J6" s="59"/>
      <c r="K6" s="59"/>
      <c r="N6" s="59"/>
      <c r="O6" s="59"/>
    </row>
    <row r="7" spans="1:15" x14ac:dyDescent="0.25">
      <c r="A7" s="25" t="s">
        <v>10</v>
      </c>
      <c r="B7" s="28">
        <f>($B$3)*0.17</f>
        <v>127.50000000000001</v>
      </c>
      <c r="C7" s="29">
        <f>E7</f>
        <v>9.5000000000000001E-2</v>
      </c>
      <c r="D7" s="30">
        <f>B7*C7</f>
        <v>12.112500000000001</v>
      </c>
      <c r="E7" s="29">
        <f>'RES FHP 2017'!E7</f>
        <v>9.5000000000000001E-2</v>
      </c>
      <c r="F7" s="30">
        <f>B7*E7</f>
        <v>12.112500000000001</v>
      </c>
      <c r="G7" s="24"/>
      <c r="H7" s="36"/>
      <c r="J7" s="59"/>
      <c r="K7" s="59"/>
      <c r="N7" s="59"/>
      <c r="O7" s="59"/>
    </row>
    <row r="8" spans="1:15" x14ac:dyDescent="0.25">
      <c r="A8" s="25" t="s">
        <v>11</v>
      </c>
      <c r="B8" s="28">
        <f>($B$3)*0.18</f>
        <v>135</v>
      </c>
      <c r="C8" s="29">
        <f>E8</f>
        <v>0.13200000000000001</v>
      </c>
      <c r="D8" s="30">
        <f>B8*C8</f>
        <v>17.82</v>
      </c>
      <c r="E8" s="29">
        <f>'RES FHP 2017'!E8</f>
        <v>0.13200000000000001</v>
      </c>
      <c r="F8" s="30">
        <f>B8*E8</f>
        <v>17.82</v>
      </c>
      <c r="G8" s="24"/>
      <c r="H8" s="36"/>
      <c r="J8" s="59"/>
      <c r="K8" s="59"/>
      <c r="N8" s="59"/>
      <c r="O8" s="59"/>
    </row>
    <row r="9" spans="1:15" s="2" customFormat="1" x14ac:dyDescent="0.25">
      <c r="A9" s="31" t="s">
        <v>12</v>
      </c>
      <c r="B9" s="19"/>
      <c r="C9" s="32"/>
      <c r="D9" s="33">
        <f>SUM(D6:D8)</f>
        <v>61.62</v>
      </c>
      <c r="E9" s="32"/>
      <c r="F9" s="33">
        <f>SUM(F6:F8)</f>
        <v>61.62</v>
      </c>
      <c r="G9" s="34">
        <f>(F9-D9)/D9</f>
        <v>0</v>
      </c>
      <c r="H9" s="60"/>
      <c r="J9" s="56"/>
      <c r="K9" s="56"/>
      <c r="N9" s="56"/>
      <c r="O9" s="56"/>
    </row>
    <row r="10" spans="1:15" s="2" customFormat="1" x14ac:dyDescent="0.25">
      <c r="A10" s="31"/>
      <c r="B10" s="19"/>
      <c r="C10" s="32"/>
      <c r="D10" s="33"/>
      <c r="E10" s="32"/>
      <c r="F10" s="33"/>
      <c r="G10" s="34"/>
      <c r="J10" s="56"/>
      <c r="K10" s="56"/>
      <c r="N10" s="56"/>
      <c r="O10" s="56"/>
    </row>
    <row r="11" spans="1:15" x14ac:dyDescent="0.25">
      <c r="A11" s="25" t="s">
        <v>13</v>
      </c>
      <c r="B11" s="26">
        <v>1</v>
      </c>
      <c r="C11" s="61">
        <f>ROUND('RES FHP 2024'!C11*(1+J11),2)</f>
        <v>22.19</v>
      </c>
      <c r="D11" s="30">
        <f>B11*C11</f>
        <v>22.19</v>
      </c>
      <c r="E11" s="61">
        <f>ROUND('RES FHP 2024'!E11*(1+N11),2)</f>
        <v>18.84</v>
      </c>
      <c r="F11" s="30">
        <f>B11*E11</f>
        <v>18.84</v>
      </c>
      <c r="G11" s="24"/>
      <c r="H11" s="36"/>
      <c r="J11" s="62">
        <v>1.6E-2</v>
      </c>
      <c r="K11" s="59"/>
      <c r="N11" s="62">
        <v>1.6E-2</v>
      </c>
      <c r="O11" s="59"/>
    </row>
    <row r="12" spans="1:15" x14ac:dyDescent="0.25">
      <c r="A12" s="25" t="s">
        <v>14</v>
      </c>
      <c r="B12" s="26">
        <v>1</v>
      </c>
      <c r="C12" s="27">
        <f>2.56-3.63-0.08</f>
        <v>-1.1499999999999999</v>
      </c>
      <c r="D12" s="30">
        <f>B12*C12</f>
        <v>-1.1499999999999999</v>
      </c>
      <c r="E12" s="27">
        <f>'RES FHP 2017'!E12</f>
        <v>-1.1499999999999999</v>
      </c>
      <c r="F12" s="30">
        <f>B12*E12</f>
        <v>-1.1499999999999999</v>
      </c>
      <c r="G12" s="24"/>
      <c r="H12" s="36"/>
      <c r="J12" s="59"/>
      <c r="K12" s="59"/>
      <c r="N12" s="59"/>
      <c r="O12" s="59"/>
    </row>
    <row r="13" spans="1:15" x14ac:dyDescent="0.25">
      <c r="A13" s="25" t="s">
        <v>15</v>
      </c>
      <c r="B13" s="26">
        <f>B3</f>
        <v>750</v>
      </c>
      <c r="C13" s="63">
        <f>ROUND('RES FHP 2024'!C13*(1+J13),4)</f>
        <v>1.5800000000000002E-2</v>
      </c>
      <c r="D13" s="30">
        <f>B13*C13</f>
        <v>11.850000000000001</v>
      </c>
      <c r="E13" s="63">
        <f>ROUND('RES FHP 2024'!E13*(1+N13),4)</f>
        <v>1.35E-2</v>
      </c>
      <c r="F13" s="30">
        <f>B13*E13</f>
        <v>10.125</v>
      </c>
      <c r="G13" s="24"/>
      <c r="H13" s="36"/>
      <c r="J13" s="62">
        <v>1.6E-2</v>
      </c>
      <c r="K13" s="59"/>
      <c r="N13" s="62">
        <v>1.6E-2</v>
      </c>
      <c r="O13" s="59"/>
    </row>
    <row r="14" spans="1:15" x14ac:dyDescent="0.25">
      <c r="A14" s="25" t="s">
        <v>16</v>
      </c>
      <c r="B14" s="26">
        <f>B3</f>
        <v>750</v>
      </c>
      <c r="C14" s="27">
        <v>5.9999999999999995E-4</v>
      </c>
      <c r="D14" s="30">
        <f>B14*C14</f>
        <v>0.44999999999999996</v>
      </c>
      <c r="E14" s="27">
        <f>'RES FHP 2017'!E14</f>
        <v>5.9999999999999995E-4</v>
      </c>
      <c r="F14" s="30">
        <f>B14*E14</f>
        <v>0.44999999999999996</v>
      </c>
      <c r="G14" s="24"/>
      <c r="H14" s="36"/>
    </row>
    <row r="15" spans="1:15" x14ac:dyDescent="0.25">
      <c r="A15" s="25" t="s">
        <v>17</v>
      </c>
      <c r="B15" s="26">
        <f>B3</f>
        <v>750</v>
      </c>
      <c r="C15" s="27">
        <f>0.0013-0.0028</f>
        <v>-1.5E-3</v>
      </c>
      <c r="D15" s="30">
        <f>B15*C15</f>
        <v>-1.125</v>
      </c>
      <c r="E15" s="27">
        <f>'RES FHP 2017'!E15</f>
        <v>-1.5E-3</v>
      </c>
      <c r="F15" s="30">
        <f>B15*E15</f>
        <v>-1.125</v>
      </c>
      <c r="G15" s="24"/>
      <c r="H15" s="36"/>
    </row>
    <row r="16" spans="1:15" x14ac:dyDescent="0.25">
      <c r="A16" s="25"/>
      <c r="B16" s="26"/>
      <c r="C16" s="37"/>
      <c r="D16" s="30"/>
      <c r="E16" s="37"/>
      <c r="F16" s="30"/>
      <c r="G16" s="24"/>
    </row>
    <row r="17" spans="1:8" x14ac:dyDescent="0.25">
      <c r="A17" s="31" t="s">
        <v>18</v>
      </c>
      <c r="B17" s="26"/>
      <c r="C17" s="37"/>
      <c r="D17" s="33">
        <f>SUM(D11,D13,D14)</f>
        <v>34.490000000000009</v>
      </c>
      <c r="E17" s="37"/>
      <c r="F17" s="39">
        <f>SUM(F11,F13,F14)</f>
        <v>29.414999999999999</v>
      </c>
      <c r="G17" s="34">
        <f>(F17-D17)/D17</f>
        <v>-0.14714409973905504</v>
      </c>
    </row>
    <row r="18" spans="1:8" x14ac:dyDescent="0.25">
      <c r="A18" s="31"/>
      <c r="B18" s="26"/>
      <c r="C18" s="37"/>
      <c r="D18" s="33"/>
      <c r="E18" s="37"/>
      <c r="F18" s="39"/>
      <c r="G18" s="34"/>
    </row>
    <row r="19" spans="1:8" x14ac:dyDescent="0.25">
      <c r="A19" s="25" t="s">
        <v>19</v>
      </c>
      <c r="B19" s="26">
        <v>1</v>
      </c>
      <c r="C19" s="40">
        <v>0.79</v>
      </c>
      <c r="D19" s="30">
        <f>B19*C19</f>
        <v>0.79</v>
      </c>
      <c r="E19" s="40">
        <f>'RES FHP 2017'!E19</f>
        <v>0.79</v>
      </c>
      <c r="F19" s="41">
        <f>B19*E19</f>
        <v>0.79</v>
      </c>
      <c r="G19" s="34"/>
      <c r="H19" s="36"/>
    </row>
    <row r="20" spans="1:8" x14ac:dyDescent="0.25">
      <c r="A20" s="25" t="s">
        <v>20</v>
      </c>
      <c r="B20" s="28">
        <f>(B3*B4)-B3</f>
        <v>42.075000000000045</v>
      </c>
      <c r="C20" s="37">
        <f>C6*0.65+C7*0.17+C8*0.18</f>
        <v>8.2160000000000011E-2</v>
      </c>
      <c r="D20" s="30">
        <f>B20*C20</f>
        <v>3.4568820000000042</v>
      </c>
      <c r="E20" s="37">
        <f>'RES FHP 2017'!E20</f>
        <v>8.2160000000000011E-2</v>
      </c>
      <c r="F20" s="41">
        <f>B20*E20</f>
        <v>3.4568820000000042</v>
      </c>
      <c r="G20" s="34"/>
      <c r="H20" s="36"/>
    </row>
    <row r="21" spans="1:8" x14ac:dyDescent="0.25">
      <c r="A21" s="25"/>
      <c r="B21" s="26"/>
      <c r="C21" s="37"/>
      <c r="D21" s="33"/>
      <c r="E21" s="37"/>
      <c r="F21" s="39"/>
      <c r="G21" s="34"/>
    </row>
    <row r="22" spans="1:8" x14ac:dyDescent="0.25">
      <c r="A22" s="31" t="s">
        <v>21</v>
      </c>
      <c r="B22" s="26"/>
      <c r="C22" s="37"/>
      <c r="D22" s="33">
        <f>D19+D20</f>
        <v>4.2468820000000047</v>
      </c>
      <c r="E22" s="37"/>
      <c r="F22" s="39">
        <f>F19+F20</f>
        <v>4.2468820000000047</v>
      </c>
      <c r="G22" s="34">
        <f>(F22-D22)/D22</f>
        <v>0</v>
      </c>
    </row>
    <row r="23" spans="1:8" s="2" customFormat="1" x14ac:dyDescent="0.25">
      <c r="A23" s="31" t="s">
        <v>22</v>
      </c>
      <c r="B23" s="19"/>
      <c r="C23" s="32"/>
      <c r="D23" s="33">
        <f>D17+D22</f>
        <v>38.736882000000016</v>
      </c>
      <c r="E23" s="32"/>
      <c r="F23" s="33">
        <f>F17+F22</f>
        <v>33.661882000000006</v>
      </c>
      <c r="G23" s="34">
        <f>(F23-D23)/D23</f>
        <v>-0.13101209333265409</v>
      </c>
      <c r="H23" s="42"/>
    </row>
    <row r="24" spans="1:8" s="2" customFormat="1" x14ac:dyDescent="0.25">
      <c r="A24" s="31"/>
      <c r="B24" s="19"/>
      <c r="C24" s="32"/>
      <c r="D24" s="33"/>
      <c r="E24" s="32"/>
      <c r="F24" s="33"/>
      <c r="G24" s="34"/>
      <c r="H24" s="42"/>
    </row>
    <row r="25" spans="1:8" x14ac:dyDescent="0.25">
      <c r="A25" s="25" t="s">
        <v>23</v>
      </c>
      <c r="B25" s="28">
        <f>B3*B4</f>
        <v>792.07500000000005</v>
      </c>
      <c r="C25" s="27">
        <v>5.4000000000000003E-3</v>
      </c>
      <c r="D25" s="30">
        <f>B25*C25</f>
        <v>4.2772050000000004</v>
      </c>
      <c r="E25" s="27">
        <f>'RES FHP 2017'!E25</f>
        <v>5.4000000000000003E-3</v>
      </c>
      <c r="F25" s="30">
        <f>B25*E25</f>
        <v>4.2772050000000004</v>
      </c>
      <c r="G25" s="24"/>
      <c r="H25" s="36"/>
    </row>
    <row r="26" spans="1:8" x14ac:dyDescent="0.25">
      <c r="A26" s="25" t="s">
        <v>24</v>
      </c>
      <c r="B26" s="28">
        <f>B3*B4</f>
        <v>792.07500000000005</v>
      </c>
      <c r="C26" s="27">
        <v>4.1000000000000003E-3</v>
      </c>
      <c r="D26" s="30">
        <f>B26*C26</f>
        <v>3.2475075000000007</v>
      </c>
      <c r="E26" s="27">
        <f>'RES FHP 2017'!E26</f>
        <v>4.1000000000000003E-3</v>
      </c>
      <c r="F26" s="30">
        <f>B26*E26</f>
        <v>3.2475075000000007</v>
      </c>
      <c r="G26" s="24"/>
      <c r="H26" s="36"/>
    </row>
    <row r="27" spans="1:8" s="2" customFormat="1" x14ac:dyDescent="0.25">
      <c r="A27" s="31" t="s">
        <v>25</v>
      </c>
      <c r="B27" s="43"/>
      <c r="C27" s="32"/>
      <c r="D27" s="33">
        <f>SUM(D25:D26)</f>
        <v>7.5247125000000015</v>
      </c>
      <c r="E27" s="32"/>
      <c r="F27" s="33">
        <f>SUM(F25:F26)</f>
        <v>7.5247125000000015</v>
      </c>
      <c r="G27" s="34">
        <f>(F27-D27)/D27</f>
        <v>0</v>
      </c>
    </row>
    <row r="28" spans="1:8" s="2" customFormat="1" x14ac:dyDescent="0.25">
      <c r="A28" s="31"/>
      <c r="B28" s="43"/>
      <c r="C28" s="32"/>
      <c r="D28" s="33"/>
      <c r="E28" s="32"/>
      <c r="F28" s="33"/>
      <c r="G28" s="34"/>
    </row>
    <row r="29" spans="1:8" x14ac:dyDescent="0.25">
      <c r="A29" s="25" t="s">
        <v>27</v>
      </c>
      <c r="B29" s="28">
        <f>B3*B4</f>
        <v>792.07500000000005</v>
      </c>
      <c r="C29" s="27">
        <v>3.5999999999999999E-3</v>
      </c>
      <c r="D29" s="30">
        <f>B29*C29</f>
        <v>2.8514699999999999</v>
      </c>
      <c r="E29" s="27">
        <f>'RES FHP 2017'!E29</f>
        <v>3.5999999999999999E-3</v>
      </c>
      <c r="F29" s="30">
        <f>B29*E29</f>
        <v>2.8514699999999999</v>
      </c>
      <c r="G29" s="24"/>
      <c r="H29" s="36"/>
    </row>
    <row r="30" spans="1:8" x14ac:dyDescent="0.25">
      <c r="A30" s="25" t="s">
        <v>28</v>
      </c>
      <c r="B30" s="28">
        <f>B3*B4</f>
        <v>792.07500000000005</v>
      </c>
      <c r="C30" s="27">
        <v>2.9999999999999997E-4</v>
      </c>
      <c r="D30" s="30">
        <f>B30*C30</f>
        <v>0.23762249999999999</v>
      </c>
      <c r="E30" s="27">
        <f>'RES FHP 2017'!E30</f>
        <v>2.9999999999999997E-4</v>
      </c>
      <c r="F30" s="30">
        <f>B30*E30</f>
        <v>0.23762249999999999</v>
      </c>
      <c r="G30" s="24"/>
      <c r="H30" s="36"/>
    </row>
    <row r="31" spans="1:8" x14ac:dyDescent="0.25">
      <c r="A31" s="25" t="s">
        <v>29</v>
      </c>
      <c r="B31" s="28">
        <f>B3*B4</f>
        <v>792.07500000000005</v>
      </c>
      <c r="C31" s="27">
        <v>0</v>
      </c>
      <c r="D31" s="30">
        <f>B31*C31</f>
        <v>0</v>
      </c>
      <c r="E31" s="27">
        <f>'RES FHP 2017'!E31</f>
        <v>0</v>
      </c>
      <c r="F31" s="30">
        <f>B31*E31</f>
        <v>0</v>
      </c>
      <c r="G31" s="24"/>
      <c r="H31" s="36"/>
    </row>
    <row r="32" spans="1:8" x14ac:dyDescent="0.25">
      <c r="A32" s="25" t="s">
        <v>30</v>
      </c>
      <c r="B32" s="26">
        <v>1</v>
      </c>
      <c r="C32" s="27">
        <v>0.25</v>
      </c>
      <c r="D32" s="30">
        <f>B32*C32</f>
        <v>0.25</v>
      </c>
      <c r="E32" s="27">
        <f>'RES FHP 2017'!E32</f>
        <v>0.25</v>
      </c>
      <c r="F32" s="30">
        <f>B32*E32</f>
        <v>0.25</v>
      </c>
      <c r="G32" s="24"/>
      <c r="H32" s="36"/>
    </row>
    <row r="33" spans="1:8" s="2" customFormat="1" x14ac:dyDescent="0.25">
      <c r="A33" s="31" t="s">
        <v>31</v>
      </c>
      <c r="B33" s="19"/>
      <c r="C33" s="32"/>
      <c r="D33" s="33">
        <f>SUM(D29:D32)</f>
        <v>3.3390925</v>
      </c>
      <c r="E33" s="32"/>
      <c r="F33" s="33">
        <f>SUM(F29:F32)</f>
        <v>3.3390925</v>
      </c>
      <c r="G33" s="34">
        <f>(F33-D33)/D33</f>
        <v>0</v>
      </c>
    </row>
    <row r="34" spans="1:8" s="2" customFormat="1" x14ac:dyDescent="0.25">
      <c r="A34" s="31"/>
      <c r="B34" s="19"/>
      <c r="C34" s="32"/>
      <c r="D34" s="33"/>
      <c r="E34" s="32"/>
      <c r="F34" s="33"/>
      <c r="G34" s="34"/>
    </row>
    <row r="35" spans="1:8" x14ac:dyDescent="0.25">
      <c r="A35" s="25" t="s">
        <v>32</v>
      </c>
      <c r="B35" s="26"/>
      <c r="C35" s="45"/>
      <c r="D35" s="30">
        <f>SUM(D9,D23,D27,D33)</f>
        <v>111.22068700000003</v>
      </c>
      <c r="E35" s="46"/>
      <c r="F35" s="30">
        <f>SUM(F9,F23,F27,F33)</f>
        <v>106.14568700000001</v>
      </c>
      <c r="G35" s="150"/>
      <c r="H35" s="36"/>
    </row>
    <row r="36" spans="1:8" ht="15.75" thickBot="1" x14ac:dyDescent="0.3">
      <c r="A36" s="25" t="s">
        <v>33</v>
      </c>
      <c r="B36" s="26"/>
      <c r="C36" s="47">
        <v>0.05</v>
      </c>
      <c r="D36" s="48">
        <f>D35*C36</f>
        <v>5.5610343500000017</v>
      </c>
      <c r="E36" s="46">
        <f>+C36</f>
        <v>0.05</v>
      </c>
      <c r="F36" s="30">
        <f>F35*E36</f>
        <v>5.3072843500000007</v>
      </c>
      <c r="G36" s="24"/>
      <c r="H36" s="36"/>
    </row>
    <row r="37" spans="1:8" s="2" customFormat="1" ht="15.75" thickBot="1" x14ac:dyDescent="0.3">
      <c r="A37" s="1" t="s">
        <v>34</v>
      </c>
      <c r="B37" s="49"/>
      <c r="C37" s="50"/>
      <c r="D37" s="51">
        <f>D35+D36</f>
        <v>116.78172135000003</v>
      </c>
      <c r="E37" s="52"/>
      <c r="F37" s="51">
        <f>F35+F36</f>
        <v>111.45297135000001</v>
      </c>
      <c r="G37" s="53">
        <f>(F37-D37)/D37</f>
        <v>-4.5630000469247346E-2</v>
      </c>
    </row>
    <row r="38" spans="1:8" x14ac:dyDescent="0.25">
      <c r="F38" s="55"/>
    </row>
    <row r="39" spans="1:8" x14ac:dyDescent="0.25">
      <c r="F39" s="55"/>
      <c r="G39" s="177" t="s">
        <v>138</v>
      </c>
    </row>
  </sheetData>
  <mergeCells count="1">
    <mergeCell ref="B1:G1"/>
  </mergeCells>
  <pageMargins left="0.7" right="0.7" top="0.75" bottom="0.75" header="0.3" footer="0.3"/>
  <pageSetup scale="92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9"/>
  <sheetViews>
    <sheetView workbookViewId="0"/>
  </sheetViews>
  <sheetFormatPr defaultRowHeight="15" x14ac:dyDescent="0.25"/>
  <cols>
    <col min="1" max="1" width="34.85546875" style="54" bestFit="1" customWidth="1"/>
    <col min="2" max="2" width="11.5703125" style="17" customWidth="1"/>
    <col min="3" max="3" width="9.140625" customWidth="1"/>
    <col min="4" max="4" width="10" customWidth="1"/>
    <col min="5" max="5" width="11.140625" style="17" customWidth="1"/>
    <col min="6" max="6" width="11.7109375" style="17" customWidth="1"/>
    <col min="7" max="7" width="9.5703125" style="17" bestFit="1" customWidth="1"/>
    <col min="11" max="11" width="13.85546875" customWidth="1"/>
    <col min="13" max="13" width="4.5703125" customWidth="1"/>
    <col min="15" max="15" width="14.28515625" customWidth="1"/>
    <col min="257" max="257" width="34.85546875" bestFit="1" customWidth="1"/>
    <col min="258" max="258" width="11.5703125" customWidth="1"/>
    <col min="259" max="259" width="9.140625" customWidth="1"/>
    <col min="260" max="260" width="10" customWidth="1"/>
    <col min="261" max="261" width="11.140625" customWidth="1"/>
    <col min="262" max="262" width="11.7109375" customWidth="1"/>
    <col min="263" max="263" width="9.5703125" bestFit="1" customWidth="1"/>
    <col min="267" max="267" width="13.85546875" customWidth="1"/>
    <col min="269" max="269" width="4.5703125" customWidth="1"/>
    <col min="271" max="271" width="14.28515625" customWidth="1"/>
    <col min="513" max="513" width="34.85546875" bestFit="1" customWidth="1"/>
    <col min="514" max="514" width="11.5703125" customWidth="1"/>
    <col min="515" max="515" width="9.140625" customWidth="1"/>
    <col min="516" max="516" width="10" customWidth="1"/>
    <col min="517" max="517" width="11.140625" customWidth="1"/>
    <col min="518" max="518" width="11.7109375" customWidth="1"/>
    <col min="519" max="519" width="9.5703125" bestFit="1" customWidth="1"/>
    <col min="523" max="523" width="13.85546875" customWidth="1"/>
    <col min="525" max="525" width="4.5703125" customWidth="1"/>
    <col min="527" max="527" width="14.28515625" customWidth="1"/>
    <col min="769" max="769" width="34.85546875" bestFit="1" customWidth="1"/>
    <col min="770" max="770" width="11.5703125" customWidth="1"/>
    <col min="771" max="771" width="9.140625" customWidth="1"/>
    <col min="772" max="772" width="10" customWidth="1"/>
    <col min="773" max="773" width="11.140625" customWidth="1"/>
    <col min="774" max="774" width="11.7109375" customWidth="1"/>
    <col min="775" max="775" width="9.5703125" bestFit="1" customWidth="1"/>
    <col min="779" max="779" width="13.85546875" customWidth="1"/>
    <col min="781" max="781" width="4.5703125" customWidth="1"/>
    <col min="783" max="783" width="14.28515625" customWidth="1"/>
    <col min="1025" max="1025" width="34.85546875" bestFit="1" customWidth="1"/>
    <col min="1026" max="1026" width="11.5703125" customWidth="1"/>
    <col min="1027" max="1027" width="9.140625" customWidth="1"/>
    <col min="1028" max="1028" width="10" customWidth="1"/>
    <col min="1029" max="1029" width="11.140625" customWidth="1"/>
    <col min="1030" max="1030" width="11.7109375" customWidth="1"/>
    <col min="1031" max="1031" width="9.5703125" bestFit="1" customWidth="1"/>
    <col min="1035" max="1035" width="13.85546875" customWidth="1"/>
    <col min="1037" max="1037" width="4.5703125" customWidth="1"/>
    <col min="1039" max="1039" width="14.28515625" customWidth="1"/>
    <col min="1281" max="1281" width="34.85546875" bestFit="1" customWidth="1"/>
    <col min="1282" max="1282" width="11.5703125" customWidth="1"/>
    <col min="1283" max="1283" width="9.140625" customWidth="1"/>
    <col min="1284" max="1284" width="10" customWidth="1"/>
    <col min="1285" max="1285" width="11.140625" customWidth="1"/>
    <col min="1286" max="1286" width="11.7109375" customWidth="1"/>
    <col min="1287" max="1287" width="9.5703125" bestFit="1" customWidth="1"/>
    <col min="1291" max="1291" width="13.85546875" customWidth="1"/>
    <col min="1293" max="1293" width="4.5703125" customWidth="1"/>
    <col min="1295" max="1295" width="14.28515625" customWidth="1"/>
    <col min="1537" max="1537" width="34.85546875" bestFit="1" customWidth="1"/>
    <col min="1538" max="1538" width="11.5703125" customWidth="1"/>
    <col min="1539" max="1539" width="9.140625" customWidth="1"/>
    <col min="1540" max="1540" width="10" customWidth="1"/>
    <col min="1541" max="1541" width="11.140625" customWidth="1"/>
    <col min="1542" max="1542" width="11.7109375" customWidth="1"/>
    <col min="1543" max="1543" width="9.5703125" bestFit="1" customWidth="1"/>
    <col min="1547" max="1547" width="13.85546875" customWidth="1"/>
    <col min="1549" max="1549" width="4.5703125" customWidth="1"/>
    <col min="1551" max="1551" width="14.28515625" customWidth="1"/>
    <col min="1793" max="1793" width="34.85546875" bestFit="1" customWidth="1"/>
    <col min="1794" max="1794" width="11.5703125" customWidth="1"/>
    <col min="1795" max="1795" width="9.140625" customWidth="1"/>
    <col min="1796" max="1796" width="10" customWidth="1"/>
    <col min="1797" max="1797" width="11.140625" customWidth="1"/>
    <col min="1798" max="1798" width="11.7109375" customWidth="1"/>
    <col min="1799" max="1799" width="9.5703125" bestFit="1" customWidth="1"/>
    <col min="1803" max="1803" width="13.85546875" customWidth="1"/>
    <col min="1805" max="1805" width="4.5703125" customWidth="1"/>
    <col min="1807" max="1807" width="14.28515625" customWidth="1"/>
    <col min="2049" max="2049" width="34.85546875" bestFit="1" customWidth="1"/>
    <col min="2050" max="2050" width="11.5703125" customWidth="1"/>
    <col min="2051" max="2051" width="9.140625" customWidth="1"/>
    <col min="2052" max="2052" width="10" customWidth="1"/>
    <col min="2053" max="2053" width="11.140625" customWidth="1"/>
    <col min="2054" max="2054" width="11.7109375" customWidth="1"/>
    <col min="2055" max="2055" width="9.5703125" bestFit="1" customWidth="1"/>
    <col min="2059" max="2059" width="13.85546875" customWidth="1"/>
    <col min="2061" max="2061" width="4.5703125" customWidth="1"/>
    <col min="2063" max="2063" width="14.28515625" customWidth="1"/>
    <col min="2305" max="2305" width="34.85546875" bestFit="1" customWidth="1"/>
    <col min="2306" max="2306" width="11.5703125" customWidth="1"/>
    <col min="2307" max="2307" width="9.140625" customWidth="1"/>
    <col min="2308" max="2308" width="10" customWidth="1"/>
    <col min="2309" max="2309" width="11.140625" customWidth="1"/>
    <col min="2310" max="2310" width="11.7109375" customWidth="1"/>
    <col min="2311" max="2311" width="9.5703125" bestFit="1" customWidth="1"/>
    <col min="2315" max="2315" width="13.85546875" customWidth="1"/>
    <col min="2317" max="2317" width="4.5703125" customWidth="1"/>
    <col min="2319" max="2319" width="14.28515625" customWidth="1"/>
    <col min="2561" max="2561" width="34.85546875" bestFit="1" customWidth="1"/>
    <col min="2562" max="2562" width="11.5703125" customWidth="1"/>
    <col min="2563" max="2563" width="9.140625" customWidth="1"/>
    <col min="2564" max="2564" width="10" customWidth="1"/>
    <col min="2565" max="2565" width="11.140625" customWidth="1"/>
    <col min="2566" max="2566" width="11.7109375" customWidth="1"/>
    <col min="2567" max="2567" width="9.5703125" bestFit="1" customWidth="1"/>
    <col min="2571" max="2571" width="13.85546875" customWidth="1"/>
    <col min="2573" max="2573" width="4.5703125" customWidth="1"/>
    <col min="2575" max="2575" width="14.28515625" customWidth="1"/>
    <col min="2817" max="2817" width="34.85546875" bestFit="1" customWidth="1"/>
    <col min="2818" max="2818" width="11.5703125" customWidth="1"/>
    <col min="2819" max="2819" width="9.140625" customWidth="1"/>
    <col min="2820" max="2820" width="10" customWidth="1"/>
    <col min="2821" max="2821" width="11.140625" customWidth="1"/>
    <col min="2822" max="2822" width="11.7109375" customWidth="1"/>
    <col min="2823" max="2823" width="9.5703125" bestFit="1" customWidth="1"/>
    <col min="2827" max="2827" width="13.85546875" customWidth="1"/>
    <col min="2829" max="2829" width="4.5703125" customWidth="1"/>
    <col min="2831" max="2831" width="14.28515625" customWidth="1"/>
    <col min="3073" max="3073" width="34.85546875" bestFit="1" customWidth="1"/>
    <col min="3074" max="3074" width="11.5703125" customWidth="1"/>
    <col min="3075" max="3075" width="9.140625" customWidth="1"/>
    <col min="3076" max="3076" width="10" customWidth="1"/>
    <col min="3077" max="3077" width="11.140625" customWidth="1"/>
    <col min="3078" max="3078" width="11.7109375" customWidth="1"/>
    <col min="3079" max="3079" width="9.5703125" bestFit="1" customWidth="1"/>
    <col min="3083" max="3083" width="13.85546875" customWidth="1"/>
    <col min="3085" max="3085" width="4.5703125" customWidth="1"/>
    <col min="3087" max="3087" width="14.28515625" customWidth="1"/>
    <col min="3329" max="3329" width="34.85546875" bestFit="1" customWidth="1"/>
    <col min="3330" max="3330" width="11.5703125" customWidth="1"/>
    <col min="3331" max="3331" width="9.140625" customWidth="1"/>
    <col min="3332" max="3332" width="10" customWidth="1"/>
    <col min="3333" max="3333" width="11.140625" customWidth="1"/>
    <col min="3334" max="3334" width="11.7109375" customWidth="1"/>
    <col min="3335" max="3335" width="9.5703125" bestFit="1" customWidth="1"/>
    <col min="3339" max="3339" width="13.85546875" customWidth="1"/>
    <col min="3341" max="3341" width="4.5703125" customWidth="1"/>
    <col min="3343" max="3343" width="14.28515625" customWidth="1"/>
    <col min="3585" max="3585" width="34.85546875" bestFit="1" customWidth="1"/>
    <col min="3586" max="3586" width="11.5703125" customWidth="1"/>
    <col min="3587" max="3587" width="9.140625" customWidth="1"/>
    <col min="3588" max="3588" width="10" customWidth="1"/>
    <col min="3589" max="3589" width="11.140625" customWidth="1"/>
    <col min="3590" max="3590" width="11.7109375" customWidth="1"/>
    <col min="3591" max="3591" width="9.5703125" bestFit="1" customWidth="1"/>
    <col min="3595" max="3595" width="13.85546875" customWidth="1"/>
    <col min="3597" max="3597" width="4.5703125" customWidth="1"/>
    <col min="3599" max="3599" width="14.28515625" customWidth="1"/>
    <col min="3841" max="3841" width="34.85546875" bestFit="1" customWidth="1"/>
    <col min="3842" max="3842" width="11.5703125" customWidth="1"/>
    <col min="3843" max="3843" width="9.140625" customWidth="1"/>
    <col min="3844" max="3844" width="10" customWidth="1"/>
    <col min="3845" max="3845" width="11.140625" customWidth="1"/>
    <col min="3846" max="3846" width="11.7109375" customWidth="1"/>
    <col min="3847" max="3847" width="9.5703125" bestFit="1" customWidth="1"/>
    <col min="3851" max="3851" width="13.85546875" customWidth="1"/>
    <col min="3853" max="3853" width="4.5703125" customWidth="1"/>
    <col min="3855" max="3855" width="14.28515625" customWidth="1"/>
    <col min="4097" max="4097" width="34.85546875" bestFit="1" customWidth="1"/>
    <col min="4098" max="4098" width="11.5703125" customWidth="1"/>
    <col min="4099" max="4099" width="9.140625" customWidth="1"/>
    <col min="4100" max="4100" width="10" customWidth="1"/>
    <col min="4101" max="4101" width="11.140625" customWidth="1"/>
    <col min="4102" max="4102" width="11.7109375" customWidth="1"/>
    <col min="4103" max="4103" width="9.5703125" bestFit="1" customWidth="1"/>
    <col min="4107" max="4107" width="13.85546875" customWidth="1"/>
    <col min="4109" max="4109" width="4.5703125" customWidth="1"/>
    <col min="4111" max="4111" width="14.28515625" customWidth="1"/>
    <col min="4353" max="4353" width="34.85546875" bestFit="1" customWidth="1"/>
    <col min="4354" max="4354" width="11.5703125" customWidth="1"/>
    <col min="4355" max="4355" width="9.140625" customWidth="1"/>
    <col min="4356" max="4356" width="10" customWidth="1"/>
    <col min="4357" max="4357" width="11.140625" customWidth="1"/>
    <col min="4358" max="4358" width="11.7109375" customWidth="1"/>
    <col min="4359" max="4359" width="9.5703125" bestFit="1" customWidth="1"/>
    <col min="4363" max="4363" width="13.85546875" customWidth="1"/>
    <col min="4365" max="4365" width="4.5703125" customWidth="1"/>
    <col min="4367" max="4367" width="14.28515625" customWidth="1"/>
    <col min="4609" max="4609" width="34.85546875" bestFit="1" customWidth="1"/>
    <col min="4610" max="4610" width="11.5703125" customWidth="1"/>
    <col min="4611" max="4611" width="9.140625" customWidth="1"/>
    <col min="4612" max="4612" width="10" customWidth="1"/>
    <col min="4613" max="4613" width="11.140625" customWidth="1"/>
    <col min="4614" max="4614" width="11.7109375" customWidth="1"/>
    <col min="4615" max="4615" width="9.5703125" bestFit="1" customWidth="1"/>
    <col min="4619" max="4619" width="13.85546875" customWidth="1"/>
    <col min="4621" max="4621" width="4.5703125" customWidth="1"/>
    <col min="4623" max="4623" width="14.28515625" customWidth="1"/>
    <col min="4865" max="4865" width="34.85546875" bestFit="1" customWidth="1"/>
    <col min="4866" max="4866" width="11.5703125" customWidth="1"/>
    <col min="4867" max="4867" width="9.140625" customWidth="1"/>
    <col min="4868" max="4868" width="10" customWidth="1"/>
    <col min="4869" max="4869" width="11.140625" customWidth="1"/>
    <col min="4870" max="4870" width="11.7109375" customWidth="1"/>
    <col min="4871" max="4871" width="9.5703125" bestFit="1" customWidth="1"/>
    <col min="4875" max="4875" width="13.85546875" customWidth="1"/>
    <col min="4877" max="4877" width="4.5703125" customWidth="1"/>
    <col min="4879" max="4879" width="14.28515625" customWidth="1"/>
    <col min="5121" max="5121" width="34.85546875" bestFit="1" customWidth="1"/>
    <col min="5122" max="5122" width="11.5703125" customWidth="1"/>
    <col min="5123" max="5123" width="9.140625" customWidth="1"/>
    <col min="5124" max="5124" width="10" customWidth="1"/>
    <col min="5125" max="5125" width="11.140625" customWidth="1"/>
    <col min="5126" max="5126" width="11.7109375" customWidth="1"/>
    <col min="5127" max="5127" width="9.5703125" bestFit="1" customWidth="1"/>
    <col min="5131" max="5131" width="13.85546875" customWidth="1"/>
    <col min="5133" max="5133" width="4.5703125" customWidth="1"/>
    <col min="5135" max="5135" width="14.28515625" customWidth="1"/>
    <col min="5377" max="5377" width="34.85546875" bestFit="1" customWidth="1"/>
    <col min="5378" max="5378" width="11.5703125" customWidth="1"/>
    <col min="5379" max="5379" width="9.140625" customWidth="1"/>
    <col min="5380" max="5380" width="10" customWidth="1"/>
    <col min="5381" max="5381" width="11.140625" customWidth="1"/>
    <col min="5382" max="5382" width="11.7109375" customWidth="1"/>
    <col min="5383" max="5383" width="9.5703125" bestFit="1" customWidth="1"/>
    <col min="5387" max="5387" width="13.85546875" customWidth="1"/>
    <col min="5389" max="5389" width="4.5703125" customWidth="1"/>
    <col min="5391" max="5391" width="14.28515625" customWidth="1"/>
    <col min="5633" max="5633" width="34.85546875" bestFit="1" customWidth="1"/>
    <col min="5634" max="5634" width="11.5703125" customWidth="1"/>
    <col min="5635" max="5635" width="9.140625" customWidth="1"/>
    <col min="5636" max="5636" width="10" customWidth="1"/>
    <col min="5637" max="5637" width="11.140625" customWidth="1"/>
    <col min="5638" max="5638" width="11.7109375" customWidth="1"/>
    <col min="5639" max="5639" width="9.5703125" bestFit="1" customWidth="1"/>
    <col min="5643" max="5643" width="13.85546875" customWidth="1"/>
    <col min="5645" max="5645" width="4.5703125" customWidth="1"/>
    <col min="5647" max="5647" width="14.28515625" customWidth="1"/>
    <col min="5889" max="5889" width="34.85546875" bestFit="1" customWidth="1"/>
    <col min="5890" max="5890" width="11.5703125" customWidth="1"/>
    <col min="5891" max="5891" width="9.140625" customWidth="1"/>
    <col min="5892" max="5892" width="10" customWidth="1"/>
    <col min="5893" max="5893" width="11.140625" customWidth="1"/>
    <col min="5894" max="5894" width="11.7109375" customWidth="1"/>
    <col min="5895" max="5895" width="9.5703125" bestFit="1" customWidth="1"/>
    <col min="5899" max="5899" width="13.85546875" customWidth="1"/>
    <col min="5901" max="5901" width="4.5703125" customWidth="1"/>
    <col min="5903" max="5903" width="14.28515625" customWidth="1"/>
    <col min="6145" max="6145" width="34.85546875" bestFit="1" customWidth="1"/>
    <col min="6146" max="6146" width="11.5703125" customWidth="1"/>
    <col min="6147" max="6147" width="9.140625" customWidth="1"/>
    <col min="6148" max="6148" width="10" customWidth="1"/>
    <col min="6149" max="6149" width="11.140625" customWidth="1"/>
    <col min="6150" max="6150" width="11.7109375" customWidth="1"/>
    <col min="6151" max="6151" width="9.5703125" bestFit="1" customWidth="1"/>
    <col min="6155" max="6155" width="13.85546875" customWidth="1"/>
    <col min="6157" max="6157" width="4.5703125" customWidth="1"/>
    <col min="6159" max="6159" width="14.28515625" customWidth="1"/>
    <col min="6401" max="6401" width="34.85546875" bestFit="1" customWidth="1"/>
    <col min="6402" max="6402" width="11.5703125" customWidth="1"/>
    <col min="6403" max="6403" width="9.140625" customWidth="1"/>
    <col min="6404" max="6404" width="10" customWidth="1"/>
    <col min="6405" max="6405" width="11.140625" customWidth="1"/>
    <col min="6406" max="6406" width="11.7109375" customWidth="1"/>
    <col min="6407" max="6407" width="9.5703125" bestFit="1" customWidth="1"/>
    <col min="6411" max="6411" width="13.85546875" customWidth="1"/>
    <col min="6413" max="6413" width="4.5703125" customWidth="1"/>
    <col min="6415" max="6415" width="14.28515625" customWidth="1"/>
    <col min="6657" max="6657" width="34.85546875" bestFit="1" customWidth="1"/>
    <col min="6658" max="6658" width="11.5703125" customWidth="1"/>
    <col min="6659" max="6659" width="9.140625" customWidth="1"/>
    <col min="6660" max="6660" width="10" customWidth="1"/>
    <col min="6661" max="6661" width="11.140625" customWidth="1"/>
    <col min="6662" max="6662" width="11.7109375" customWidth="1"/>
    <col min="6663" max="6663" width="9.5703125" bestFit="1" customWidth="1"/>
    <col min="6667" max="6667" width="13.85546875" customWidth="1"/>
    <col min="6669" max="6669" width="4.5703125" customWidth="1"/>
    <col min="6671" max="6671" width="14.28515625" customWidth="1"/>
    <col min="6913" max="6913" width="34.85546875" bestFit="1" customWidth="1"/>
    <col min="6914" max="6914" width="11.5703125" customWidth="1"/>
    <col min="6915" max="6915" width="9.140625" customWidth="1"/>
    <col min="6916" max="6916" width="10" customWidth="1"/>
    <col min="6917" max="6917" width="11.140625" customWidth="1"/>
    <col min="6918" max="6918" width="11.7109375" customWidth="1"/>
    <col min="6919" max="6919" width="9.5703125" bestFit="1" customWidth="1"/>
    <col min="6923" max="6923" width="13.85546875" customWidth="1"/>
    <col min="6925" max="6925" width="4.5703125" customWidth="1"/>
    <col min="6927" max="6927" width="14.28515625" customWidth="1"/>
    <col min="7169" max="7169" width="34.85546875" bestFit="1" customWidth="1"/>
    <col min="7170" max="7170" width="11.5703125" customWidth="1"/>
    <col min="7171" max="7171" width="9.140625" customWidth="1"/>
    <col min="7172" max="7172" width="10" customWidth="1"/>
    <col min="7173" max="7173" width="11.140625" customWidth="1"/>
    <col min="7174" max="7174" width="11.7109375" customWidth="1"/>
    <col min="7175" max="7175" width="9.5703125" bestFit="1" customWidth="1"/>
    <col min="7179" max="7179" width="13.85546875" customWidth="1"/>
    <col min="7181" max="7181" width="4.5703125" customWidth="1"/>
    <col min="7183" max="7183" width="14.28515625" customWidth="1"/>
    <col min="7425" max="7425" width="34.85546875" bestFit="1" customWidth="1"/>
    <col min="7426" max="7426" width="11.5703125" customWidth="1"/>
    <col min="7427" max="7427" width="9.140625" customWidth="1"/>
    <col min="7428" max="7428" width="10" customWidth="1"/>
    <col min="7429" max="7429" width="11.140625" customWidth="1"/>
    <col min="7430" max="7430" width="11.7109375" customWidth="1"/>
    <col min="7431" max="7431" width="9.5703125" bestFit="1" customWidth="1"/>
    <col min="7435" max="7435" width="13.85546875" customWidth="1"/>
    <col min="7437" max="7437" width="4.5703125" customWidth="1"/>
    <col min="7439" max="7439" width="14.28515625" customWidth="1"/>
    <col min="7681" max="7681" width="34.85546875" bestFit="1" customWidth="1"/>
    <col min="7682" max="7682" width="11.5703125" customWidth="1"/>
    <col min="7683" max="7683" width="9.140625" customWidth="1"/>
    <col min="7684" max="7684" width="10" customWidth="1"/>
    <col min="7685" max="7685" width="11.140625" customWidth="1"/>
    <col min="7686" max="7686" width="11.7109375" customWidth="1"/>
    <col min="7687" max="7687" width="9.5703125" bestFit="1" customWidth="1"/>
    <col min="7691" max="7691" width="13.85546875" customWidth="1"/>
    <col min="7693" max="7693" width="4.5703125" customWidth="1"/>
    <col min="7695" max="7695" width="14.28515625" customWidth="1"/>
    <col min="7937" max="7937" width="34.85546875" bestFit="1" customWidth="1"/>
    <col min="7938" max="7938" width="11.5703125" customWidth="1"/>
    <col min="7939" max="7939" width="9.140625" customWidth="1"/>
    <col min="7940" max="7940" width="10" customWidth="1"/>
    <col min="7941" max="7941" width="11.140625" customWidth="1"/>
    <col min="7942" max="7942" width="11.7109375" customWidth="1"/>
    <col min="7943" max="7943" width="9.5703125" bestFit="1" customWidth="1"/>
    <col min="7947" max="7947" width="13.85546875" customWidth="1"/>
    <col min="7949" max="7949" width="4.5703125" customWidth="1"/>
    <col min="7951" max="7951" width="14.28515625" customWidth="1"/>
    <col min="8193" max="8193" width="34.85546875" bestFit="1" customWidth="1"/>
    <col min="8194" max="8194" width="11.5703125" customWidth="1"/>
    <col min="8195" max="8195" width="9.140625" customWidth="1"/>
    <col min="8196" max="8196" width="10" customWidth="1"/>
    <col min="8197" max="8197" width="11.140625" customWidth="1"/>
    <col min="8198" max="8198" width="11.7109375" customWidth="1"/>
    <col min="8199" max="8199" width="9.5703125" bestFit="1" customWidth="1"/>
    <col min="8203" max="8203" width="13.85546875" customWidth="1"/>
    <col min="8205" max="8205" width="4.5703125" customWidth="1"/>
    <col min="8207" max="8207" width="14.28515625" customWidth="1"/>
    <col min="8449" max="8449" width="34.85546875" bestFit="1" customWidth="1"/>
    <col min="8450" max="8450" width="11.5703125" customWidth="1"/>
    <col min="8451" max="8451" width="9.140625" customWidth="1"/>
    <col min="8452" max="8452" width="10" customWidth="1"/>
    <col min="8453" max="8453" width="11.140625" customWidth="1"/>
    <col min="8454" max="8454" width="11.7109375" customWidth="1"/>
    <col min="8455" max="8455" width="9.5703125" bestFit="1" customWidth="1"/>
    <col min="8459" max="8459" width="13.85546875" customWidth="1"/>
    <col min="8461" max="8461" width="4.5703125" customWidth="1"/>
    <col min="8463" max="8463" width="14.28515625" customWidth="1"/>
    <col min="8705" max="8705" width="34.85546875" bestFit="1" customWidth="1"/>
    <col min="8706" max="8706" width="11.5703125" customWidth="1"/>
    <col min="8707" max="8707" width="9.140625" customWidth="1"/>
    <col min="8708" max="8708" width="10" customWidth="1"/>
    <col min="8709" max="8709" width="11.140625" customWidth="1"/>
    <col min="8710" max="8710" width="11.7109375" customWidth="1"/>
    <col min="8711" max="8711" width="9.5703125" bestFit="1" customWidth="1"/>
    <col min="8715" max="8715" width="13.85546875" customWidth="1"/>
    <col min="8717" max="8717" width="4.5703125" customWidth="1"/>
    <col min="8719" max="8719" width="14.28515625" customWidth="1"/>
    <col min="8961" max="8961" width="34.85546875" bestFit="1" customWidth="1"/>
    <col min="8962" max="8962" width="11.5703125" customWidth="1"/>
    <col min="8963" max="8963" width="9.140625" customWidth="1"/>
    <col min="8964" max="8964" width="10" customWidth="1"/>
    <col min="8965" max="8965" width="11.140625" customWidth="1"/>
    <col min="8966" max="8966" width="11.7109375" customWidth="1"/>
    <col min="8967" max="8967" width="9.5703125" bestFit="1" customWidth="1"/>
    <col min="8971" max="8971" width="13.85546875" customWidth="1"/>
    <col min="8973" max="8973" width="4.5703125" customWidth="1"/>
    <col min="8975" max="8975" width="14.28515625" customWidth="1"/>
    <col min="9217" max="9217" width="34.85546875" bestFit="1" customWidth="1"/>
    <col min="9218" max="9218" width="11.5703125" customWidth="1"/>
    <col min="9219" max="9219" width="9.140625" customWidth="1"/>
    <col min="9220" max="9220" width="10" customWidth="1"/>
    <col min="9221" max="9221" width="11.140625" customWidth="1"/>
    <col min="9222" max="9222" width="11.7109375" customWidth="1"/>
    <col min="9223" max="9223" width="9.5703125" bestFit="1" customWidth="1"/>
    <col min="9227" max="9227" width="13.85546875" customWidth="1"/>
    <col min="9229" max="9229" width="4.5703125" customWidth="1"/>
    <col min="9231" max="9231" width="14.28515625" customWidth="1"/>
    <col min="9473" max="9473" width="34.85546875" bestFit="1" customWidth="1"/>
    <col min="9474" max="9474" width="11.5703125" customWidth="1"/>
    <col min="9475" max="9475" width="9.140625" customWidth="1"/>
    <col min="9476" max="9476" width="10" customWidth="1"/>
    <col min="9477" max="9477" width="11.140625" customWidth="1"/>
    <col min="9478" max="9478" width="11.7109375" customWidth="1"/>
    <col min="9479" max="9479" width="9.5703125" bestFit="1" customWidth="1"/>
    <col min="9483" max="9483" width="13.85546875" customWidth="1"/>
    <col min="9485" max="9485" width="4.5703125" customWidth="1"/>
    <col min="9487" max="9487" width="14.28515625" customWidth="1"/>
    <col min="9729" max="9729" width="34.85546875" bestFit="1" customWidth="1"/>
    <col min="9730" max="9730" width="11.5703125" customWidth="1"/>
    <col min="9731" max="9731" width="9.140625" customWidth="1"/>
    <col min="9732" max="9732" width="10" customWidth="1"/>
    <col min="9733" max="9733" width="11.140625" customWidth="1"/>
    <col min="9734" max="9734" width="11.7109375" customWidth="1"/>
    <col min="9735" max="9735" width="9.5703125" bestFit="1" customWidth="1"/>
    <col min="9739" max="9739" width="13.85546875" customWidth="1"/>
    <col min="9741" max="9741" width="4.5703125" customWidth="1"/>
    <col min="9743" max="9743" width="14.28515625" customWidth="1"/>
    <col min="9985" max="9985" width="34.85546875" bestFit="1" customWidth="1"/>
    <col min="9986" max="9986" width="11.5703125" customWidth="1"/>
    <col min="9987" max="9987" width="9.140625" customWidth="1"/>
    <col min="9988" max="9988" width="10" customWidth="1"/>
    <col min="9989" max="9989" width="11.140625" customWidth="1"/>
    <col min="9990" max="9990" width="11.7109375" customWidth="1"/>
    <col min="9991" max="9991" width="9.5703125" bestFit="1" customWidth="1"/>
    <col min="9995" max="9995" width="13.85546875" customWidth="1"/>
    <col min="9997" max="9997" width="4.5703125" customWidth="1"/>
    <col min="9999" max="9999" width="14.28515625" customWidth="1"/>
    <col min="10241" max="10241" width="34.85546875" bestFit="1" customWidth="1"/>
    <col min="10242" max="10242" width="11.5703125" customWidth="1"/>
    <col min="10243" max="10243" width="9.140625" customWidth="1"/>
    <col min="10244" max="10244" width="10" customWidth="1"/>
    <col min="10245" max="10245" width="11.140625" customWidth="1"/>
    <col min="10246" max="10246" width="11.7109375" customWidth="1"/>
    <col min="10247" max="10247" width="9.5703125" bestFit="1" customWidth="1"/>
    <col min="10251" max="10251" width="13.85546875" customWidth="1"/>
    <col min="10253" max="10253" width="4.5703125" customWidth="1"/>
    <col min="10255" max="10255" width="14.28515625" customWidth="1"/>
    <col min="10497" max="10497" width="34.85546875" bestFit="1" customWidth="1"/>
    <col min="10498" max="10498" width="11.5703125" customWidth="1"/>
    <col min="10499" max="10499" width="9.140625" customWidth="1"/>
    <col min="10500" max="10500" width="10" customWidth="1"/>
    <col min="10501" max="10501" width="11.140625" customWidth="1"/>
    <col min="10502" max="10502" width="11.7109375" customWidth="1"/>
    <col min="10503" max="10503" width="9.5703125" bestFit="1" customWidth="1"/>
    <col min="10507" max="10507" width="13.85546875" customWidth="1"/>
    <col min="10509" max="10509" width="4.5703125" customWidth="1"/>
    <col min="10511" max="10511" width="14.28515625" customWidth="1"/>
    <col min="10753" max="10753" width="34.85546875" bestFit="1" customWidth="1"/>
    <col min="10754" max="10754" width="11.5703125" customWidth="1"/>
    <col min="10755" max="10755" width="9.140625" customWidth="1"/>
    <col min="10756" max="10756" width="10" customWidth="1"/>
    <col min="10757" max="10757" width="11.140625" customWidth="1"/>
    <col min="10758" max="10758" width="11.7109375" customWidth="1"/>
    <col min="10759" max="10759" width="9.5703125" bestFit="1" customWidth="1"/>
    <col min="10763" max="10763" width="13.85546875" customWidth="1"/>
    <col min="10765" max="10765" width="4.5703125" customWidth="1"/>
    <col min="10767" max="10767" width="14.28515625" customWidth="1"/>
    <col min="11009" max="11009" width="34.85546875" bestFit="1" customWidth="1"/>
    <col min="11010" max="11010" width="11.5703125" customWidth="1"/>
    <col min="11011" max="11011" width="9.140625" customWidth="1"/>
    <col min="11012" max="11012" width="10" customWidth="1"/>
    <col min="11013" max="11013" width="11.140625" customWidth="1"/>
    <col min="11014" max="11014" width="11.7109375" customWidth="1"/>
    <col min="11015" max="11015" width="9.5703125" bestFit="1" customWidth="1"/>
    <col min="11019" max="11019" width="13.85546875" customWidth="1"/>
    <col min="11021" max="11021" width="4.5703125" customWidth="1"/>
    <col min="11023" max="11023" width="14.28515625" customWidth="1"/>
    <col min="11265" max="11265" width="34.85546875" bestFit="1" customWidth="1"/>
    <col min="11266" max="11266" width="11.5703125" customWidth="1"/>
    <col min="11267" max="11267" width="9.140625" customWidth="1"/>
    <col min="11268" max="11268" width="10" customWidth="1"/>
    <col min="11269" max="11269" width="11.140625" customWidth="1"/>
    <col min="11270" max="11270" width="11.7109375" customWidth="1"/>
    <col min="11271" max="11271" width="9.5703125" bestFit="1" customWidth="1"/>
    <col min="11275" max="11275" width="13.85546875" customWidth="1"/>
    <col min="11277" max="11277" width="4.5703125" customWidth="1"/>
    <col min="11279" max="11279" width="14.28515625" customWidth="1"/>
    <col min="11521" max="11521" width="34.85546875" bestFit="1" customWidth="1"/>
    <col min="11522" max="11522" width="11.5703125" customWidth="1"/>
    <col min="11523" max="11523" width="9.140625" customWidth="1"/>
    <col min="11524" max="11524" width="10" customWidth="1"/>
    <col min="11525" max="11525" width="11.140625" customWidth="1"/>
    <col min="11526" max="11526" width="11.7109375" customWidth="1"/>
    <col min="11527" max="11527" width="9.5703125" bestFit="1" customWidth="1"/>
    <col min="11531" max="11531" width="13.85546875" customWidth="1"/>
    <col min="11533" max="11533" width="4.5703125" customWidth="1"/>
    <col min="11535" max="11535" width="14.28515625" customWidth="1"/>
    <col min="11777" max="11777" width="34.85546875" bestFit="1" customWidth="1"/>
    <col min="11778" max="11778" width="11.5703125" customWidth="1"/>
    <col min="11779" max="11779" width="9.140625" customWidth="1"/>
    <col min="11780" max="11780" width="10" customWidth="1"/>
    <col min="11781" max="11781" width="11.140625" customWidth="1"/>
    <col min="11782" max="11782" width="11.7109375" customWidth="1"/>
    <col min="11783" max="11783" width="9.5703125" bestFit="1" customWidth="1"/>
    <col min="11787" max="11787" width="13.85546875" customWidth="1"/>
    <col min="11789" max="11789" width="4.5703125" customWidth="1"/>
    <col min="11791" max="11791" width="14.28515625" customWidth="1"/>
    <col min="12033" max="12033" width="34.85546875" bestFit="1" customWidth="1"/>
    <col min="12034" max="12034" width="11.5703125" customWidth="1"/>
    <col min="12035" max="12035" width="9.140625" customWidth="1"/>
    <col min="12036" max="12036" width="10" customWidth="1"/>
    <col min="12037" max="12037" width="11.140625" customWidth="1"/>
    <col min="12038" max="12038" width="11.7109375" customWidth="1"/>
    <col min="12039" max="12039" width="9.5703125" bestFit="1" customWidth="1"/>
    <col min="12043" max="12043" width="13.85546875" customWidth="1"/>
    <col min="12045" max="12045" width="4.5703125" customWidth="1"/>
    <col min="12047" max="12047" width="14.28515625" customWidth="1"/>
    <col min="12289" max="12289" width="34.85546875" bestFit="1" customWidth="1"/>
    <col min="12290" max="12290" width="11.5703125" customWidth="1"/>
    <col min="12291" max="12291" width="9.140625" customWidth="1"/>
    <col min="12292" max="12292" width="10" customWidth="1"/>
    <col min="12293" max="12293" width="11.140625" customWidth="1"/>
    <col min="12294" max="12294" width="11.7109375" customWidth="1"/>
    <col min="12295" max="12295" width="9.5703125" bestFit="1" customWidth="1"/>
    <col min="12299" max="12299" width="13.85546875" customWidth="1"/>
    <col min="12301" max="12301" width="4.5703125" customWidth="1"/>
    <col min="12303" max="12303" width="14.28515625" customWidth="1"/>
    <col min="12545" max="12545" width="34.85546875" bestFit="1" customWidth="1"/>
    <col min="12546" max="12546" width="11.5703125" customWidth="1"/>
    <col min="12547" max="12547" width="9.140625" customWidth="1"/>
    <col min="12548" max="12548" width="10" customWidth="1"/>
    <col min="12549" max="12549" width="11.140625" customWidth="1"/>
    <col min="12550" max="12550" width="11.7109375" customWidth="1"/>
    <col min="12551" max="12551" width="9.5703125" bestFit="1" customWidth="1"/>
    <col min="12555" max="12555" width="13.85546875" customWidth="1"/>
    <col min="12557" max="12557" width="4.5703125" customWidth="1"/>
    <col min="12559" max="12559" width="14.28515625" customWidth="1"/>
    <col min="12801" max="12801" width="34.85546875" bestFit="1" customWidth="1"/>
    <col min="12802" max="12802" width="11.5703125" customWidth="1"/>
    <col min="12803" max="12803" width="9.140625" customWidth="1"/>
    <col min="12804" max="12804" width="10" customWidth="1"/>
    <col min="12805" max="12805" width="11.140625" customWidth="1"/>
    <col min="12806" max="12806" width="11.7109375" customWidth="1"/>
    <col min="12807" max="12807" width="9.5703125" bestFit="1" customWidth="1"/>
    <col min="12811" max="12811" width="13.85546875" customWidth="1"/>
    <col min="12813" max="12813" width="4.5703125" customWidth="1"/>
    <col min="12815" max="12815" width="14.28515625" customWidth="1"/>
    <col min="13057" max="13057" width="34.85546875" bestFit="1" customWidth="1"/>
    <col min="13058" max="13058" width="11.5703125" customWidth="1"/>
    <col min="13059" max="13059" width="9.140625" customWidth="1"/>
    <col min="13060" max="13060" width="10" customWidth="1"/>
    <col min="13061" max="13061" width="11.140625" customWidth="1"/>
    <col min="13062" max="13062" width="11.7109375" customWidth="1"/>
    <col min="13063" max="13063" width="9.5703125" bestFit="1" customWidth="1"/>
    <col min="13067" max="13067" width="13.85546875" customWidth="1"/>
    <col min="13069" max="13069" width="4.5703125" customWidth="1"/>
    <col min="13071" max="13071" width="14.28515625" customWidth="1"/>
    <col min="13313" max="13313" width="34.85546875" bestFit="1" customWidth="1"/>
    <col min="13314" max="13314" width="11.5703125" customWidth="1"/>
    <col min="13315" max="13315" width="9.140625" customWidth="1"/>
    <col min="13316" max="13316" width="10" customWidth="1"/>
    <col min="13317" max="13317" width="11.140625" customWidth="1"/>
    <col min="13318" max="13318" width="11.7109375" customWidth="1"/>
    <col min="13319" max="13319" width="9.5703125" bestFit="1" customWidth="1"/>
    <col min="13323" max="13323" width="13.85546875" customWidth="1"/>
    <col min="13325" max="13325" width="4.5703125" customWidth="1"/>
    <col min="13327" max="13327" width="14.28515625" customWidth="1"/>
    <col min="13569" max="13569" width="34.85546875" bestFit="1" customWidth="1"/>
    <col min="13570" max="13570" width="11.5703125" customWidth="1"/>
    <col min="13571" max="13571" width="9.140625" customWidth="1"/>
    <col min="13572" max="13572" width="10" customWidth="1"/>
    <col min="13573" max="13573" width="11.140625" customWidth="1"/>
    <col min="13574" max="13574" width="11.7109375" customWidth="1"/>
    <col min="13575" max="13575" width="9.5703125" bestFit="1" customWidth="1"/>
    <col min="13579" max="13579" width="13.85546875" customWidth="1"/>
    <col min="13581" max="13581" width="4.5703125" customWidth="1"/>
    <col min="13583" max="13583" width="14.28515625" customWidth="1"/>
    <col min="13825" max="13825" width="34.85546875" bestFit="1" customWidth="1"/>
    <col min="13826" max="13826" width="11.5703125" customWidth="1"/>
    <col min="13827" max="13827" width="9.140625" customWidth="1"/>
    <col min="13828" max="13828" width="10" customWidth="1"/>
    <col min="13829" max="13829" width="11.140625" customWidth="1"/>
    <col min="13830" max="13830" width="11.7109375" customWidth="1"/>
    <col min="13831" max="13831" width="9.5703125" bestFit="1" customWidth="1"/>
    <col min="13835" max="13835" width="13.85546875" customWidth="1"/>
    <col min="13837" max="13837" width="4.5703125" customWidth="1"/>
    <col min="13839" max="13839" width="14.28515625" customWidth="1"/>
    <col min="14081" max="14081" width="34.85546875" bestFit="1" customWidth="1"/>
    <col min="14082" max="14082" width="11.5703125" customWidth="1"/>
    <col min="14083" max="14083" width="9.140625" customWidth="1"/>
    <col min="14084" max="14084" width="10" customWidth="1"/>
    <col min="14085" max="14085" width="11.140625" customWidth="1"/>
    <col min="14086" max="14086" width="11.7109375" customWidth="1"/>
    <col min="14087" max="14087" width="9.5703125" bestFit="1" customWidth="1"/>
    <col min="14091" max="14091" width="13.85546875" customWidth="1"/>
    <col min="14093" max="14093" width="4.5703125" customWidth="1"/>
    <col min="14095" max="14095" width="14.28515625" customWidth="1"/>
    <col min="14337" max="14337" width="34.85546875" bestFit="1" customWidth="1"/>
    <col min="14338" max="14338" width="11.5703125" customWidth="1"/>
    <col min="14339" max="14339" width="9.140625" customWidth="1"/>
    <col min="14340" max="14340" width="10" customWidth="1"/>
    <col min="14341" max="14341" width="11.140625" customWidth="1"/>
    <col min="14342" max="14342" width="11.7109375" customWidth="1"/>
    <col min="14343" max="14343" width="9.5703125" bestFit="1" customWidth="1"/>
    <col min="14347" max="14347" width="13.85546875" customWidth="1"/>
    <col min="14349" max="14349" width="4.5703125" customWidth="1"/>
    <col min="14351" max="14351" width="14.28515625" customWidth="1"/>
    <col min="14593" max="14593" width="34.85546875" bestFit="1" customWidth="1"/>
    <col min="14594" max="14594" width="11.5703125" customWidth="1"/>
    <col min="14595" max="14595" width="9.140625" customWidth="1"/>
    <col min="14596" max="14596" width="10" customWidth="1"/>
    <col min="14597" max="14597" width="11.140625" customWidth="1"/>
    <col min="14598" max="14598" width="11.7109375" customWidth="1"/>
    <col min="14599" max="14599" width="9.5703125" bestFit="1" customWidth="1"/>
    <col min="14603" max="14603" width="13.85546875" customWidth="1"/>
    <col min="14605" max="14605" width="4.5703125" customWidth="1"/>
    <col min="14607" max="14607" width="14.28515625" customWidth="1"/>
    <col min="14849" max="14849" width="34.85546875" bestFit="1" customWidth="1"/>
    <col min="14850" max="14850" width="11.5703125" customWidth="1"/>
    <col min="14851" max="14851" width="9.140625" customWidth="1"/>
    <col min="14852" max="14852" width="10" customWidth="1"/>
    <col min="14853" max="14853" width="11.140625" customWidth="1"/>
    <col min="14854" max="14854" width="11.7109375" customWidth="1"/>
    <col min="14855" max="14855" width="9.5703125" bestFit="1" customWidth="1"/>
    <col min="14859" max="14859" width="13.85546875" customWidth="1"/>
    <col min="14861" max="14861" width="4.5703125" customWidth="1"/>
    <col min="14863" max="14863" width="14.28515625" customWidth="1"/>
    <col min="15105" max="15105" width="34.85546875" bestFit="1" customWidth="1"/>
    <col min="15106" max="15106" width="11.5703125" customWidth="1"/>
    <col min="15107" max="15107" width="9.140625" customWidth="1"/>
    <col min="15108" max="15108" width="10" customWidth="1"/>
    <col min="15109" max="15109" width="11.140625" customWidth="1"/>
    <col min="15110" max="15110" width="11.7109375" customWidth="1"/>
    <col min="15111" max="15111" width="9.5703125" bestFit="1" customWidth="1"/>
    <col min="15115" max="15115" width="13.85546875" customWidth="1"/>
    <col min="15117" max="15117" width="4.5703125" customWidth="1"/>
    <col min="15119" max="15119" width="14.28515625" customWidth="1"/>
    <col min="15361" max="15361" width="34.85546875" bestFit="1" customWidth="1"/>
    <col min="15362" max="15362" width="11.5703125" customWidth="1"/>
    <col min="15363" max="15363" width="9.140625" customWidth="1"/>
    <col min="15364" max="15364" width="10" customWidth="1"/>
    <col min="15365" max="15365" width="11.140625" customWidth="1"/>
    <col min="15366" max="15366" width="11.7109375" customWidth="1"/>
    <col min="15367" max="15367" width="9.5703125" bestFit="1" customWidth="1"/>
    <col min="15371" max="15371" width="13.85546875" customWidth="1"/>
    <col min="15373" max="15373" width="4.5703125" customWidth="1"/>
    <col min="15375" max="15375" width="14.28515625" customWidth="1"/>
    <col min="15617" max="15617" width="34.85546875" bestFit="1" customWidth="1"/>
    <col min="15618" max="15618" width="11.5703125" customWidth="1"/>
    <col min="15619" max="15619" width="9.140625" customWidth="1"/>
    <col min="15620" max="15620" width="10" customWidth="1"/>
    <col min="15621" max="15621" width="11.140625" customWidth="1"/>
    <col min="15622" max="15622" width="11.7109375" customWidth="1"/>
    <col min="15623" max="15623" width="9.5703125" bestFit="1" customWidth="1"/>
    <col min="15627" max="15627" width="13.85546875" customWidth="1"/>
    <col min="15629" max="15629" width="4.5703125" customWidth="1"/>
    <col min="15631" max="15631" width="14.28515625" customWidth="1"/>
    <col min="15873" max="15873" width="34.85546875" bestFit="1" customWidth="1"/>
    <col min="15874" max="15874" width="11.5703125" customWidth="1"/>
    <col min="15875" max="15875" width="9.140625" customWidth="1"/>
    <col min="15876" max="15876" width="10" customWidth="1"/>
    <col min="15877" max="15877" width="11.140625" customWidth="1"/>
    <col min="15878" max="15878" width="11.7109375" customWidth="1"/>
    <col min="15879" max="15879" width="9.5703125" bestFit="1" customWidth="1"/>
    <col min="15883" max="15883" width="13.85546875" customWidth="1"/>
    <col min="15885" max="15885" width="4.5703125" customWidth="1"/>
    <col min="15887" max="15887" width="14.28515625" customWidth="1"/>
    <col min="16129" max="16129" width="34.85546875" bestFit="1" customWidth="1"/>
    <col min="16130" max="16130" width="11.5703125" customWidth="1"/>
    <col min="16131" max="16131" width="9.140625" customWidth="1"/>
    <col min="16132" max="16132" width="10" customWidth="1"/>
    <col min="16133" max="16133" width="11.140625" customWidth="1"/>
    <col min="16134" max="16134" width="11.7109375" customWidth="1"/>
    <col min="16135" max="16135" width="9.5703125" bestFit="1" customWidth="1"/>
    <col min="16139" max="16139" width="13.85546875" customWidth="1"/>
    <col min="16141" max="16141" width="4.5703125" customWidth="1"/>
    <col min="16143" max="16143" width="14.28515625" customWidth="1"/>
  </cols>
  <sheetData>
    <row r="1" spans="1:15" s="2" customFormat="1" ht="15.75" thickBot="1" x14ac:dyDescent="0.3">
      <c r="A1" s="1"/>
      <c r="B1" s="179" t="s">
        <v>112</v>
      </c>
      <c r="C1" s="180"/>
      <c r="D1" s="180"/>
      <c r="E1" s="180"/>
      <c r="F1" s="180"/>
      <c r="G1" s="181"/>
      <c r="J1" s="68" t="s">
        <v>47</v>
      </c>
      <c r="K1" s="56"/>
      <c r="N1" s="68" t="s">
        <v>48</v>
      </c>
      <c r="O1" s="56"/>
    </row>
    <row r="2" spans="1:15" s="9" customFormat="1" ht="64.5" thickBot="1" x14ac:dyDescent="0.3">
      <c r="A2" s="3"/>
      <c r="B2" s="4" t="s">
        <v>1</v>
      </c>
      <c r="C2" s="5" t="s">
        <v>57</v>
      </c>
      <c r="D2" s="6" t="s">
        <v>3</v>
      </c>
      <c r="E2" s="65" t="s">
        <v>58</v>
      </c>
      <c r="F2" s="8" t="s">
        <v>5</v>
      </c>
      <c r="G2" s="4" t="s">
        <v>6</v>
      </c>
      <c r="J2" s="57"/>
      <c r="K2" s="57"/>
      <c r="N2" s="57"/>
      <c r="O2" s="57"/>
    </row>
    <row r="3" spans="1:15" s="17" customFormat="1" x14ac:dyDescent="0.25">
      <c r="A3" s="10" t="s">
        <v>7</v>
      </c>
      <c r="B3" s="11">
        <v>750</v>
      </c>
      <c r="C3" s="12"/>
      <c r="D3" s="13"/>
      <c r="E3" s="14"/>
      <c r="F3" s="15"/>
      <c r="G3" s="16"/>
      <c r="J3" s="58"/>
      <c r="K3" s="58"/>
      <c r="N3" s="58"/>
      <c r="O3" s="58"/>
    </row>
    <row r="4" spans="1:15" s="17" customFormat="1" x14ac:dyDescent="0.25">
      <c r="A4" s="18" t="s">
        <v>8</v>
      </c>
      <c r="B4" s="19">
        <v>1.0561</v>
      </c>
      <c r="C4" s="20"/>
      <c r="D4" s="21"/>
      <c r="E4" s="22"/>
      <c r="F4" s="23"/>
      <c r="G4" s="24"/>
      <c r="J4" s="58"/>
      <c r="K4" s="58"/>
      <c r="N4" s="58"/>
      <c r="O4" s="58"/>
    </row>
    <row r="5" spans="1:15" x14ac:dyDescent="0.25">
      <c r="A5" s="25"/>
      <c r="B5" s="26"/>
      <c r="C5" s="27"/>
      <c r="D5" s="23"/>
      <c r="E5" s="22"/>
      <c r="F5" s="23"/>
      <c r="G5" s="24"/>
      <c r="J5" s="59"/>
      <c r="K5" s="59"/>
      <c r="N5" s="59"/>
      <c r="O5" s="59"/>
    </row>
    <row r="6" spans="1:15" x14ac:dyDescent="0.25">
      <c r="A6" s="25" t="s">
        <v>9</v>
      </c>
      <c r="B6" s="28">
        <f>($B$3)*0.65</f>
        <v>487.5</v>
      </c>
      <c r="C6" s="29">
        <f>E6</f>
        <v>6.5000000000000002E-2</v>
      </c>
      <c r="D6" s="30">
        <f>B6*C6</f>
        <v>31.6875</v>
      </c>
      <c r="E6" s="29">
        <f>'RES FHP 2017'!E6</f>
        <v>6.5000000000000002E-2</v>
      </c>
      <c r="F6" s="30">
        <f>B6*E6</f>
        <v>31.6875</v>
      </c>
      <c r="G6" s="24"/>
      <c r="H6" s="36"/>
      <c r="J6" s="59"/>
      <c r="K6" s="59"/>
      <c r="N6" s="59"/>
      <c r="O6" s="59"/>
    </row>
    <row r="7" spans="1:15" x14ac:dyDescent="0.25">
      <c r="A7" s="25" t="s">
        <v>10</v>
      </c>
      <c r="B7" s="28">
        <f>($B$3)*0.17</f>
        <v>127.50000000000001</v>
      </c>
      <c r="C7" s="29">
        <f>E7</f>
        <v>9.5000000000000001E-2</v>
      </c>
      <c r="D7" s="30">
        <f>B7*C7</f>
        <v>12.112500000000001</v>
      </c>
      <c r="E7" s="29">
        <f>'RES FHP 2017'!E7</f>
        <v>9.5000000000000001E-2</v>
      </c>
      <c r="F7" s="30">
        <f>B7*E7</f>
        <v>12.112500000000001</v>
      </c>
      <c r="G7" s="24"/>
      <c r="H7" s="36"/>
      <c r="J7" s="59"/>
      <c r="K7" s="59"/>
      <c r="N7" s="59"/>
      <c r="O7" s="59"/>
    </row>
    <row r="8" spans="1:15" x14ac:dyDescent="0.25">
      <c r="A8" s="25" t="s">
        <v>11</v>
      </c>
      <c r="B8" s="28">
        <f>($B$3)*0.18</f>
        <v>135</v>
      </c>
      <c r="C8" s="29">
        <f>E8</f>
        <v>0.13200000000000001</v>
      </c>
      <c r="D8" s="30">
        <f>B8*C8</f>
        <v>17.82</v>
      </c>
      <c r="E8" s="29">
        <f>'RES FHP 2017'!E8</f>
        <v>0.13200000000000001</v>
      </c>
      <c r="F8" s="30">
        <f>B8*E8</f>
        <v>17.82</v>
      </c>
      <c r="G8" s="24"/>
      <c r="H8" s="36"/>
      <c r="J8" s="59"/>
      <c r="K8" s="59"/>
      <c r="N8" s="59"/>
      <c r="O8" s="59"/>
    </row>
    <row r="9" spans="1:15" s="2" customFormat="1" x14ac:dyDescent="0.25">
      <c r="A9" s="31" t="s">
        <v>12</v>
      </c>
      <c r="B9" s="19"/>
      <c r="C9" s="32"/>
      <c r="D9" s="33">
        <f>SUM(D6:D8)</f>
        <v>61.62</v>
      </c>
      <c r="E9" s="32"/>
      <c r="F9" s="33">
        <f>SUM(F6:F8)</f>
        <v>61.62</v>
      </c>
      <c r="G9" s="34">
        <f>(F9-D9)/D9</f>
        <v>0</v>
      </c>
      <c r="H9" s="60"/>
      <c r="J9" s="56"/>
      <c r="K9" s="56"/>
      <c r="N9" s="56"/>
      <c r="O9" s="56"/>
    </row>
    <row r="10" spans="1:15" s="2" customFormat="1" x14ac:dyDescent="0.25">
      <c r="A10" s="31"/>
      <c r="B10" s="19"/>
      <c r="C10" s="32"/>
      <c r="D10" s="33"/>
      <c r="E10" s="32"/>
      <c r="F10" s="33"/>
      <c r="G10" s="34"/>
      <c r="J10" s="56"/>
      <c r="K10" s="56"/>
      <c r="N10" s="56"/>
      <c r="O10" s="56"/>
    </row>
    <row r="11" spans="1:15" x14ac:dyDescent="0.25">
      <c r="A11" s="25" t="s">
        <v>13</v>
      </c>
      <c r="B11" s="26">
        <v>1</v>
      </c>
      <c r="C11" s="61">
        <f>ROUND('RES FHP 2025'!C11*(1+J11),2)</f>
        <v>22.55</v>
      </c>
      <c r="D11" s="30">
        <f>B11*C11</f>
        <v>22.55</v>
      </c>
      <c r="E11" s="61">
        <f>ROUND('RES FHP 2025'!E11*(1+N11),2)</f>
        <v>19.14</v>
      </c>
      <c r="F11" s="30">
        <f>B11*E11</f>
        <v>19.14</v>
      </c>
      <c r="G11" s="24"/>
      <c r="H11" s="36"/>
      <c r="J11" s="62">
        <v>1.6E-2</v>
      </c>
      <c r="K11" s="59"/>
      <c r="N11" s="62">
        <v>1.6E-2</v>
      </c>
      <c r="O11" s="59"/>
    </row>
    <row r="12" spans="1:15" x14ac:dyDescent="0.25">
      <c r="A12" s="25" t="s">
        <v>14</v>
      </c>
      <c r="B12" s="26">
        <v>1</v>
      </c>
      <c r="C12" s="27">
        <f>2.56-3.63-0.08</f>
        <v>-1.1499999999999999</v>
      </c>
      <c r="D12" s="30">
        <f>B12*C12</f>
        <v>-1.1499999999999999</v>
      </c>
      <c r="E12" s="27">
        <f>'RES FHP 2017'!E12</f>
        <v>-1.1499999999999999</v>
      </c>
      <c r="F12" s="30">
        <f>B12*E12</f>
        <v>-1.1499999999999999</v>
      </c>
      <c r="G12" s="24"/>
      <c r="H12" s="36"/>
      <c r="J12" s="59"/>
      <c r="K12" s="59"/>
      <c r="N12" s="59"/>
      <c r="O12" s="59"/>
    </row>
    <row r="13" spans="1:15" x14ac:dyDescent="0.25">
      <c r="A13" s="25" t="s">
        <v>15</v>
      </c>
      <c r="B13" s="26">
        <f>B3</f>
        <v>750</v>
      </c>
      <c r="C13" s="63">
        <f>ROUND('RES FHP 2025'!C13*(1+J13),4)</f>
        <v>1.61E-2</v>
      </c>
      <c r="D13" s="30">
        <f>B13*C13</f>
        <v>12.074999999999999</v>
      </c>
      <c r="E13" s="63">
        <f>ROUND('RES FHP 2025'!E13*(1+N13),4)</f>
        <v>1.37E-2</v>
      </c>
      <c r="F13" s="30">
        <f>B13*E13</f>
        <v>10.275</v>
      </c>
      <c r="G13" s="24"/>
      <c r="H13" s="36"/>
      <c r="J13" s="62">
        <v>1.6E-2</v>
      </c>
      <c r="K13" s="59"/>
      <c r="N13" s="62">
        <v>1.6E-2</v>
      </c>
      <c r="O13" s="59"/>
    </row>
    <row r="14" spans="1:15" x14ac:dyDescent="0.25">
      <c r="A14" s="25" t="s">
        <v>16</v>
      </c>
      <c r="B14" s="26">
        <f>B3</f>
        <v>750</v>
      </c>
      <c r="C14" s="27">
        <v>5.9999999999999995E-4</v>
      </c>
      <c r="D14" s="30">
        <f>B14*C14</f>
        <v>0.44999999999999996</v>
      </c>
      <c r="E14" s="27">
        <f>'RES FHP 2017'!E14</f>
        <v>5.9999999999999995E-4</v>
      </c>
      <c r="F14" s="30">
        <f>B14*E14</f>
        <v>0.44999999999999996</v>
      </c>
      <c r="G14" s="24"/>
      <c r="H14" s="36"/>
    </row>
    <row r="15" spans="1:15" x14ac:dyDescent="0.25">
      <c r="A15" s="25" t="s">
        <v>17</v>
      </c>
      <c r="B15" s="26">
        <f>B3</f>
        <v>750</v>
      </c>
      <c r="C15" s="27">
        <f>0.0013-0.0028</f>
        <v>-1.5E-3</v>
      </c>
      <c r="D15" s="30">
        <f>B15*C15</f>
        <v>-1.125</v>
      </c>
      <c r="E15" s="27">
        <f>'RES FHP 2017'!E15</f>
        <v>-1.5E-3</v>
      </c>
      <c r="F15" s="30">
        <f>B15*E15</f>
        <v>-1.125</v>
      </c>
      <c r="G15" s="24"/>
      <c r="H15" s="36"/>
    </row>
    <row r="16" spans="1:15" x14ac:dyDescent="0.25">
      <c r="A16" s="25"/>
      <c r="B16" s="26"/>
      <c r="C16" s="37"/>
      <c r="D16" s="30"/>
      <c r="E16" s="37"/>
      <c r="F16" s="30"/>
      <c r="G16" s="24"/>
    </row>
    <row r="17" spans="1:8" x14ac:dyDescent="0.25">
      <c r="A17" s="31" t="s">
        <v>18</v>
      </c>
      <c r="B17" s="26"/>
      <c r="C17" s="37"/>
      <c r="D17" s="33">
        <f>SUM(D11,D13,D14)</f>
        <v>35.075000000000003</v>
      </c>
      <c r="E17" s="37"/>
      <c r="F17" s="39">
        <f>SUM(F11,F13,F14)</f>
        <v>29.864999999999998</v>
      </c>
      <c r="G17" s="34">
        <f>(F17-D17)/D17</f>
        <v>-0.14853884533143275</v>
      </c>
    </row>
    <row r="18" spans="1:8" x14ac:dyDescent="0.25">
      <c r="A18" s="31"/>
      <c r="B18" s="26"/>
      <c r="C18" s="37"/>
      <c r="D18" s="33"/>
      <c r="E18" s="37"/>
      <c r="F18" s="39"/>
      <c r="G18" s="34"/>
    </row>
    <row r="19" spans="1:8" x14ac:dyDescent="0.25">
      <c r="A19" s="25" t="s">
        <v>19</v>
      </c>
      <c r="B19" s="26">
        <v>1</v>
      </c>
      <c r="C19" s="40">
        <v>0.79</v>
      </c>
      <c r="D19" s="30">
        <f>B19*C19</f>
        <v>0.79</v>
      </c>
      <c r="E19" s="40">
        <f>'RES FHP 2017'!E19</f>
        <v>0.79</v>
      </c>
      <c r="F19" s="41">
        <f>B19*E19</f>
        <v>0.79</v>
      </c>
      <c r="G19" s="34"/>
      <c r="H19" s="36"/>
    </row>
    <row r="20" spans="1:8" x14ac:dyDescent="0.25">
      <c r="A20" s="25" t="s">
        <v>20</v>
      </c>
      <c r="B20" s="28">
        <f>(B3*B4)-B3</f>
        <v>42.075000000000045</v>
      </c>
      <c r="C20" s="37">
        <f>C6*0.65+C7*0.17+C8*0.18</f>
        <v>8.2160000000000011E-2</v>
      </c>
      <c r="D20" s="30">
        <f>B20*C20</f>
        <v>3.4568820000000042</v>
      </c>
      <c r="E20" s="37">
        <f>'RES FHP 2017'!E20</f>
        <v>8.2160000000000011E-2</v>
      </c>
      <c r="F20" s="41">
        <f>B20*E20</f>
        <v>3.4568820000000042</v>
      </c>
      <c r="G20" s="34"/>
      <c r="H20" s="36"/>
    </row>
    <row r="21" spans="1:8" x14ac:dyDescent="0.25">
      <c r="A21" s="25"/>
      <c r="B21" s="26"/>
      <c r="C21" s="37"/>
      <c r="D21" s="33"/>
      <c r="E21" s="37"/>
      <c r="F21" s="39"/>
      <c r="G21" s="34"/>
    </row>
    <row r="22" spans="1:8" x14ac:dyDescent="0.25">
      <c r="A22" s="31" t="s">
        <v>21</v>
      </c>
      <c r="B22" s="26"/>
      <c r="C22" s="37"/>
      <c r="D22" s="33">
        <f>D19+D20</f>
        <v>4.2468820000000047</v>
      </c>
      <c r="E22" s="37"/>
      <c r="F22" s="39">
        <f>F19+F20</f>
        <v>4.2468820000000047</v>
      </c>
      <c r="G22" s="34">
        <f>(F22-D22)/D22</f>
        <v>0</v>
      </c>
    </row>
    <row r="23" spans="1:8" s="2" customFormat="1" x14ac:dyDescent="0.25">
      <c r="A23" s="31" t="s">
        <v>22</v>
      </c>
      <c r="B23" s="19"/>
      <c r="C23" s="32"/>
      <c r="D23" s="33">
        <f>D17+D22</f>
        <v>39.321882000000009</v>
      </c>
      <c r="E23" s="32"/>
      <c r="F23" s="33">
        <f>F17+F22</f>
        <v>34.111882000000001</v>
      </c>
      <c r="G23" s="34">
        <f>(F23-D23)/D23</f>
        <v>-0.13249620147886124</v>
      </c>
      <c r="H23" s="42"/>
    </row>
    <row r="24" spans="1:8" s="2" customFormat="1" x14ac:dyDescent="0.25">
      <c r="A24" s="31"/>
      <c r="B24" s="19"/>
      <c r="C24" s="32"/>
      <c r="D24" s="33"/>
      <c r="E24" s="32"/>
      <c r="F24" s="33"/>
      <c r="G24" s="34"/>
      <c r="H24" s="42"/>
    </row>
    <row r="25" spans="1:8" x14ac:dyDescent="0.25">
      <c r="A25" s="25" t="s">
        <v>23</v>
      </c>
      <c r="B25" s="28">
        <f>B3*B4</f>
        <v>792.07500000000005</v>
      </c>
      <c r="C25" s="27">
        <v>5.4000000000000003E-3</v>
      </c>
      <c r="D25" s="30">
        <f>B25*C25</f>
        <v>4.2772050000000004</v>
      </c>
      <c r="E25" s="27">
        <f>'RES FHP 2017'!E25</f>
        <v>5.4000000000000003E-3</v>
      </c>
      <c r="F25" s="30">
        <f>B25*E25</f>
        <v>4.2772050000000004</v>
      </c>
      <c r="G25" s="24"/>
      <c r="H25" s="36"/>
    </row>
    <row r="26" spans="1:8" x14ac:dyDescent="0.25">
      <c r="A26" s="25" t="s">
        <v>24</v>
      </c>
      <c r="B26" s="28">
        <f>B3*B4</f>
        <v>792.07500000000005</v>
      </c>
      <c r="C26" s="27">
        <v>4.1000000000000003E-3</v>
      </c>
      <c r="D26" s="30">
        <f>B26*C26</f>
        <v>3.2475075000000007</v>
      </c>
      <c r="E26" s="27">
        <f>'RES FHP 2017'!E26</f>
        <v>4.1000000000000003E-3</v>
      </c>
      <c r="F26" s="30">
        <f>B26*E26</f>
        <v>3.2475075000000007</v>
      </c>
      <c r="G26" s="24"/>
      <c r="H26" s="36"/>
    </row>
    <row r="27" spans="1:8" s="2" customFormat="1" x14ac:dyDescent="0.25">
      <c r="A27" s="31" t="s">
        <v>25</v>
      </c>
      <c r="B27" s="43"/>
      <c r="C27" s="32"/>
      <c r="D27" s="33">
        <f>SUM(D25:D26)</f>
        <v>7.5247125000000015</v>
      </c>
      <c r="E27" s="32"/>
      <c r="F27" s="33">
        <f>SUM(F25:F26)</f>
        <v>7.5247125000000015</v>
      </c>
      <c r="G27" s="34">
        <f>(F27-D27)/D27</f>
        <v>0</v>
      </c>
    </row>
    <row r="28" spans="1:8" s="2" customFormat="1" x14ac:dyDescent="0.25">
      <c r="A28" s="31"/>
      <c r="B28" s="43"/>
      <c r="C28" s="32"/>
      <c r="D28" s="33"/>
      <c r="E28" s="32"/>
      <c r="F28" s="33"/>
      <c r="G28" s="34"/>
    </row>
    <row r="29" spans="1:8" x14ac:dyDescent="0.25">
      <c r="A29" s="25" t="s">
        <v>27</v>
      </c>
      <c r="B29" s="28">
        <f>B3*B4</f>
        <v>792.07500000000005</v>
      </c>
      <c r="C29" s="27">
        <v>3.5999999999999999E-3</v>
      </c>
      <c r="D29" s="30">
        <f>B29*C29</f>
        <v>2.8514699999999999</v>
      </c>
      <c r="E29" s="27">
        <f>'RES FHP 2017'!E29</f>
        <v>3.5999999999999999E-3</v>
      </c>
      <c r="F29" s="30">
        <f>B29*E29</f>
        <v>2.8514699999999999</v>
      </c>
      <c r="G29" s="24"/>
      <c r="H29" s="36"/>
    </row>
    <row r="30" spans="1:8" x14ac:dyDescent="0.25">
      <c r="A30" s="25" t="s">
        <v>28</v>
      </c>
      <c r="B30" s="28">
        <f>B3*B4</f>
        <v>792.07500000000005</v>
      </c>
      <c r="C30" s="27">
        <v>2.9999999999999997E-4</v>
      </c>
      <c r="D30" s="30">
        <f>B30*C30</f>
        <v>0.23762249999999999</v>
      </c>
      <c r="E30" s="27">
        <f>'RES FHP 2017'!E30</f>
        <v>2.9999999999999997E-4</v>
      </c>
      <c r="F30" s="30">
        <f>B30*E30</f>
        <v>0.23762249999999999</v>
      </c>
      <c r="G30" s="24"/>
      <c r="H30" s="36"/>
    </row>
    <row r="31" spans="1:8" x14ac:dyDescent="0.25">
      <c r="A31" s="25" t="s">
        <v>29</v>
      </c>
      <c r="B31" s="28">
        <f>B3*B4</f>
        <v>792.07500000000005</v>
      </c>
      <c r="C31" s="27">
        <v>0</v>
      </c>
      <c r="D31" s="30">
        <f>B31*C31</f>
        <v>0</v>
      </c>
      <c r="E31" s="27">
        <f>'RES FHP 2017'!E31</f>
        <v>0</v>
      </c>
      <c r="F31" s="30">
        <f>B31*E31</f>
        <v>0</v>
      </c>
      <c r="G31" s="24"/>
      <c r="H31" s="36"/>
    </row>
    <row r="32" spans="1:8" x14ac:dyDescent="0.25">
      <c r="A32" s="25" t="s">
        <v>30</v>
      </c>
      <c r="B32" s="26">
        <v>1</v>
      </c>
      <c r="C32" s="27">
        <v>0.25</v>
      </c>
      <c r="D32" s="30">
        <f>B32*C32</f>
        <v>0.25</v>
      </c>
      <c r="E32" s="27">
        <f>'RES FHP 2017'!E32</f>
        <v>0.25</v>
      </c>
      <c r="F32" s="30">
        <f>B32*E32</f>
        <v>0.25</v>
      </c>
      <c r="G32" s="24"/>
      <c r="H32" s="36"/>
    </row>
    <row r="33" spans="1:8" s="2" customFormat="1" x14ac:dyDescent="0.25">
      <c r="A33" s="31" t="s">
        <v>31</v>
      </c>
      <c r="B33" s="19"/>
      <c r="C33" s="32"/>
      <c r="D33" s="33">
        <f>SUM(D29:D32)</f>
        <v>3.3390925</v>
      </c>
      <c r="E33" s="32"/>
      <c r="F33" s="33">
        <f>SUM(F29:F32)</f>
        <v>3.3390925</v>
      </c>
      <c r="G33" s="34">
        <f>(F33-D33)/D33</f>
        <v>0</v>
      </c>
    </row>
    <row r="34" spans="1:8" s="2" customFormat="1" x14ac:dyDescent="0.25">
      <c r="A34" s="31"/>
      <c r="B34" s="19"/>
      <c r="C34" s="32"/>
      <c r="D34" s="33"/>
      <c r="E34" s="32"/>
      <c r="F34" s="33"/>
      <c r="G34" s="34"/>
    </row>
    <row r="35" spans="1:8" x14ac:dyDescent="0.25">
      <c r="A35" s="25" t="s">
        <v>32</v>
      </c>
      <c r="B35" s="26"/>
      <c r="C35" s="45"/>
      <c r="D35" s="30">
        <f>SUM(D9,D23,D27,D33)</f>
        <v>111.80568700000002</v>
      </c>
      <c r="E35" s="46"/>
      <c r="F35" s="30">
        <f>SUM(F9,F23,F27,F33)</f>
        <v>106.59568700000001</v>
      </c>
      <c r="G35" s="150"/>
      <c r="H35" s="36"/>
    </row>
    <row r="36" spans="1:8" ht="15.75" thickBot="1" x14ac:dyDescent="0.3">
      <c r="A36" s="25" t="s">
        <v>33</v>
      </c>
      <c r="B36" s="26"/>
      <c r="C36" s="47">
        <v>0.05</v>
      </c>
      <c r="D36" s="48">
        <f>D35*C36</f>
        <v>5.590284350000001</v>
      </c>
      <c r="E36" s="46">
        <f>+C36</f>
        <v>0.05</v>
      </c>
      <c r="F36" s="30">
        <f>F35*E36</f>
        <v>5.3297843500000006</v>
      </c>
      <c r="G36" s="24"/>
      <c r="H36" s="36"/>
    </row>
    <row r="37" spans="1:8" s="2" customFormat="1" ht="15.75" thickBot="1" x14ac:dyDescent="0.3">
      <c r="A37" s="1" t="s">
        <v>34</v>
      </c>
      <c r="B37" s="49"/>
      <c r="C37" s="50"/>
      <c r="D37" s="51">
        <f>D35+D36</f>
        <v>117.39597135000002</v>
      </c>
      <c r="E37" s="52"/>
      <c r="F37" s="51">
        <f>F35+F36</f>
        <v>111.92547135000001</v>
      </c>
      <c r="G37" s="53">
        <f>(F37-D37)/D37</f>
        <v>-4.6598702980108819E-2</v>
      </c>
    </row>
    <row r="38" spans="1:8" x14ac:dyDescent="0.25">
      <c r="F38" s="55"/>
    </row>
    <row r="39" spans="1:8" x14ac:dyDescent="0.25">
      <c r="F39" s="55"/>
      <c r="G39" s="177" t="s">
        <v>139</v>
      </c>
    </row>
  </sheetData>
  <mergeCells count="1">
    <mergeCell ref="B1:G1"/>
  </mergeCells>
  <pageMargins left="0.7" right="0.7" top="0.75" bottom="0.75" header="0.3" footer="0.3"/>
  <pageSetup scale="92" fitToHeight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9"/>
  <sheetViews>
    <sheetView workbookViewId="0"/>
  </sheetViews>
  <sheetFormatPr defaultRowHeight="15" x14ac:dyDescent="0.25"/>
  <cols>
    <col min="1" max="1" width="34.85546875" style="54" bestFit="1" customWidth="1"/>
    <col min="2" max="2" width="11.5703125" style="17" customWidth="1"/>
    <col min="3" max="3" width="9.140625" customWidth="1"/>
    <col min="4" max="4" width="10" customWidth="1"/>
    <col min="5" max="5" width="11.140625" style="17" customWidth="1"/>
    <col min="6" max="6" width="11.7109375" style="17" customWidth="1"/>
    <col min="7" max="7" width="9.5703125" style="17" bestFit="1" customWidth="1"/>
  </cols>
  <sheetData>
    <row r="1" spans="1:8" s="2" customFormat="1" ht="15.75" thickBot="1" x14ac:dyDescent="0.3">
      <c r="A1" s="1"/>
      <c r="B1" s="182" t="s">
        <v>0</v>
      </c>
      <c r="C1" s="180"/>
      <c r="D1" s="180"/>
      <c r="E1" s="180"/>
      <c r="F1" s="180"/>
      <c r="G1" s="181"/>
    </row>
    <row r="2" spans="1:8" s="9" customFormat="1" ht="64.5" thickBot="1" x14ac:dyDescent="0.3">
      <c r="A2" s="3"/>
      <c r="B2" s="4" t="s">
        <v>1</v>
      </c>
      <c r="C2" s="5" t="s">
        <v>2</v>
      </c>
      <c r="D2" s="6" t="s">
        <v>3</v>
      </c>
      <c r="E2" s="7" t="s">
        <v>4</v>
      </c>
      <c r="F2" s="8" t="s">
        <v>5</v>
      </c>
      <c r="G2" s="4" t="s">
        <v>6</v>
      </c>
    </row>
    <row r="3" spans="1:8" s="17" customFormat="1" x14ac:dyDescent="0.25">
      <c r="A3" s="10" t="s">
        <v>7</v>
      </c>
      <c r="B3" s="11">
        <v>2000</v>
      </c>
      <c r="C3" s="12"/>
      <c r="D3" s="13"/>
      <c r="E3" s="14"/>
      <c r="F3" s="15"/>
      <c r="G3" s="16"/>
    </row>
    <row r="4" spans="1:8" s="17" customFormat="1" x14ac:dyDescent="0.25">
      <c r="A4" s="18" t="s">
        <v>8</v>
      </c>
      <c r="B4" s="19">
        <v>1.0561</v>
      </c>
      <c r="C4" s="20"/>
      <c r="D4" s="21"/>
      <c r="E4" s="22"/>
      <c r="F4" s="23"/>
      <c r="G4" s="24"/>
    </row>
    <row r="5" spans="1:8" x14ac:dyDescent="0.25">
      <c r="A5" s="25"/>
      <c r="B5" s="26"/>
      <c r="C5" s="27"/>
      <c r="D5" s="23"/>
      <c r="E5" s="22"/>
      <c r="F5" s="23"/>
      <c r="G5" s="24"/>
    </row>
    <row r="6" spans="1:8" x14ac:dyDescent="0.25">
      <c r="A6" s="25" t="s">
        <v>9</v>
      </c>
      <c r="B6" s="28">
        <f>($B$3)*0.65</f>
        <v>1300</v>
      </c>
      <c r="C6" s="29">
        <v>8.6999999999999994E-2</v>
      </c>
      <c r="D6" s="30">
        <f>B6*C6</f>
        <v>113.1</v>
      </c>
      <c r="E6" s="167">
        <f>C6</f>
        <v>8.6999999999999994E-2</v>
      </c>
      <c r="F6" s="157">
        <f>B6*E6</f>
        <v>113.1</v>
      </c>
      <c r="G6" s="168"/>
    </row>
    <row r="7" spans="1:8" x14ac:dyDescent="0.25">
      <c r="A7" s="25" t="s">
        <v>10</v>
      </c>
      <c r="B7" s="28">
        <f>($B$3)*0.17</f>
        <v>340</v>
      </c>
      <c r="C7" s="29">
        <v>0.13200000000000001</v>
      </c>
      <c r="D7" s="30">
        <f>B7*C7</f>
        <v>44.88</v>
      </c>
      <c r="E7" s="167">
        <f>C7</f>
        <v>0.13200000000000001</v>
      </c>
      <c r="F7" s="157">
        <f>B7*E7</f>
        <v>44.88</v>
      </c>
      <c r="G7" s="168"/>
    </row>
    <row r="8" spans="1:8" x14ac:dyDescent="0.25">
      <c r="A8" s="25" t="s">
        <v>11</v>
      </c>
      <c r="B8" s="28">
        <f>($B$3)*0.18</f>
        <v>360</v>
      </c>
      <c r="C8" s="29">
        <v>0.18</v>
      </c>
      <c r="D8" s="30">
        <f>B8*C8</f>
        <v>64.8</v>
      </c>
      <c r="E8" s="167">
        <f>C8</f>
        <v>0.18</v>
      </c>
      <c r="F8" s="157">
        <f>B8*E8</f>
        <v>64.8</v>
      </c>
      <c r="G8" s="168"/>
    </row>
    <row r="9" spans="1:8" s="2" customFormat="1" x14ac:dyDescent="0.25">
      <c r="A9" s="31" t="s">
        <v>12</v>
      </c>
      <c r="B9" s="19"/>
      <c r="C9" s="32"/>
      <c r="D9" s="33">
        <f>SUM(D6:D8)</f>
        <v>222.77999999999997</v>
      </c>
      <c r="E9" s="165"/>
      <c r="F9" s="166">
        <f>SUM(F6:F8)</f>
        <v>222.77999999999997</v>
      </c>
      <c r="G9" s="169">
        <f>(F9-D9)/D9</f>
        <v>0</v>
      </c>
    </row>
    <row r="10" spans="1:8" s="2" customFormat="1" x14ac:dyDescent="0.25">
      <c r="A10" s="31"/>
      <c r="B10" s="19"/>
      <c r="C10" s="32"/>
      <c r="D10" s="33"/>
      <c r="E10" s="165"/>
      <c r="F10" s="166"/>
      <c r="G10" s="169"/>
    </row>
    <row r="11" spans="1:8" x14ac:dyDescent="0.25">
      <c r="A11" s="25" t="s">
        <v>13</v>
      </c>
      <c r="B11" s="26">
        <v>1</v>
      </c>
      <c r="C11" s="35">
        <v>37.42</v>
      </c>
      <c r="D11" s="30">
        <f>B11*C11</f>
        <v>37.42</v>
      </c>
      <c r="E11" s="156">
        <f>ROUND(C11*0.99,2)</f>
        <v>37.049999999999997</v>
      </c>
      <c r="F11" s="157">
        <f>B11*E11</f>
        <v>37.049999999999997</v>
      </c>
      <c r="G11" s="168"/>
      <c r="H11" s="36"/>
    </row>
    <row r="12" spans="1:8" x14ac:dyDescent="0.25">
      <c r="A12" s="25" t="s">
        <v>14</v>
      </c>
      <c r="B12" s="26">
        <v>1</v>
      </c>
      <c r="C12" s="27">
        <f>7.48</f>
        <v>7.48</v>
      </c>
      <c r="D12" s="30">
        <f>B12*C12</f>
        <v>7.48</v>
      </c>
      <c r="E12" s="158">
        <f>C12</f>
        <v>7.48</v>
      </c>
      <c r="F12" s="157">
        <f>B12*E12</f>
        <v>7.48</v>
      </c>
      <c r="G12" s="168"/>
      <c r="H12" s="36"/>
    </row>
    <row r="13" spans="1:8" x14ac:dyDescent="0.25">
      <c r="A13" s="25" t="s">
        <v>15</v>
      </c>
      <c r="B13" s="26">
        <f>B3</f>
        <v>2000</v>
      </c>
      <c r="C13" s="35">
        <v>1.6500000000000001E-2</v>
      </c>
      <c r="D13" s="30">
        <f>B13*C13</f>
        <v>33</v>
      </c>
      <c r="E13" s="159">
        <f>ROUND(C13*0.99,4)</f>
        <v>1.6299999999999999E-2</v>
      </c>
      <c r="F13" s="157">
        <f>B13*E13</f>
        <v>32.599999999999994</v>
      </c>
      <c r="G13" s="168"/>
      <c r="H13" s="36"/>
    </row>
    <row r="14" spans="1:8" x14ac:dyDescent="0.25">
      <c r="A14" s="25" t="s">
        <v>16</v>
      </c>
      <c r="B14" s="26">
        <f>B3</f>
        <v>2000</v>
      </c>
      <c r="C14" s="27">
        <v>5.9999999999999995E-4</v>
      </c>
      <c r="D14" s="30">
        <f>B14*C14</f>
        <v>1.2</v>
      </c>
      <c r="E14" s="160">
        <f>C14</f>
        <v>5.9999999999999995E-4</v>
      </c>
      <c r="F14" s="157">
        <f>B14*E14</f>
        <v>1.2</v>
      </c>
      <c r="G14" s="168"/>
      <c r="H14" s="36"/>
    </row>
    <row r="15" spans="1:8" x14ac:dyDescent="0.25">
      <c r="A15" s="25" t="s">
        <v>17</v>
      </c>
      <c r="B15" s="26">
        <f>B3</f>
        <v>2000</v>
      </c>
      <c r="C15" s="27">
        <f>-0.0048+0.0013-0.0028-0.0001</f>
        <v>-6.4000000000000003E-3</v>
      </c>
      <c r="D15" s="30">
        <f>B15*C15</f>
        <v>-12.8</v>
      </c>
      <c r="E15" s="160">
        <f>C15</f>
        <v>-6.4000000000000003E-3</v>
      </c>
      <c r="F15" s="157">
        <f>B15*E15</f>
        <v>-12.8</v>
      </c>
      <c r="G15" s="168"/>
      <c r="H15" s="36"/>
    </row>
    <row r="16" spans="1:8" x14ac:dyDescent="0.25">
      <c r="A16" s="25"/>
      <c r="B16" s="26"/>
      <c r="C16" s="37"/>
      <c r="D16" s="30"/>
      <c r="E16" s="161"/>
      <c r="F16" s="157"/>
      <c r="G16" s="168"/>
    </row>
    <row r="17" spans="1:12" x14ac:dyDescent="0.25">
      <c r="A17" s="31" t="s">
        <v>18</v>
      </c>
      <c r="B17" s="26"/>
      <c r="C17" s="37"/>
      <c r="D17" s="33">
        <f>SUM(D11,D13,D14)</f>
        <v>71.62</v>
      </c>
      <c r="E17" s="161"/>
      <c r="F17" s="162">
        <f>SUM(F11,F13,F14)</f>
        <v>70.849999999999994</v>
      </c>
      <c r="G17" s="169">
        <f>(F17-D17)/D17</f>
        <v>-1.0751186819324353E-2</v>
      </c>
    </row>
    <row r="18" spans="1:12" x14ac:dyDescent="0.25">
      <c r="A18" s="31"/>
      <c r="B18" s="26"/>
      <c r="C18" s="37"/>
      <c r="D18" s="33"/>
      <c r="E18" s="161"/>
      <c r="F18" s="162"/>
      <c r="G18" s="169"/>
    </row>
    <row r="19" spans="1:12" x14ac:dyDescent="0.25">
      <c r="A19" s="25" t="s">
        <v>19</v>
      </c>
      <c r="B19" s="26">
        <v>1</v>
      </c>
      <c r="C19" s="40">
        <v>0.79</v>
      </c>
      <c r="D19" s="30">
        <f>B19*C19</f>
        <v>0.79</v>
      </c>
      <c r="E19" s="163">
        <v>0.79</v>
      </c>
      <c r="F19" s="164">
        <f>B19*E19</f>
        <v>0.79</v>
      </c>
      <c r="G19" s="169"/>
    </row>
    <row r="20" spans="1:12" x14ac:dyDescent="0.25">
      <c r="A20" s="25" t="s">
        <v>20</v>
      </c>
      <c r="B20" s="28">
        <f>(B3*B4)-B3</f>
        <v>112.20000000000027</v>
      </c>
      <c r="C20" s="37">
        <f>C6*0.65+C7*0.17+C8*0.18</f>
        <v>0.11139</v>
      </c>
      <c r="D20" s="30">
        <f>B20*C20</f>
        <v>12.497958000000031</v>
      </c>
      <c r="E20" s="161">
        <f>C20</f>
        <v>0.11139</v>
      </c>
      <c r="F20" s="164">
        <f>B20*E20</f>
        <v>12.497958000000031</v>
      </c>
      <c r="G20" s="169"/>
    </row>
    <row r="21" spans="1:12" x14ac:dyDescent="0.25">
      <c r="A21" s="25"/>
      <c r="B21" s="26"/>
      <c r="C21" s="37"/>
      <c r="D21" s="33"/>
      <c r="E21" s="161"/>
      <c r="F21" s="162"/>
      <c r="G21" s="169"/>
    </row>
    <row r="22" spans="1:12" x14ac:dyDescent="0.25">
      <c r="A22" s="31" t="s">
        <v>21</v>
      </c>
      <c r="B22" s="26"/>
      <c r="C22" s="37"/>
      <c r="D22" s="33">
        <f>D19+D20</f>
        <v>13.287958000000032</v>
      </c>
      <c r="E22" s="161"/>
      <c r="F22" s="162">
        <f>F19+F20</f>
        <v>13.287958000000032</v>
      </c>
      <c r="G22" s="169">
        <f>(F22-D22)/D22</f>
        <v>0</v>
      </c>
    </row>
    <row r="23" spans="1:12" s="2" customFormat="1" x14ac:dyDescent="0.25">
      <c r="A23" s="31" t="s">
        <v>22</v>
      </c>
      <c r="B23" s="19"/>
      <c r="C23" s="32"/>
      <c r="D23" s="33">
        <f>D17+D22</f>
        <v>84.907958000000036</v>
      </c>
      <c r="E23" s="165"/>
      <c r="F23" s="166">
        <f>F17+F22</f>
        <v>84.137958000000026</v>
      </c>
      <c r="G23" s="169">
        <f>(F23-D23)/D23</f>
        <v>-9.0686434833353296E-3</v>
      </c>
      <c r="H23" s="42"/>
    </row>
    <row r="24" spans="1:12" s="2" customFormat="1" x14ac:dyDescent="0.25">
      <c r="A24" s="31"/>
      <c r="B24" s="19"/>
      <c r="C24" s="32"/>
      <c r="D24" s="33"/>
      <c r="E24" s="165"/>
      <c r="F24" s="166"/>
      <c r="G24" s="169"/>
      <c r="H24" s="42"/>
    </row>
    <row r="25" spans="1:12" x14ac:dyDescent="0.25">
      <c r="A25" s="25" t="s">
        <v>23</v>
      </c>
      <c r="B25" s="28">
        <f>B3*B4</f>
        <v>2112.2000000000003</v>
      </c>
      <c r="C25" s="22">
        <v>4.4999999999999997E-3</v>
      </c>
      <c r="D25" s="30">
        <f>B25*C25</f>
        <v>9.504900000000001</v>
      </c>
      <c r="E25" s="160">
        <f>C25</f>
        <v>4.4999999999999997E-3</v>
      </c>
      <c r="F25" s="157">
        <f>B25*E25</f>
        <v>9.504900000000001</v>
      </c>
      <c r="G25" s="168"/>
    </row>
    <row r="26" spans="1:12" x14ac:dyDescent="0.25">
      <c r="A26" s="25" t="s">
        <v>24</v>
      </c>
      <c r="B26" s="28">
        <f>B3*B4</f>
        <v>2112.2000000000003</v>
      </c>
      <c r="C26" s="22">
        <v>3.8E-3</v>
      </c>
      <c r="D26" s="30">
        <f>B26*C26</f>
        <v>8.0263600000000004</v>
      </c>
      <c r="E26" s="160">
        <f>C26</f>
        <v>3.8E-3</v>
      </c>
      <c r="F26" s="157">
        <f>B26*E26</f>
        <v>8.0263600000000004</v>
      </c>
      <c r="G26" s="168"/>
    </row>
    <row r="27" spans="1:12" s="2" customFormat="1" x14ac:dyDescent="0.25">
      <c r="A27" s="31" t="s">
        <v>25</v>
      </c>
      <c r="B27" s="43"/>
      <c r="C27" s="32"/>
      <c r="D27" s="33">
        <f>SUM(D25:D26)</f>
        <v>17.531260000000003</v>
      </c>
      <c r="E27" s="165"/>
      <c r="F27" s="166">
        <f>SUM(F25:F26)</f>
        <v>17.531260000000003</v>
      </c>
      <c r="G27" s="169">
        <f>(F27-D27)/D27</f>
        <v>0</v>
      </c>
    </row>
    <row r="28" spans="1:12" s="2" customFormat="1" x14ac:dyDescent="0.25">
      <c r="A28" s="25" t="s">
        <v>26</v>
      </c>
      <c r="B28" s="28">
        <f>B3</f>
        <v>2000</v>
      </c>
      <c r="C28" s="22">
        <v>4.8999999999999998E-3</v>
      </c>
      <c r="D28" s="30">
        <f>B28*C28</f>
        <v>9.7999999999999989</v>
      </c>
      <c r="E28" s="160">
        <f>C28</f>
        <v>4.8999999999999998E-3</v>
      </c>
      <c r="F28" s="157">
        <f>B28*E28</f>
        <v>9.7999999999999989</v>
      </c>
      <c r="G28" s="169"/>
    </row>
    <row r="29" spans="1:12" x14ac:dyDescent="0.25">
      <c r="A29" s="25" t="s">
        <v>27</v>
      </c>
      <c r="B29" s="28">
        <f>B3*B4</f>
        <v>2112.2000000000003</v>
      </c>
      <c r="C29" s="27">
        <v>3.5999999999999999E-3</v>
      </c>
      <c r="D29" s="30">
        <f>B29*C29</f>
        <v>7.6039200000000005</v>
      </c>
      <c r="E29" s="160">
        <f>C29</f>
        <v>3.5999999999999999E-3</v>
      </c>
      <c r="F29" s="157">
        <f>B29*E29</f>
        <v>7.6039200000000005</v>
      </c>
      <c r="G29" s="168"/>
    </row>
    <row r="30" spans="1:12" x14ac:dyDescent="0.25">
      <c r="A30" s="25" t="s">
        <v>28</v>
      </c>
      <c r="B30" s="28">
        <f>B3*B4</f>
        <v>2112.2000000000003</v>
      </c>
      <c r="C30" s="27">
        <v>1.2999999999999999E-3</v>
      </c>
      <c r="D30" s="30">
        <f>B30*C30</f>
        <v>2.7458600000000004</v>
      </c>
      <c r="E30" s="160">
        <f>C30</f>
        <v>1.2999999999999999E-3</v>
      </c>
      <c r="F30" s="157">
        <f>B30*E30</f>
        <v>2.7458600000000004</v>
      </c>
      <c r="G30" s="168"/>
      <c r="K30" s="44"/>
      <c r="L30" s="44"/>
    </row>
    <row r="31" spans="1:12" x14ac:dyDescent="0.25">
      <c r="A31" s="25" t="s">
        <v>29</v>
      </c>
      <c r="B31" s="28">
        <f>B3*B4</f>
        <v>2112.2000000000003</v>
      </c>
      <c r="C31" s="27">
        <v>1.1000000000000001E-3</v>
      </c>
      <c r="D31" s="30">
        <f>B31*C31</f>
        <v>2.3234200000000005</v>
      </c>
      <c r="E31" s="160">
        <f>C31</f>
        <v>1.1000000000000001E-3</v>
      </c>
      <c r="F31" s="157">
        <f>B31*E31</f>
        <v>2.3234200000000005</v>
      </c>
      <c r="G31" s="168"/>
    </row>
    <row r="32" spans="1:12" x14ac:dyDescent="0.25">
      <c r="A32" s="25" t="s">
        <v>30</v>
      </c>
      <c r="B32" s="26">
        <v>1</v>
      </c>
      <c r="C32" s="27">
        <v>0.25</v>
      </c>
      <c r="D32" s="30">
        <f>B32*C32</f>
        <v>0.25</v>
      </c>
      <c r="E32" s="160">
        <f>C32</f>
        <v>0.25</v>
      </c>
      <c r="F32" s="157">
        <f>B32*E32</f>
        <v>0.25</v>
      </c>
      <c r="G32" s="168"/>
    </row>
    <row r="33" spans="1:7" s="2" customFormat="1" x14ac:dyDescent="0.25">
      <c r="A33" s="31" t="s">
        <v>31</v>
      </c>
      <c r="B33" s="19"/>
      <c r="C33" s="32"/>
      <c r="D33" s="33">
        <f>SUM(D28:D32)</f>
        <v>22.723199999999999</v>
      </c>
      <c r="E33" s="165"/>
      <c r="F33" s="166">
        <f>SUM(F28:F32)</f>
        <v>22.723199999999999</v>
      </c>
      <c r="G33" s="169">
        <f>(F33-D33)/D33</f>
        <v>0</v>
      </c>
    </row>
    <row r="34" spans="1:7" s="2" customFormat="1" x14ac:dyDescent="0.25">
      <c r="A34" s="31"/>
      <c r="B34" s="19"/>
      <c r="C34" s="32"/>
      <c r="D34" s="33"/>
      <c r="E34" s="165"/>
      <c r="F34" s="166"/>
      <c r="G34" s="169"/>
    </row>
    <row r="35" spans="1:7" x14ac:dyDescent="0.25">
      <c r="A35" s="25" t="s">
        <v>32</v>
      </c>
      <c r="B35" s="26"/>
      <c r="C35" s="45"/>
      <c r="D35" s="30">
        <f>SUM(D9,D23,D27,D33)</f>
        <v>347.94241799999998</v>
      </c>
      <c r="E35" s="170"/>
      <c r="F35" s="157">
        <f>SUM(F9,F23,F27,F33)</f>
        <v>347.17241799999999</v>
      </c>
      <c r="G35" s="168"/>
    </row>
    <row r="36" spans="1:7" ht="15.75" thickBot="1" x14ac:dyDescent="0.3">
      <c r="A36" s="25" t="s">
        <v>33</v>
      </c>
      <c r="B36" s="26"/>
      <c r="C36" s="47">
        <v>0.13</v>
      </c>
      <c r="D36" s="48">
        <f>D35*C36</f>
        <v>45.232514340000002</v>
      </c>
      <c r="E36" s="170">
        <v>0.13</v>
      </c>
      <c r="F36" s="157">
        <f>F35*E36</f>
        <v>45.132414340000004</v>
      </c>
      <c r="G36" s="168"/>
    </row>
    <row r="37" spans="1:7" s="2" customFormat="1" ht="15.75" thickBot="1" x14ac:dyDescent="0.3">
      <c r="A37" s="1" t="s">
        <v>34</v>
      </c>
      <c r="B37" s="49"/>
      <c r="C37" s="50"/>
      <c r="D37" s="51">
        <f>D35+D36</f>
        <v>393.17493234</v>
      </c>
      <c r="E37" s="171"/>
      <c r="F37" s="174">
        <f>F35+F36</f>
        <v>392.30483234000002</v>
      </c>
      <c r="G37" s="173">
        <f>(F37-D37)/D37</f>
        <v>-2.2130098549811819E-3</v>
      </c>
    </row>
    <row r="38" spans="1:7" x14ac:dyDescent="0.25">
      <c r="E38" s="175"/>
      <c r="F38" s="176"/>
      <c r="G38" s="175"/>
    </row>
    <row r="39" spans="1:7" x14ac:dyDescent="0.25">
      <c r="G39" s="177" t="s">
        <v>140</v>
      </c>
    </row>
  </sheetData>
  <mergeCells count="1">
    <mergeCell ref="B1:G1"/>
  </mergeCells>
  <pageMargins left="0.7" right="0.7" top="0.75" bottom="0.75" header="0.3" footer="0.3"/>
  <pageSetup scale="92" fitToHeight="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9"/>
  <sheetViews>
    <sheetView workbookViewId="0"/>
  </sheetViews>
  <sheetFormatPr defaultRowHeight="15" x14ac:dyDescent="0.25"/>
  <cols>
    <col min="1" max="1" width="34.85546875" style="54" bestFit="1" customWidth="1"/>
    <col min="2" max="2" width="11.5703125" style="17" customWidth="1"/>
    <col min="3" max="3" width="9.140625" customWidth="1"/>
    <col min="4" max="4" width="10" customWidth="1"/>
    <col min="5" max="5" width="11.140625" style="17" customWidth="1"/>
    <col min="6" max="6" width="11.7109375" style="17" customWidth="1"/>
    <col min="7" max="7" width="9.5703125" style="17" bestFit="1" customWidth="1"/>
  </cols>
  <sheetData>
    <row r="1" spans="1:11" s="2" customFormat="1" ht="15.75" thickBot="1" x14ac:dyDescent="0.3">
      <c r="A1" s="1"/>
      <c r="B1" s="182" t="s">
        <v>0</v>
      </c>
      <c r="C1" s="180"/>
      <c r="D1" s="180"/>
      <c r="E1" s="180"/>
      <c r="F1" s="180"/>
      <c r="G1" s="181"/>
      <c r="J1" s="56" t="s">
        <v>36</v>
      </c>
      <c r="K1" s="56"/>
    </row>
    <row r="2" spans="1:11" s="9" customFormat="1" ht="64.5" thickBot="1" x14ac:dyDescent="0.3">
      <c r="A2" s="3"/>
      <c r="B2" s="4" t="s">
        <v>1</v>
      </c>
      <c r="C2" s="6" t="s">
        <v>37</v>
      </c>
      <c r="D2" s="6" t="s">
        <v>3</v>
      </c>
      <c r="E2" s="7" t="s">
        <v>38</v>
      </c>
      <c r="F2" s="8" t="s">
        <v>5</v>
      </c>
      <c r="G2" s="4" t="s">
        <v>6</v>
      </c>
      <c r="J2" s="57"/>
      <c r="K2" s="57"/>
    </row>
    <row r="3" spans="1:11" s="17" customFormat="1" x14ac:dyDescent="0.25">
      <c r="A3" s="10" t="s">
        <v>7</v>
      </c>
      <c r="B3" s="11">
        <v>2000</v>
      </c>
      <c r="C3" s="12"/>
      <c r="D3" s="13"/>
      <c r="E3" s="14"/>
      <c r="F3" s="15"/>
      <c r="G3" s="16"/>
      <c r="J3" s="58"/>
      <c r="K3" s="58"/>
    </row>
    <row r="4" spans="1:11" s="17" customFormat="1" x14ac:dyDescent="0.25">
      <c r="A4" s="18" t="s">
        <v>8</v>
      </c>
      <c r="B4" s="19">
        <v>1.0561</v>
      </c>
      <c r="C4" s="20"/>
      <c r="D4" s="21"/>
      <c r="E4" s="22"/>
      <c r="F4" s="23"/>
      <c r="G4" s="24"/>
      <c r="J4" s="58"/>
      <c r="K4" s="58"/>
    </row>
    <row r="5" spans="1:11" x14ac:dyDescent="0.25">
      <c r="A5" s="25"/>
      <c r="B5" s="26"/>
      <c r="C5" s="27"/>
      <c r="D5" s="23"/>
      <c r="E5" s="22"/>
      <c r="F5" s="23"/>
      <c r="G5" s="24"/>
      <c r="J5" s="59"/>
      <c r="K5" s="59"/>
    </row>
    <row r="6" spans="1:11" x14ac:dyDescent="0.25">
      <c r="A6" s="25" t="s">
        <v>9</v>
      </c>
      <c r="B6" s="28">
        <f>($B$3)*0.65</f>
        <v>1300</v>
      </c>
      <c r="C6" s="29">
        <f>E6</f>
        <v>6.5000000000000002E-2</v>
      </c>
      <c r="D6" s="30">
        <f>B6*C6</f>
        <v>84.5</v>
      </c>
      <c r="E6" s="29">
        <v>6.5000000000000002E-2</v>
      </c>
      <c r="F6" s="30">
        <f>B6*E6</f>
        <v>84.5</v>
      </c>
      <c r="G6" s="24"/>
      <c r="H6" s="36"/>
      <c r="J6" s="59"/>
      <c r="K6" s="59"/>
    </row>
    <row r="7" spans="1:11" x14ac:dyDescent="0.25">
      <c r="A7" s="25" t="s">
        <v>10</v>
      </c>
      <c r="B7" s="28">
        <f>($B$3)*0.17</f>
        <v>340</v>
      </c>
      <c r="C7" s="29">
        <f>E7</f>
        <v>9.5000000000000001E-2</v>
      </c>
      <c r="D7" s="30">
        <f>B7*C7</f>
        <v>32.299999999999997</v>
      </c>
      <c r="E7" s="29">
        <v>9.5000000000000001E-2</v>
      </c>
      <c r="F7" s="30">
        <f>B7*E7</f>
        <v>32.299999999999997</v>
      </c>
      <c r="G7" s="24"/>
      <c r="H7" s="36"/>
      <c r="J7" s="59"/>
      <c r="K7" s="59"/>
    </row>
    <row r="8" spans="1:11" x14ac:dyDescent="0.25">
      <c r="A8" s="25" t="s">
        <v>11</v>
      </c>
      <c r="B8" s="28">
        <f>($B$3)*0.18</f>
        <v>360</v>
      </c>
      <c r="C8" s="29">
        <f>E8</f>
        <v>0.13200000000000001</v>
      </c>
      <c r="D8" s="30">
        <f>B8*C8</f>
        <v>47.52</v>
      </c>
      <c r="E8" s="29">
        <v>0.13200000000000001</v>
      </c>
      <c r="F8" s="30">
        <f>B8*E8</f>
        <v>47.52</v>
      </c>
      <c r="G8" s="24"/>
      <c r="H8" s="36"/>
      <c r="J8" s="59"/>
      <c r="K8" s="59"/>
    </row>
    <row r="9" spans="1:11" s="2" customFormat="1" x14ac:dyDescent="0.25">
      <c r="A9" s="31" t="s">
        <v>12</v>
      </c>
      <c r="B9" s="19"/>
      <c r="C9" s="32"/>
      <c r="D9" s="33">
        <f>SUM(D6:D8)</f>
        <v>164.32</v>
      </c>
      <c r="E9" s="32"/>
      <c r="F9" s="33">
        <f>SUM(F6:F8)</f>
        <v>164.32</v>
      </c>
      <c r="G9" s="34">
        <f>(F9-D9)/D9</f>
        <v>0</v>
      </c>
      <c r="H9" s="60"/>
      <c r="J9" s="56"/>
      <c r="K9" s="56"/>
    </row>
    <row r="10" spans="1:11" s="2" customFormat="1" x14ac:dyDescent="0.25">
      <c r="A10" s="31"/>
      <c r="B10" s="19"/>
      <c r="C10" s="32"/>
      <c r="D10" s="33"/>
      <c r="E10" s="32"/>
      <c r="F10" s="33"/>
      <c r="G10" s="34"/>
      <c r="J10" s="56"/>
      <c r="K10" s="56"/>
    </row>
    <row r="11" spans="1:11" x14ac:dyDescent="0.25">
      <c r="A11" s="25" t="s">
        <v>13</v>
      </c>
      <c r="B11" s="26">
        <v>1</v>
      </c>
      <c r="C11" s="61">
        <f>ROUND('GS Under 50 no FHP 16-17'!C11*(1+J11),2)</f>
        <v>38.020000000000003</v>
      </c>
      <c r="D11" s="30">
        <f>B11*C11</f>
        <v>38.020000000000003</v>
      </c>
      <c r="E11" s="40">
        <f>'GS Under 50 no FHP 16-17'!E11</f>
        <v>37.049999999999997</v>
      </c>
      <c r="F11" s="30">
        <f>B11*E11</f>
        <v>37.049999999999997</v>
      </c>
      <c r="G11" s="24"/>
      <c r="H11" s="36"/>
      <c r="J11" s="62">
        <v>1.6E-2</v>
      </c>
      <c r="K11" s="59"/>
    </row>
    <row r="12" spans="1:11" x14ac:dyDescent="0.25">
      <c r="A12" s="25" t="s">
        <v>14</v>
      </c>
      <c r="B12" s="26">
        <v>1</v>
      </c>
      <c r="C12" s="27">
        <f>7.48</f>
        <v>7.48</v>
      </c>
      <c r="D12" s="30">
        <f>B12*C12</f>
        <v>7.48</v>
      </c>
      <c r="E12" s="27">
        <f>C12</f>
        <v>7.48</v>
      </c>
      <c r="F12" s="30">
        <f>B12*E12</f>
        <v>7.48</v>
      </c>
      <c r="G12" s="24"/>
      <c r="H12" s="36"/>
      <c r="J12" s="59"/>
      <c r="K12" s="59"/>
    </row>
    <row r="13" spans="1:11" x14ac:dyDescent="0.25">
      <c r="A13" s="25" t="s">
        <v>15</v>
      </c>
      <c r="B13" s="26">
        <f>B3</f>
        <v>2000</v>
      </c>
      <c r="C13" s="63">
        <f>ROUND('GS Under 50 no FHP 16-17'!C13*(1+J13),4)</f>
        <v>1.6799999999999999E-2</v>
      </c>
      <c r="D13" s="30">
        <f>B13*C13</f>
        <v>33.6</v>
      </c>
      <c r="E13" s="37">
        <f>'GS Under 50 no FHP 16-17'!E13</f>
        <v>1.6299999999999999E-2</v>
      </c>
      <c r="F13" s="30">
        <f>B13*E13</f>
        <v>32.599999999999994</v>
      </c>
      <c r="G13" s="24"/>
      <c r="H13" s="36"/>
      <c r="J13" s="62">
        <v>1.6E-2</v>
      </c>
      <c r="K13" s="59"/>
    </row>
    <row r="14" spans="1:11" x14ac:dyDescent="0.25">
      <c r="A14" s="25" t="s">
        <v>16</v>
      </c>
      <c r="B14" s="26">
        <f>B3</f>
        <v>2000</v>
      </c>
      <c r="C14" s="27">
        <v>5.9999999999999995E-4</v>
      </c>
      <c r="D14" s="30">
        <f>B14*C14</f>
        <v>1.2</v>
      </c>
      <c r="E14" s="27">
        <f>C14</f>
        <v>5.9999999999999995E-4</v>
      </c>
      <c r="F14" s="30">
        <f>B14*E14</f>
        <v>1.2</v>
      </c>
      <c r="G14" s="24"/>
      <c r="H14" s="36"/>
    </row>
    <row r="15" spans="1:11" x14ac:dyDescent="0.25">
      <c r="A15" s="25" t="s">
        <v>17</v>
      </c>
      <c r="B15" s="26">
        <f>B3</f>
        <v>2000</v>
      </c>
      <c r="C15" s="27">
        <f>-0.0048+0.0013-0.0028-0.0001</f>
        <v>-6.4000000000000003E-3</v>
      </c>
      <c r="D15" s="30">
        <f>B15*C15</f>
        <v>-12.8</v>
      </c>
      <c r="E15" s="27">
        <f>C15</f>
        <v>-6.4000000000000003E-3</v>
      </c>
      <c r="F15" s="30">
        <f>B15*E15</f>
        <v>-12.8</v>
      </c>
      <c r="G15" s="24"/>
      <c r="H15" s="36"/>
    </row>
    <row r="16" spans="1:11" x14ac:dyDescent="0.25">
      <c r="A16" s="25"/>
      <c r="B16" s="26"/>
      <c r="C16" s="37"/>
      <c r="D16" s="30"/>
      <c r="E16" s="37"/>
      <c r="F16" s="30"/>
      <c r="G16" s="24"/>
    </row>
    <row r="17" spans="1:8" x14ac:dyDescent="0.25">
      <c r="A17" s="31" t="s">
        <v>18</v>
      </c>
      <c r="B17" s="26"/>
      <c r="C17" s="37"/>
      <c r="D17" s="33">
        <f>SUM(D11,D13,D14)</f>
        <v>72.820000000000007</v>
      </c>
      <c r="E17" s="37"/>
      <c r="F17" s="39">
        <f>SUM(F11,F13,F14)</f>
        <v>70.849999999999994</v>
      </c>
      <c r="G17" s="34">
        <f>(F17-D17)/D17</f>
        <v>-2.7053007415545356E-2</v>
      </c>
    </row>
    <row r="18" spans="1:8" x14ac:dyDescent="0.25">
      <c r="A18" s="31"/>
      <c r="B18" s="26"/>
      <c r="C18" s="37"/>
      <c r="D18" s="33"/>
      <c r="E18" s="37"/>
      <c r="F18" s="39"/>
      <c r="G18" s="34"/>
    </row>
    <row r="19" spans="1:8" x14ac:dyDescent="0.25">
      <c r="A19" s="25" t="s">
        <v>19</v>
      </c>
      <c r="B19" s="26">
        <v>1</v>
      </c>
      <c r="C19" s="40">
        <v>0.79</v>
      </c>
      <c r="D19" s="30">
        <f>B19*C19</f>
        <v>0.79</v>
      </c>
      <c r="E19" s="40">
        <v>0.79</v>
      </c>
      <c r="F19" s="41">
        <f>B19*E19</f>
        <v>0.79</v>
      </c>
      <c r="G19" s="34"/>
      <c r="H19" s="36"/>
    </row>
    <row r="20" spans="1:8" x14ac:dyDescent="0.25">
      <c r="A20" s="25" t="s">
        <v>20</v>
      </c>
      <c r="B20" s="28">
        <f>(B3*B4)-B3</f>
        <v>112.20000000000027</v>
      </c>
      <c r="C20" s="37">
        <f>C6*0.65+C7*0.17+C8*0.18</f>
        <v>8.2160000000000011E-2</v>
      </c>
      <c r="D20" s="30">
        <f>B20*C20</f>
        <v>9.2183520000000243</v>
      </c>
      <c r="E20" s="37">
        <f>E6*0.65+E7*0.17+E8*0.18</f>
        <v>8.2160000000000011E-2</v>
      </c>
      <c r="F20" s="41">
        <f>B20*E20</f>
        <v>9.2183520000000243</v>
      </c>
      <c r="G20" s="34"/>
      <c r="H20" s="36"/>
    </row>
    <row r="21" spans="1:8" x14ac:dyDescent="0.25">
      <c r="A21" s="25"/>
      <c r="B21" s="26"/>
      <c r="C21" s="37"/>
      <c r="D21" s="33"/>
      <c r="E21" s="37"/>
      <c r="F21" s="39"/>
      <c r="G21" s="34"/>
    </row>
    <row r="22" spans="1:8" x14ac:dyDescent="0.25">
      <c r="A22" s="31" t="s">
        <v>21</v>
      </c>
      <c r="B22" s="26"/>
      <c r="C22" s="37"/>
      <c r="D22" s="33">
        <f>D19+D20</f>
        <v>10.008352000000023</v>
      </c>
      <c r="E22" s="37"/>
      <c r="F22" s="39">
        <f>F19+F20</f>
        <v>10.008352000000023</v>
      </c>
      <c r="G22" s="34">
        <f>(F22-D22)/D22</f>
        <v>0</v>
      </c>
    </row>
    <row r="23" spans="1:8" s="2" customFormat="1" x14ac:dyDescent="0.25">
      <c r="A23" s="31" t="s">
        <v>22</v>
      </c>
      <c r="B23" s="19"/>
      <c r="C23" s="32"/>
      <c r="D23" s="33">
        <f>D17+D22</f>
        <v>82.828352000000024</v>
      </c>
      <c r="E23" s="32"/>
      <c r="F23" s="33">
        <f>F17+F22</f>
        <v>80.858352000000025</v>
      </c>
      <c r="G23" s="34">
        <f>(F23-D23)/D23</f>
        <v>-2.378412647881728E-2</v>
      </c>
      <c r="H23" s="42"/>
    </row>
    <row r="24" spans="1:8" s="2" customFormat="1" x14ac:dyDescent="0.25">
      <c r="A24" s="31"/>
      <c r="B24" s="19"/>
      <c r="C24" s="32"/>
      <c r="D24" s="33"/>
      <c r="E24" s="32"/>
      <c r="F24" s="33"/>
      <c r="G24" s="34"/>
      <c r="H24" s="42"/>
    </row>
    <row r="25" spans="1:8" x14ac:dyDescent="0.25">
      <c r="A25" s="25" t="s">
        <v>23</v>
      </c>
      <c r="B25" s="28">
        <f>B3*B4</f>
        <v>2112.2000000000003</v>
      </c>
      <c r="C25" s="27">
        <v>4.4999999999999997E-3</v>
      </c>
      <c r="D25" s="30">
        <f>B25*C25</f>
        <v>9.504900000000001</v>
      </c>
      <c r="E25" s="27">
        <f>C25</f>
        <v>4.4999999999999997E-3</v>
      </c>
      <c r="F25" s="30">
        <f>B25*E25</f>
        <v>9.504900000000001</v>
      </c>
      <c r="G25" s="24"/>
      <c r="H25" s="36"/>
    </row>
    <row r="26" spans="1:8" x14ac:dyDescent="0.25">
      <c r="A26" s="25" t="s">
        <v>24</v>
      </c>
      <c r="B26" s="28">
        <f>B3*B4</f>
        <v>2112.2000000000003</v>
      </c>
      <c r="C26" s="27">
        <v>3.8E-3</v>
      </c>
      <c r="D26" s="30">
        <f>B26*C26</f>
        <v>8.0263600000000004</v>
      </c>
      <c r="E26" s="27">
        <f>C26</f>
        <v>3.8E-3</v>
      </c>
      <c r="F26" s="30">
        <f>B26*E26</f>
        <v>8.0263600000000004</v>
      </c>
      <c r="G26" s="24"/>
      <c r="H26" s="36"/>
    </row>
    <row r="27" spans="1:8" s="2" customFormat="1" x14ac:dyDescent="0.25">
      <c r="A27" s="31" t="s">
        <v>25</v>
      </c>
      <c r="B27" s="43"/>
      <c r="C27" s="32"/>
      <c r="D27" s="33">
        <f>SUM(D25:D26)</f>
        <v>17.531260000000003</v>
      </c>
      <c r="E27" s="32"/>
      <c r="F27" s="33">
        <f>SUM(F25:F26)</f>
        <v>17.531260000000003</v>
      </c>
      <c r="G27" s="34">
        <f>(F27-D27)/D27</f>
        <v>0</v>
      </c>
    </row>
    <row r="28" spans="1:8" s="2" customFormat="1" x14ac:dyDescent="0.25">
      <c r="A28" s="25" t="s">
        <v>26</v>
      </c>
      <c r="B28" s="64">
        <f>B3</f>
        <v>2000</v>
      </c>
      <c r="C28" s="22">
        <v>4.8999999999999998E-3</v>
      </c>
      <c r="D28" s="30">
        <f>B28*C28</f>
        <v>9.7999999999999989</v>
      </c>
      <c r="E28" s="27">
        <f>C28</f>
        <v>4.8999999999999998E-3</v>
      </c>
      <c r="F28" s="30">
        <f>B28*E28</f>
        <v>9.7999999999999989</v>
      </c>
      <c r="G28" s="34"/>
    </row>
    <row r="29" spans="1:8" x14ac:dyDescent="0.25">
      <c r="A29" s="25" t="s">
        <v>27</v>
      </c>
      <c r="B29" s="28">
        <f>B3*B4</f>
        <v>2112.2000000000003</v>
      </c>
      <c r="C29" s="27">
        <v>3.5999999999999999E-3</v>
      </c>
      <c r="D29" s="30">
        <f>B29*C29</f>
        <v>7.6039200000000005</v>
      </c>
      <c r="E29" s="27">
        <f>C29</f>
        <v>3.5999999999999999E-3</v>
      </c>
      <c r="F29" s="30">
        <f>B29*E29</f>
        <v>7.6039200000000005</v>
      </c>
      <c r="G29" s="24"/>
      <c r="H29" s="36"/>
    </row>
    <row r="30" spans="1:8" x14ac:dyDescent="0.25">
      <c r="A30" s="25" t="s">
        <v>28</v>
      </c>
      <c r="B30" s="28">
        <f>B3*B4</f>
        <v>2112.2000000000003</v>
      </c>
      <c r="C30" s="27">
        <v>2.9999999999999997E-4</v>
      </c>
      <c r="D30" s="30">
        <f>B30*C30</f>
        <v>0.63366</v>
      </c>
      <c r="E30" s="27">
        <v>2.9999999999999997E-4</v>
      </c>
      <c r="F30" s="30">
        <f>B30*E30</f>
        <v>0.63366</v>
      </c>
      <c r="G30" s="24"/>
      <c r="H30" s="36"/>
    </row>
    <row r="31" spans="1:8" x14ac:dyDescent="0.25">
      <c r="A31" s="25" t="s">
        <v>29</v>
      </c>
      <c r="B31" s="28">
        <f>B3*B4</f>
        <v>2112.2000000000003</v>
      </c>
      <c r="C31" s="27">
        <v>0</v>
      </c>
      <c r="D31" s="30">
        <f>B31*C31</f>
        <v>0</v>
      </c>
      <c r="E31" s="27">
        <f>C31</f>
        <v>0</v>
      </c>
      <c r="F31" s="30">
        <f>B31*E31</f>
        <v>0</v>
      </c>
      <c r="G31" s="24"/>
      <c r="H31" s="36"/>
    </row>
    <row r="32" spans="1:8" x14ac:dyDescent="0.25">
      <c r="A32" s="25" t="s">
        <v>30</v>
      </c>
      <c r="B32" s="26">
        <v>1</v>
      </c>
      <c r="C32" s="27">
        <v>0.25</v>
      </c>
      <c r="D32" s="30">
        <f>B32*C32</f>
        <v>0.25</v>
      </c>
      <c r="E32" s="27">
        <f>C32</f>
        <v>0.25</v>
      </c>
      <c r="F32" s="30">
        <f>B32*E32</f>
        <v>0.25</v>
      </c>
      <c r="G32" s="24"/>
      <c r="H32" s="36"/>
    </row>
    <row r="33" spans="1:7" s="2" customFormat="1" x14ac:dyDescent="0.25">
      <c r="A33" s="31" t="s">
        <v>31</v>
      </c>
      <c r="B33" s="19"/>
      <c r="C33" s="32"/>
      <c r="D33" s="33">
        <f>SUM(D28:D32)</f>
        <v>18.287579999999998</v>
      </c>
      <c r="E33" s="32"/>
      <c r="F33" s="33">
        <f>SUM(F28:F32)</f>
        <v>18.287579999999998</v>
      </c>
      <c r="G33" s="34">
        <f>(F33-D33)/D33</f>
        <v>0</v>
      </c>
    </row>
    <row r="34" spans="1:7" s="2" customFormat="1" x14ac:dyDescent="0.25">
      <c r="A34" s="31"/>
      <c r="B34" s="19"/>
      <c r="C34" s="32"/>
      <c r="D34" s="33"/>
      <c r="E34" s="32"/>
      <c r="F34" s="33"/>
      <c r="G34" s="34"/>
    </row>
    <row r="35" spans="1:7" x14ac:dyDescent="0.25">
      <c r="A35" s="25" t="s">
        <v>32</v>
      </c>
      <c r="B35" s="26"/>
      <c r="C35" s="45"/>
      <c r="D35" s="30">
        <f>SUM(D9,D23,D27,D33)</f>
        <v>282.96719200000001</v>
      </c>
      <c r="E35" s="46"/>
      <c r="F35" s="30">
        <f>SUM(F9,F23,F27,F33)</f>
        <v>280.99719199999998</v>
      </c>
      <c r="G35" s="24"/>
    </row>
    <row r="36" spans="1:7" ht="15.75" thickBot="1" x14ac:dyDescent="0.3">
      <c r="A36" s="25" t="s">
        <v>33</v>
      </c>
      <c r="B36" s="26"/>
      <c r="C36" s="47">
        <v>0.05</v>
      </c>
      <c r="D36" s="48">
        <f>D35*C36</f>
        <v>14.148359600000001</v>
      </c>
      <c r="E36" s="46">
        <v>0.05</v>
      </c>
      <c r="F36" s="30">
        <f>F35*E36</f>
        <v>14.0498596</v>
      </c>
      <c r="G36" s="24"/>
    </row>
    <row r="37" spans="1:7" s="2" customFormat="1" ht="15.75" thickBot="1" x14ac:dyDescent="0.3">
      <c r="A37" s="1" t="s">
        <v>34</v>
      </c>
      <c r="B37" s="49"/>
      <c r="C37" s="50"/>
      <c r="D37" s="51">
        <f>D35+D36</f>
        <v>297.1155516</v>
      </c>
      <c r="E37" s="52"/>
      <c r="F37" s="51">
        <f>F35+F36</f>
        <v>295.04705159999997</v>
      </c>
      <c r="G37" s="53">
        <f>(F37-D37)/D37</f>
        <v>-6.961937834828665E-3</v>
      </c>
    </row>
    <row r="38" spans="1:7" x14ac:dyDescent="0.25">
      <c r="F38" s="55"/>
    </row>
    <row r="39" spans="1:7" x14ac:dyDescent="0.25">
      <c r="G39" s="177" t="s">
        <v>141</v>
      </c>
    </row>
  </sheetData>
  <mergeCells count="1">
    <mergeCell ref="B1:G1"/>
  </mergeCells>
  <pageMargins left="0.7" right="0.7" top="0.75" bottom="0.75" header="0.3" footer="0.3"/>
  <pageSetup scale="92" fitToHeight="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9"/>
  <sheetViews>
    <sheetView workbookViewId="0"/>
  </sheetViews>
  <sheetFormatPr defaultRowHeight="15" x14ac:dyDescent="0.25"/>
  <cols>
    <col min="1" max="1" width="34.85546875" style="54" bestFit="1" customWidth="1"/>
    <col min="2" max="2" width="11.5703125" style="17" customWidth="1"/>
    <col min="3" max="3" width="9.140625" customWidth="1"/>
    <col min="4" max="4" width="10" customWidth="1"/>
    <col min="5" max="5" width="11.140625" style="17" customWidth="1"/>
    <col min="6" max="6" width="11.7109375" style="17" customWidth="1"/>
    <col min="7" max="7" width="9.5703125" style="17" bestFit="1" customWidth="1"/>
  </cols>
  <sheetData>
    <row r="1" spans="1:11" s="2" customFormat="1" ht="15.75" thickBot="1" x14ac:dyDescent="0.3">
      <c r="A1" s="1"/>
      <c r="B1" s="182" t="s">
        <v>0</v>
      </c>
      <c r="C1" s="180"/>
      <c r="D1" s="180"/>
      <c r="E1" s="180"/>
      <c r="F1" s="180"/>
      <c r="G1" s="181"/>
      <c r="J1" s="56" t="s">
        <v>36</v>
      </c>
      <c r="K1" s="56"/>
    </row>
    <row r="2" spans="1:11" s="9" customFormat="1" ht="64.5" thickBot="1" x14ac:dyDescent="0.3">
      <c r="A2" s="3"/>
      <c r="B2" s="4" t="s">
        <v>1</v>
      </c>
      <c r="C2" s="5" t="s">
        <v>39</v>
      </c>
      <c r="D2" s="6" t="s">
        <v>3</v>
      </c>
      <c r="E2" s="65" t="s">
        <v>40</v>
      </c>
      <c r="F2" s="8" t="s">
        <v>5</v>
      </c>
      <c r="G2" s="4" t="s">
        <v>6</v>
      </c>
      <c r="J2" s="57"/>
      <c r="K2" s="57"/>
    </row>
    <row r="3" spans="1:11" s="17" customFormat="1" x14ac:dyDescent="0.25">
      <c r="A3" s="10" t="s">
        <v>7</v>
      </c>
      <c r="B3" s="11">
        <v>2000</v>
      </c>
      <c r="C3" s="12"/>
      <c r="D3" s="13"/>
      <c r="E3" s="14"/>
      <c r="F3" s="15"/>
      <c r="G3" s="16"/>
      <c r="J3" s="58"/>
      <c r="K3" s="58"/>
    </row>
    <row r="4" spans="1:11" s="17" customFormat="1" x14ac:dyDescent="0.25">
      <c r="A4" s="18" t="s">
        <v>8</v>
      </c>
      <c r="B4" s="19">
        <v>1.0561</v>
      </c>
      <c r="C4" s="20"/>
      <c r="D4" s="21"/>
      <c r="E4" s="22"/>
      <c r="F4" s="23"/>
      <c r="G4" s="24"/>
      <c r="J4" s="58"/>
      <c r="K4" s="58"/>
    </row>
    <row r="5" spans="1:11" x14ac:dyDescent="0.25">
      <c r="A5" s="25"/>
      <c r="B5" s="26"/>
      <c r="C5" s="27"/>
      <c r="D5" s="23"/>
      <c r="E5" s="22"/>
      <c r="F5" s="23"/>
      <c r="G5" s="24"/>
      <c r="J5" s="59"/>
      <c r="K5" s="59"/>
    </row>
    <row r="6" spans="1:11" x14ac:dyDescent="0.25">
      <c r="A6" s="25" t="s">
        <v>9</v>
      </c>
      <c r="B6" s="28">
        <f>($B$3)*0.65</f>
        <v>1300</v>
      </c>
      <c r="C6" s="29">
        <f>E6</f>
        <v>6.5000000000000002E-2</v>
      </c>
      <c r="D6" s="30">
        <f>B6*C6</f>
        <v>84.5</v>
      </c>
      <c r="E6" s="29">
        <f>'GS Under 50 FHP 2017'!E6</f>
        <v>6.5000000000000002E-2</v>
      </c>
      <c r="F6" s="30">
        <f>B6*E6</f>
        <v>84.5</v>
      </c>
      <c r="G6" s="24"/>
      <c r="H6" s="36"/>
      <c r="J6" s="59"/>
      <c r="K6" s="59"/>
    </row>
    <row r="7" spans="1:11" x14ac:dyDescent="0.25">
      <c r="A7" s="25" t="s">
        <v>10</v>
      </c>
      <c r="B7" s="28">
        <f>($B$3)*0.17</f>
        <v>340</v>
      </c>
      <c r="C7" s="29">
        <f>E7</f>
        <v>9.5000000000000001E-2</v>
      </c>
      <c r="D7" s="30">
        <f>B7*C7</f>
        <v>32.299999999999997</v>
      </c>
      <c r="E7" s="29">
        <f>'GS Under 50 FHP 2017'!E7</f>
        <v>9.5000000000000001E-2</v>
      </c>
      <c r="F7" s="30">
        <f>B7*E7</f>
        <v>32.299999999999997</v>
      </c>
      <c r="G7" s="24"/>
      <c r="H7" s="36"/>
      <c r="J7" s="59"/>
      <c r="K7" s="59"/>
    </row>
    <row r="8" spans="1:11" x14ac:dyDescent="0.25">
      <c r="A8" s="25" t="s">
        <v>11</v>
      </c>
      <c r="B8" s="28">
        <f>($B$3)*0.18</f>
        <v>360</v>
      </c>
      <c r="C8" s="29">
        <f>E8</f>
        <v>0.13200000000000001</v>
      </c>
      <c r="D8" s="30">
        <f>B8*C8</f>
        <v>47.52</v>
      </c>
      <c r="E8" s="29">
        <f>'GS Under 50 FHP 2017'!E8</f>
        <v>0.13200000000000001</v>
      </c>
      <c r="F8" s="30">
        <f>B8*E8</f>
        <v>47.52</v>
      </c>
      <c r="G8" s="24"/>
      <c r="H8" s="36"/>
      <c r="J8" s="59"/>
      <c r="K8" s="59"/>
    </row>
    <row r="9" spans="1:11" s="2" customFormat="1" x14ac:dyDescent="0.25">
      <c r="A9" s="31" t="s">
        <v>12</v>
      </c>
      <c r="B9" s="19"/>
      <c r="C9" s="32"/>
      <c r="D9" s="33">
        <f>SUM(D6:D8)</f>
        <v>164.32</v>
      </c>
      <c r="E9" s="32"/>
      <c r="F9" s="33">
        <f>SUM(F6:F8)</f>
        <v>164.32</v>
      </c>
      <c r="G9" s="34">
        <f>(F9-D9)/D9</f>
        <v>0</v>
      </c>
      <c r="H9" s="60"/>
      <c r="J9" s="56"/>
      <c r="K9" s="56"/>
    </row>
    <row r="10" spans="1:11" s="2" customFormat="1" x14ac:dyDescent="0.25">
      <c r="A10" s="31"/>
      <c r="B10" s="19"/>
      <c r="C10" s="32"/>
      <c r="D10" s="33"/>
      <c r="E10" s="32"/>
      <c r="F10" s="33"/>
      <c r="G10" s="34"/>
      <c r="J10" s="56"/>
      <c r="K10" s="56"/>
    </row>
    <row r="11" spans="1:11" x14ac:dyDescent="0.25">
      <c r="A11" s="25" t="s">
        <v>13</v>
      </c>
      <c r="B11" s="26">
        <v>1</v>
      </c>
      <c r="C11" s="61">
        <f>ROUND('GS Under 50 FHP 2017'!C11*(1+J11),2)</f>
        <v>40.299999999999997</v>
      </c>
      <c r="D11" s="30">
        <f>B11*C11</f>
        <v>40.299999999999997</v>
      </c>
      <c r="E11" s="40">
        <f>'GS Under 50 FHP 2017'!E11</f>
        <v>37.049999999999997</v>
      </c>
      <c r="F11" s="30">
        <f>B11*E11</f>
        <v>37.049999999999997</v>
      </c>
      <c r="G11" s="24"/>
      <c r="H11" s="66"/>
      <c r="J11" s="62">
        <v>0.06</v>
      </c>
      <c r="K11" s="59"/>
    </row>
    <row r="12" spans="1:11" x14ac:dyDescent="0.25">
      <c r="A12" s="25" t="s">
        <v>14</v>
      </c>
      <c r="B12" s="26">
        <v>1</v>
      </c>
      <c r="C12" s="27">
        <f>7.48</f>
        <v>7.48</v>
      </c>
      <c r="D12" s="30">
        <f>B12*C12</f>
        <v>7.48</v>
      </c>
      <c r="E12" s="27">
        <f>'GS Under 50 FHP 2017'!E12</f>
        <v>7.48</v>
      </c>
      <c r="F12" s="30">
        <f>B12*E12</f>
        <v>7.48</v>
      </c>
      <c r="G12" s="24"/>
      <c r="H12" s="36"/>
      <c r="J12" s="59"/>
      <c r="K12" s="59"/>
    </row>
    <row r="13" spans="1:11" x14ac:dyDescent="0.25">
      <c r="A13" s="25" t="s">
        <v>15</v>
      </c>
      <c r="B13" s="26">
        <f>B3</f>
        <v>2000</v>
      </c>
      <c r="C13" s="63">
        <f>ROUND('GS Under 50 FHP 2017'!C13*(1+J13),4)</f>
        <v>1.78E-2</v>
      </c>
      <c r="D13" s="30">
        <f>B13*C13</f>
        <v>35.6</v>
      </c>
      <c r="E13" s="27">
        <f>'GS Under 50 FHP 2017'!E13</f>
        <v>1.6299999999999999E-2</v>
      </c>
      <c r="F13" s="30">
        <f>B13*E13</f>
        <v>32.599999999999994</v>
      </c>
      <c r="G13" s="24"/>
      <c r="H13" s="67"/>
      <c r="J13" s="62">
        <v>0.06</v>
      </c>
      <c r="K13" s="59"/>
    </row>
    <row r="14" spans="1:11" x14ac:dyDescent="0.25">
      <c r="A14" s="25" t="s">
        <v>16</v>
      </c>
      <c r="B14" s="26">
        <f>B3</f>
        <v>2000</v>
      </c>
      <c r="C14" s="27">
        <v>5.9999999999999995E-4</v>
      </c>
      <c r="D14" s="30">
        <f>B14*C14</f>
        <v>1.2</v>
      </c>
      <c r="E14" s="27">
        <f>'GS Under 50 FHP 2017'!E14</f>
        <v>5.9999999999999995E-4</v>
      </c>
      <c r="F14" s="30">
        <f>B14*E14</f>
        <v>1.2</v>
      </c>
      <c r="G14" s="24"/>
      <c r="H14" s="36"/>
    </row>
    <row r="15" spans="1:11" x14ac:dyDescent="0.25">
      <c r="A15" s="25" t="s">
        <v>17</v>
      </c>
      <c r="B15" s="26">
        <f>B3</f>
        <v>2000</v>
      </c>
      <c r="C15" s="27">
        <f>-0.0048+0.0013-0.0028-0.0001</f>
        <v>-6.4000000000000003E-3</v>
      </c>
      <c r="D15" s="30">
        <f>B15*C15</f>
        <v>-12.8</v>
      </c>
      <c r="E15" s="27">
        <f>'GS Under 50 FHP 2017'!E15</f>
        <v>-6.4000000000000003E-3</v>
      </c>
      <c r="F15" s="30">
        <f>B15*E15</f>
        <v>-12.8</v>
      </c>
      <c r="G15" s="24"/>
      <c r="H15" s="36"/>
    </row>
    <row r="16" spans="1:11" x14ac:dyDescent="0.25">
      <c r="A16" s="25"/>
      <c r="B16" s="26"/>
      <c r="C16" s="37"/>
      <c r="D16" s="30"/>
      <c r="E16" s="37"/>
      <c r="F16" s="30"/>
      <c r="G16" s="24"/>
    </row>
    <row r="17" spans="1:8" x14ac:dyDescent="0.25">
      <c r="A17" s="31" t="s">
        <v>18</v>
      </c>
      <c r="B17" s="26"/>
      <c r="C17" s="37"/>
      <c r="D17" s="33">
        <f>SUM(D11,D13,D14)</f>
        <v>77.100000000000009</v>
      </c>
      <c r="E17" s="37"/>
      <c r="F17" s="39">
        <f>SUM(F11,F13,F14)</f>
        <v>70.849999999999994</v>
      </c>
      <c r="G17" s="34">
        <f>(F17-D17)/D17</f>
        <v>-8.1063553826199911E-2</v>
      </c>
    </row>
    <row r="18" spans="1:8" x14ac:dyDescent="0.25">
      <c r="A18" s="31"/>
      <c r="B18" s="26"/>
      <c r="C18" s="37"/>
      <c r="D18" s="33"/>
      <c r="E18" s="37"/>
      <c r="F18" s="39"/>
      <c r="G18" s="34"/>
    </row>
    <row r="19" spans="1:8" x14ac:dyDescent="0.25">
      <c r="A19" s="25" t="s">
        <v>19</v>
      </c>
      <c r="B19" s="26">
        <v>1</v>
      </c>
      <c r="C19" s="40">
        <v>0.79</v>
      </c>
      <c r="D19" s="30">
        <f>B19*C19</f>
        <v>0.79</v>
      </c>
      <c r="E19" s="40">
        <f>'GS Under 50 FHP 2017'!E19</f>
        <v>0.79</v>
      </c>
      <c r="F19" s="41">
        <f>B19*E19</f>
        <v>0.79</v>
      </c>
      <c r="G19" s="34"/>
      <c r="H19" s="36"/>
    </row>
    <row r="20" spans="1:8" x14ac:dyDescent="0.25">
      <c r="A20" s="25" t="s">
        <v>20</v>
      </c>
      <c r="B20" s="28">
        <f>(B3*B4)-B3</f>
        <v>112.20000000000027</v>
      </c>
      <c r="C20" s="37">
        <f>C6*0.65+C7*0.17+C8*0.18</f>
        <v>8.2160000000000011E-2</v>
      </c>
      <c r="D20" s="30">
        <f>B20*C20</f>
        <v>9.2183520000000243</v>
      </c>
      <c r="E20" s="37">
        <f>'GS Under 50 FHP 2017'!E20</f>
        <v>8.2160000000000011E-2</v>
      </c>
      <c r="F20" s="41">
        <f>B20*E20</f>
        <v>9.2183520000000243</v>
      </c>
      <c r="G20" s="34"/>
      <c r="H20" s="36"/>
    </row>
    <row r="21" spans="1:8" x14ac:dyDescent="0.25">
      <c r="A21" s="25"/>
      <c r="B21" s="26"/>
      <c r="C21" s="37"/>
      <c r="D21" s="33"/>
      <c r="E21" s="37"/>
      <c r="F21" s="39"/>
      <c r="G21" s="34"/>
    </row>
    <row r="22" spans="1:8" x14ac:dyDescent="0.25">
      <c r="A22" s="31" t="s">
        <v>21</v>
      </c>
      <c r="B22" s="26"/>
      <c r="C22" s="37"/>
      <c r="D22" s="33">
        <f>D19+D20</f>
        <v>10.008352000000023</v>
      </c>
      <c r="E22" s="37"/>
      <c r="F22" s="39">
        <f>F19+F20</f>
        <v>10.008352000000023</v>
      </c>
      <c r="G22" s="34">
        <f>(F22-D22)/D22</f>
        <v>0</v>
      </c>
    </row>
    <row r="23" spans="1:8" s="2" customFormat="1" x14ac:dyDescent="0.25">
      <c r="A23" s="31" t="s">
        <v>22</v>
      </c>
      <c r="B23" s="19"/>
      <c r="C23" s="32"/>
      <c r="D23" s="33">
        <f>D17+D22</f>
        <v>87.108352000000025</v>
      </c>
      <c r="E23" s="32"/>
      <c r="F23" s="33">
        <f>F17+F22</f>
        <v>80.858352000000025</v>
      </c>
      <c r="G23" s="34">
        <f>(F23-D23)/D23</f>
        <v>-7.1749721542200662E-2</v>
      </c>
      <c r="H23" s="42"/>
    </row>
    <row r="24" spans="1:8" s="2" customFormat="1" x14ac:dyDescent="0.25">
      <c r="A24" s="31"/>
      <c r="B24" s="19"/>
      <c r="C24" s="32"/>
      <c r="D24" s="33"/>
      <c r="E24" s="32"/>
      <c r="F24" s="33"/>
      <c r="G24" s="34"/>
      <c r="H24" s="42"/>
    </row>
    <row r="25" spans="1:8" x14ac:dyDescent="0.25">
      <c r="A25" s="25" t="s">
        <v>23</v>
      </c>
      <c r="B25" s="28">
        <f>B3*B4</f>
        <v>2112.2000000000003</v>
      </c>
      <c r="C25" s="27">
        <v>4.4999999999999997E-3</v>
      </c>
      <c r="D25" s="30">
        <f>B25*C25</f>
        <v>9.504900000000001</v>
      </c>
      <c r="E25" s="27">
        <f>'GS Under 50 FHP 2017'!E25</f>
        <v>4.4999999999999997E-3</v>
      </c>
      <c r="F25" s="30">
        <f>B25*E25</f>
        <v>9.504900000000001</v>
      </c>
      <c r="G25" s="24"/>
      <c r="H25" s="36"/>
    </row>
    <row r="26" spans="1:8" x14ac:dyDescent="0.25">
      <c r="A26" s="25" t="s">
        <v>24</v>
      </c>
      <c r="B26" s="28">
        <f>B3*B4</f>
        <v>2112.2000000000003</v>
      </c>
      <c r="C26" s="27">
        <v>3.8E-3</v>
      </c>
      <c r="D26" s="30">
        <f>B26*C26</f>
        <v>8.0263600000000004</v>
      </c>
      <c r="E26" s="27">
        <f>'GS Under 50 FHP 2017'!E26</f>
        <v>3.8E-3</v>
      </c>
      <c r="F26" s="30">
        <f>B26*E26</f>
        <v>8.0263600000000004</v>
      </c>
      <c r="G26" s="24"/>
      <c r="H26" s="36"/>
    </row>
    <row r="27" spans="1:8" s="2" customFormat="1" x14ac:dyDescent="0.25">
      <c r="A27" s="31" t="s">
        <v>25</v>
      </c>
      <c r="B27" s="43"/>
      <c r="C27" s="32"/>
      <c r="D27" s="33">
        <f>SUM(D25:D26)</f>
        <v>17.531260000000003</v>
      </c>
      <c r="E27" s="32"/>
      <c r="F27" s="33">
        <f>SUM(F25:F26)</f>
        <v>17.531260000000003</v>
      </c>
      <c r="G27" s="34">
        <f>(F27-D27)/D27</f>
        <v>0</v>
      </c>
    </row>
    <row r="28" spans="1:8" s="2" customFormat="1" x14ac:dyDescent="0.25">
      <c r="A28" s="25" t="s">
        <v>26</v>
      </c>
      <c r="B28" s="64">
        <f>B3</f>
        <v>2000</v>
      </c>
      <c r="C28" s="22">
        <v>4.8999999999999998E-3</v>
      </c>
      <c r="D28" s="30">
        <f>B28*C28</f>
        <v>9.7999999999999989</v>
      </c>
      <c r="E28" s="27">
        <f>'GS Under 50 FHP 2017'!E28</f>
        <v>4.8999999999999998E-3</v>
      </c>
      <c r="F28" s="30">
        <f>B28*E28</f>
        <v>9.7999999999999989</v>
      </c>
      <c r="G28" s="34"/>
    </row>
    <row r="29" spans="1:8" x14ac:dyDescent="0.25">
      <c r="A29" s="25" t="s">
        <v>27</v>
      </c>
      <c r="B29" s="28">
        <f>B3*B4</f>
        <v>2112.2000000000003</v>
      </c>
      <c r="C29" s="27">
        <v>3.5999999999999999E-3</v>
      </c>
      <c r="D29" s="30">
        <f>B29*C29</f>
        <v>7.6039200000000005</v>
      </c>
      <c r="E29" s="27">
        <f>'GS Under 50 FHP 2017'!E29</f>
        <v>3.5999999999999999E-3</v>
      </c>
      <c r="F29" s="30">
        <f>B29*E29</f>
        <v>7.6039200000000005</v>
      </c>
      <c r="G29" s="24"/>
      <c r="H29" s="36"/>
    </row>
    <row r="30" spans="1:8" x14ac:dyDescent="0.25">
      <c r="A30" s="25" t="s">
        <v>28</v>
      </c>
      <c r="B30" s="28">
        <f>B3*B4</f>
        <v>2112.2000000000003</v>
      </c>
      <c r="C30" s="27">
        <v>2.9999999999999997E-4</v>
      </c>
      <c r="D30" s="30">
        <f>B30*C30</f>
        <v>0.63366</v>
      </c>
      <c r="E30" s="27">
        <f>'GS Under 50 FHP 2017'!E30</f>
        <v>2.9999999999999997E-4</v>
      </c>
      <c r="F30" s="30">
        <f>B30*E30</f>
        <v>0.63366</v>
      </c>
      <c r="G30" s="24"/>
      <c r="H30" s="36"/>
    </row>
    <row r="31" spans="1:8" x14ac:dyDescent="0.25">
      <c r="A31" s="25" t="s">
        <v>29</v>
      </c>
      <c r="B31" s="28">
        <f>B3*B4</f>
        <v>2112.2000000000003</v>
      </c>
      <c r="C31" s="27">
        <v>0</v>
      </c>
      <c r="D31" s="30">
        <f>B31*C31</f>
        <v>0</v>
      </c>
      <c r="E31" s="27">
        <f>'GS Under 50 FHP 2017'!E31</f>
        <v>0</v>
      </c>
      <c r="F31" s="30">
        <f>B31*E31</f>
        <v>0</v>
      </c>
      <c r="G31" s="24"/>
      <c r="H31" s="36"/>
    </row>
    <row r="32" spans="1:8" x14ac:dyDescent="0.25">
      <c r="A32" s="25" t="s">
        <v>30</v>
      </c>
      <c r="B32" s="26">
        <v>1</v>
      </c>
      <c r="C32" s="27">
        <v>0.25</v>
      </c>
      <c r="D32" s="30">
        <f>B32*C32</f>
        <v>0.25</v>
      </c>
      <c r="E32" s="27">
        <f>'GS Under 50 FHP 2017'!E32</f>
        <v>0.25</v>
      </c>
      <c r="F32" s="30">
        <f>B32*E32</f>
        <v>0.25</v>
      </c>
      <c r="G32" s="24"/>
      <c r="H32" s="36"/>
    </row>
    <row r="33" spans="1:7" s="2" customFormat="1" x14ac:dyDescent="0.25">
      <c r="A33" s="31" t="s">
        <v>31</v>
      </c>
      <c r="B33" s="19"/>
      <c r="C33" s="32"/>
      <c r="D33" s="33">
        <f>SUM(D28:D32)</f>
        <v>18.287579999999998</v>
      </c>
      <c r="E33" s="32"/>
      <c r="F33" s="33">
        <f>SUM(F28:F32)</f>
        <v>18.287579999999998</v>
      </c>
      <c r="G33" s="34">
        <f>(F33-D33)/D33</f>
        <v>0</v>
      </c>
    </row>
    <row r="34" spans="1:7" s="2" customFormat="1" x14ac:dyDescent="0.25">
      <c r="A34" s="31"/>
      <c r="B34" s="19"/>
      <c r="C34" s="32"/>
      <c r="D34" s="33"/>
      <c r="E34" s="32"/>
      <c r="F34" s="33"/>
      <c r="G34" s="34"/>
    </row>
    <row r="35" spans="1:7" x14ac:dyDescent="0.25">
      <c r="A35" s="25" t="s">
        <v>32</v>
      </c>
      <c r="B35" s="26"/>
      <c r="C35" s="45"/>
      <c r="D35" s="30">
        <f>SUM(D9,D23,D27,D33)</f>
        <v>287.24719199999998</v>
      </c>
      <c r="E35" s="46"/>
      <c r="F35" s="30">
        <f>SUM(F9,F23,F27,F33)</f>
        <v>280.99719199999998</v>
      </c>
      <c r="G35" s="24"/>
    </row>
    <row r="36" spans="1:7" ht="15.75" thickBot="1" x14ac:dyDescent="0.3">
      <c r="A36" s="25" t="s">
        <v>33</v>
      </c>
      <c r="B36" s="26"/>
      <c r="C36" s="47">
        <v>0.05</v>
      </c>
      <c r="D36" s="48">
        <f>D35*C36</f>
        <v>14.3623596</v>
      </c>
      <c r="E36" s="46">
        <v>0.05</v>
      </c>
      <c r="F36" s="30">
        <f>F35*E36</f>
        <v>14.0498596</v>
      </c>
      <c r="G36" s="24"/>
    </row>
    <row r="37" spans="1:7" s="2" customFormat="1" ht="15.75" thickBot="1" x14ac:dyDescent="0.3">
      <c r="A37" s="1" t="s">
        <v>34</v>
      </c>
      <c r="B37" s="49"/>
      <c r="C37" s="50"/>
      <c r="D37" s="51">
        <f>D35+D36</f>
        <v>301.60955159999997</v>
      </c>
      <c r="E37" s="52"/>
      <c r="F37" s="51">
        <f>F35+F36</f>
        <v>295.04705159999997</v>
      </c>
      <c r="G37" s="53">
        <f>(F37-D37)/D37</f>
        <v>-2.1758263175641418E-2</v>
      </c>
    </row>
    <row r="38" spans="1:7" x14ac:dyDescent="0.25">
      <c r="F38" s="55"/>
    </row>
    <row r="39" spans="1:7" x14ac:dyDescent="0.25">
      <c r="F39" s="55"/>
      <c r="G39" s="177" t="s">
        <v>142</v>
      </c>
    </row>
  </sheetData>
  <mergeCells count="1">
    <mergeCell ref="B1:G1"/>
  </mergeCells>
  <pageMargins left="0.7" right="0.7" top="0.75" bottom="0.75" header="0.3" footer="0.3"/>
  <pageSetup scale="92" fitToHeight="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9"/>
  <sheetViews>
    <sheetView workbookViewId="0"/>
  </sheetViews>
  <sheetFormatPr defaultRowHeight="15" x14ac:dyDescent="0.25"/>
  <cols>
    <col min="1" max="1" width="34.85546875" style="54" bestFit="1" customWidth="1"/>
    <col min="2" max="2" width="11.5703125" style="17" customWidth="1"/>
    <col min="3" max="3" width="9.140625" customWidth="1"/>
    <col min="4" max="4" width="10" customWidth="1"/>
    <col min="5" max="5" width="11.140625" style="17" customWidth="1"/>
    <col min="6" max="6" width="11.7109375" style="17" customWidth="1"/>
    <col min="7" max="7" width="9.5703125" style="17" bestFit="1" customWidth="1"/>
  </cols>
  <sheetData>
    <row r="1" spans="1:11" s="2" customFormat="1" ht="15.75" thickBot="1" x14ac:dyDescent="0.3">
      <c r="A1" s="1"/>
      <c r="B1" s="182" t="s">
        <v>0</v>
      </c>
      <c r="C1" s="180"/>
      <c r="D1" s="180"/>
      <c r="E1" s="180"/>
      <c r="F1" s="180"/>
      <c r="G1" s="181"/>
      <c r="J1" s="56" t="s">
        <v>36</v>
      </c>
      <c r="K1" s="56"/>
    </row>
    <row r="2" spans="1:11" s="9" customFormat="1" ht="64.5" thickBot="1" x14ac:dyDescent="0.3">
      <c r="A2" s="3"/>
      <c r="B2" s="4" t="s">
        <v>1</v>
      </c>
      <c r="C2" s="5" t="s">
        <v>41</v>
      </c>
      <c r="D2" s="6" t="s">
        <v>3</v>
      </c>
      <c r="E2" s="65" t="s">
        <v>42</v>
      </c>
      <c r="F2" s="8" t="s">
        <v>5</v>
      </c>
      <c r="G2" s="4" t="s">
        <v>6</v>
      </c>
      <c r="J2" s="57"/>
      <c r="K2" s="57"/>
    </row>
    <row r="3" spans="1:11" s="17" customFormat="1" x14ac:dyDescent="0.25">
      <c r="A3" s="10" t="s">
        <v>7</v>
      </c>
      <c r="B3" s="11">
        <v>2000</v>
      </c>
      <c r="C3" s="12"/>
      <c r="D3" s="13"/>
      <c r="E3" s="14"/>
      <c r="F3" s="15"/>
      <c r="G3" s="16"/>
      <c r="J3" s="58"/>
      <c r="K3" s="58"/>
    </row>
    <row r="4" spans="1:11" s="17" customFormat="1" x14ac:dyDescent="0.25">
      <c r="A4" s="18" t="s">
        <v>8</v>
      </c>
      <c r="B4" s="19">
        <v>1.0561</v>
      </c>
      <c r="C4" s="20"/>
      <c r="D4" s="21"/>
      <c r="E4" s="22"/>
      <c r="F4" s="23"/>
      <c r="G4" s="24"/>
      <c r="J4" s="58"/>
      <c r="K4" s="58"/>
    </row>
    <row r="5" spans="1:11" x14ac:dyDescent="0.25">
      <c r="A5" s="25"/>
      <c r="B5" s="26"/>
      <c r="C5" s="27"/>
      <c r="D5" s="23"/>
      <c r="E5" s="22"/>
      <c r="F5" s="23"/>
      <c r="G5" s="24"/>
      <c r="J5" s="59"/>
      <c r="K5" s="59"/>
    </row>
    <row r="6" spans="1:11" x14ac:dyDescent="0.25">
      <c r="A6" s="25" t="s">
        <v>9</v>
      </c>
      <c r="B6" s="28">
        <f>($B$3)*0.65</f>
        <v>1300</v>
      </c>
      <c r="C6" s="29">
        <f>E6</f>
        <v>6.5000000000000002E-2</v>
      </c>
      <c r="D6" s="30">
        <f>B6*C6</f>
        <v>84.5</v>
      </c>
      <c r="E6" s="29">
        <f>'GS Under 50 FHP 2017'!E6</f>
        <v>6.5000000000000002E-2</v>
      </c>
      <c r="F6" s="30">
        <f>B6*E6</f>
        <v>84.5</v>
      </c>
      <c r="G6" s="24"/>
      <c r="H6" s="36"/>
      <c r="J6" s="59"/>
      <c r="K6" s="59"/>
    </row>
    <row r="7" spans="1:11" x14ac:dyDescent="0.25">
      <c r="A7" s="25" t="s">
        <v>10</v>
      </c>
      <c r="B7" s="28">
        <f>($B$3)*0.17</f>
        <v>340</v>
      </c>
      <c r="C7" s="29">
        <f>E7</f>
        <v>9.5000000000000001E-2</v>
      </c>
      <c r="D7" s="30">
        <f>B7*C7</f>
        <v>32.299999999999997</v>
      </c>
      <c r="E7" s="29">
        <f>'GS Under 50 FHP 2017'!E7</f>
        <v>9.5000000000000001E-2</v>
      </c>
      <c r="F7" s="30">
        <f>B7*E7</f>
        <v>32.299999999999997</v>
      </c>
      <c r="G7" s="24"/>
      <c r="H7" s="36"/>
      <c r="J7" s="59"/>
      <c r="K7" s="59"/>
    </row>
    <row r="8" spans="1:11" x14ac:dyDescent="0.25">
      <c r="A8" s="25" t="s">
        <v>11</v>
      </c>
      <c r="B8" s="28">
        <f>($B$3)*0.18</f>
        <v>360</v>
      </c>
      <c r="C8" s="29">
        <f>E8</f>
        <v>0.13200000000000001</v>
      </c>
      <c r="D8" s="30">
        <f>B8*C8</f>
        <v>47.52</v>
      </c>
      <c r="E8" s="29">
        <f>'GS Under 50 FHP 2017'!E8</f>
        <v>0.13200000000000001</v>
      </c>
      <c r="F8" s="30">
        <f>B8*E8</f>
        <v>47.52</v>
      </c>
      <c r="G8" s="24"/>
      <c r="H8" s="36"/>
      <c r="J8" s="59"/>
      <c r="K8" s="59"/>
    </row>
    <row r="9" spans="1:11" s="2" customFormat="1" x14ac:dyDescent="0.25">
      <c r="A9" s="31" t="s">
        <v>12</v>
      </c>
      <c r="B9" s="19"/>
      <c r="C9" s="32"/>
      <c r="D9" s="33">
        <f>SUM(D6:D8)</f>
        <v>164.32</v>
      </c>
      <c r="E9" s="32"/>
      <c r="F9" s="33">
        <f>SUM(F6:F8)</f>
        <v>164.32</v>
      </c>
      <c r="G9" s="34">
        <f>(F9-D9)/D9</f>
        <v>0</v>
      </c>
      <c r="H9" s="60"/>
      <c r="J9" s="56"/>
      <c r="K9" s="56"/>
    </row>
    <row r="10" spans="1:11" s="2" customFormat="1" x14ac:dyDescent="0.25">
      <c r="A10" s="31"/>
      <c r="B10" s="19"/>
      <c r="C10" s="32"/>
      <c r="D10" s="33"/>
      <c r="E10" s="32"/>
      <c r="F10" s="33"/>
      <c r="G10" s="34"/>
      <c r="J10" s="56"/>
      <c r="K10" s="56"/>
    </row>
    <row r="11" spans="1:11" x14ac:dyDescent="0.25">
      <c r="A11" s="25" t="s">
        <v>13</v>
      </c>
      <c r="B11" s="26">
        <v>1</v>
      </c>
      <c r="C11" s="61">
        <f>ROUND('GS Under 50 FHP 2018'!C11*(1+J11),2)</f>
        <v>40.94</v>
      </c>
      <c r="D11" s="30">
        <f>B11*C11</f>
        <v>40.94</v>
      </c>
      <c r="E11" s="40">
        <f>'GS Under 50 FHP 2017'!E11</f>
        <v>37.049999999999997</v>
      </c>
      <c r="F11" s="30">
        <f>B11*E11</f>
        <v>37.049999999999997</v>
      </c>
      <c r="G11" s="24"/>
      <c r="H11" s="36"/>
      <c r="J11" s="62">
        <v>1.6E-2</v>
      </c>
      <c r="K11" s="59"/>
    </row>
    <row r="12" spans="1:11" x14ac:dyDescent="0.25">
      <c r="A12" s="25" t="s">
        <v>14</v>
      </c>
      <c r="B12" s="26">
        <v>1</v>
      </c>
      <c r="C12" s="27">
        <f>7.48</f>
        <v>7.48</v>
      </c>
      <c r="D12" s="30">
        <f>B12*C12</f>
        <v>7.48</v>
      </c>
      <c r="E12" s="27">
        <f>'GS Under 50 FHP 2017'!E12</f>
        <v>7.48</v>
      </c>
      <c r="F12" s="30">
        <f>B12*E12</f>
        <v>7.48</v>
      </c>
      <c r="G12" s="24"/>
      <c r="H12" s="36"/>
      <c r="J12" s="59"/>
      <c r="K12" s="59"/>
    </row>
    <row r="13" spans="1:11" x14ac:dyDescent="0.25">
      <c r="A13" s="25" t="s">
        <v>15</v>
      </c>
      <c r="B13" s="26">
        <f>B3</f>
        <v>2000</v>
      </c>
      <c r="C13" s="63">
        <f>ROUND('GS Under 50 FHP 2018'!C13*(1+J13),4)</f>
        <v>1.8100000000000002E-2</v>
      </c>
      <c r="D13" s="30">
        <f>B13*C13</f>
        <v>36.200000000000003</v>
      </c>
      <c r="E13" s="27">
        <f>'GS Under 50 FHP 2017'!E13</f>
        <v>1.6299999999999999E-2</v>
      </c>
      <c r="F13" s="30">
        <f>B13*E13</f>
        <v>32.599999999999994</v>
      </c>
      <c r="G13" s="24"/>
      <c r="H13" s="36"/>
      <c r="J13" s="62">
        <v>1.6E-2</v>
      </c>
      <c r="K13" s="59"/>
    </row>
    <row r="14" spans="1:11" x14ac:dyDescent="0.25">
      <c r="A14" s="25" t="s">
        <v>16</v>
      </c>
      <c r="B14" s="26">
        <f>B3</f>
        <v>2000</v>
      </c>
      <c r="C14" s="27">
        <v>5.9999999999999995E-4</v>
      </c>
      <c r="D14" s="30">
        <f>B14*C14</f>
        <v>1.2</v>
      </c>
      <c r="E14" s="27">
        <f>'GS Under 50 FHP 2017'!E14</f>
        <v>5.9999999999999995E-4</v>
      </c>
      <c r="F14" s="30">
        <f>B14*E14</f>
        <v>1.2</v>
      </c>
      <c r="G14" s="24"/>
      <c r="H14" s="36"/>
    </row>
    <row r="15" spans="1:11" x14ac:dyDescent="0.25">
      <c r="A15" s="25" t="s">
        <v>17</v>
      </c>
      <c r="B15" s="26">
        <f>B3</f>
        <v>2000</v>
      </c>
      <c r="C15" s="27">
        <f>-0.0048+0.0013-0.0028-0.0001</f>
        <v>-6.4000000000000003E-3</v>
      </c>
      <c r="D15" s="30">
        <f>B15*C15</f>
        <v>-12.8</v>
      </c>
      <c r="E15" s="27">
        <f>'GS Under 50 FHP 2017'!E15</f>
        <v>-6.4000000000000003E-3</v>
      </c>
      <c r="F15" s="30">
        <f>B15*E15</f>
        <v>-12.8</v>
      </c>
      <c r="G15" s="24"/>
      <c r="H15" s="36"/>
    </row>
    <row r="16" spans="1:11" x14ac:dyDescent="0.25">
      <c r="A16" s="25"/>
      <c r="B16" s="26"/>
      <c r="C16" s="37"/>
      <c r="D16" s="30"/>
      <c r="E16" s="37"/>
      <c r="F16" s="30"/>
      <c r="G16" s="24"/>
    </row>
    <row r="17" spans="1:8" x14ac:dyDescent="0.25">
      <c r="A17" s="31" t="s">
        <v>18</v>
      </c>
      <c r="B17" s="26"/>
      <c r="C17" s="37"/>
      <c r="D17" s="33">
        <f>SUM(D11,D13,D14)</f>
        <v>78.34</v>
      </c>
      <c r="E17" s="37"/>
      <c r="F17" s="39">
        <f>SUM(F11,F13,F14)</f>
        <v>70.849999999999994</v>
      </c>
      <c r="G17" s="34">
        <f>(F17-D17)/D17</f>
        <v>-9.5608884350268181E-2</v>
      </c>
    </row>
    <row r="18" spans="1:8" x14ac:dyDescent="0.25">
      <c r="A18" s="31"/>
      <c r="B18" s="26"/>
      <c r="C18" s="37"/>
      <c r="D18" s="33"/>
      <c r="E18" s="37"/>
      <c r="F18" s="39"/>
      <c r="G18" s="34"/>
    </row>
    <row r="19" spans="1:8" x14ac:dyDescent="0.25">
      <c r="A19" s="25" t="s">
        <v>19</v>
      </c>
      <c r="B19" s="26">
        <v>1</v>
      </c>
      <c r="C19" s="40">
        <v>0.79</v>
      </c>
      <c r="D19" s="30">
        <f>B19*C19</f>
        <v>0.79</v>
      </c>
      <c r="E19" s="40">
        <f>'GS Under 50 FHP 2017'!E19</f>
        <v>0.79</v>
      </c>
      <c r="F19" s="41">
        <f>B19*E19</f>
        <v>0.79</v>
      </c>
      <c r="G19" s="34"/>
      <c r="H19" s="36"/>
    </row>
    <row r="20" spans="1:8" x14ac:dyDescent="0.25">
      <c r="A20" s="25" t="s">
        <v>20</v>
      </c>
      <c r="B20" s="28">
        <f>(B3*B4)-B3</f>
        <v>112.20000000000027</v>
      </c>
      <c r="C20" s="37">
        <f>C6*0.65+C7*0.17+C8*0.18</f>
        <v>8.2160000000000011E-2</v>
      </c>
      <c r="D20" s="30">
        <f>B20*C20</f>
        <v>9.2183520000000243</v>
      </c>
      <c r="E20" s="37">
        <f>'GS Under 50 FHP 2017'!E20</f>
        <v>8.2160000000000011E-2</v>
      </c>
      <c r="F20" s="41">
        <f>B20*E20</f>
        <v>9.2183520000000243</v>
      </c>
      <c r="G20" s="34"/>
      <c r="H20" s="36"/>
    </row>
    <row r="21" spans="1:8" x14ac:dyDescent="0.25">
      <c r="A21" s="25"/>
      <c r="B21" s="26"/>
      <c r="C21" s="37"/>
      <c r="D21" s="33"/>
      <c r="E21" s="37"/>
      <c r="F21" s="39"/>
      <c r="G21" s="34"/>
    </row>
    <row r="22" spans="1:8" x14ac:dyDescent="0.25">
      <c r="A22" s="31" t="s">
        <v>21</v>
      </c>
      <c r="B22" s="26"/>
      <c r="C22" s="37"/>
      <c r="D22" s="33">
        <f>D19+D20</f>
        <v>10.008352000000023</v>
      </c>
      <c r="E22" s="37"/>
      <c r="F22" s="39">
        <f>F19+F20</f>
        <v>10.008352000000023</v>
      </c>
      <c r="G22" s="34">
        <f>(F22-D22)/D22</f>
        <v>0</v>
      </c>
    </row>
    <row r="23" spans="1:8" s="2" customFormat="1" x14ac:dyDescent="0.25">
      <c r="A23" s="31" t="s">
        <v>22</v>
      </c>
      <c r="B23" s="19"/>
      <c r="C23" s="32"/>
      <c r="D23" s="33">
        <f>D17+D22</f>
        <v>88.348352000000034</v>
      </c>
      <c r="E23" s="32"/>
      <c r="F23" s="33">
        <f>F17+F22</f>
        <v>80.858352000000025</v>
      </c>
      <c r="G23" s="34">
        <f>(F23-D23)/D23</f>
        <v>-8.4778038644116482E-2</v>
      </c>
      <c r="H23" s="42"/>
    </row>
    <row r="24" spans="1:8" s="2" customFormat="1" x14ac:dyDescent="0.25">
      <c r="A24" s="31"/>
      <c r="B24" s="19"/>
      <c r="C24" s="32"/>
      <c r="D24" s="33"/>
      <c r="E24" s="32"/>
      <c r="F24" s="33"/>
      <c r="G24" s="34"/>
      <c r="H24" s="42"/>
    </row>
    <row r="25" spans="1:8" x14ac:dyDescent="0.25">
      <c r="A25" s="25" t="s">
        <v>23</v>
      </c>
      <c r="B25" s="28">
        <f>B3*B4</f>
        <v>2112.2000000000003</v>
      </c>
      <c r="C25" s="27">
        <v>4.4999999999999997E-3</v>
      </c>
      <c r="D25" s="30">
        <f>B25*C25</f>
        <v>9.504900000000001</v>
      </c>
      <c r="E25" s="27">
        <f>'GS Under 50 FHP 2017'!E25</f>
        <v>4.4999999999999997E-3</v>
      </c>
      <c r="F25" s="30">
        <f>B25*E25</f>
        <v>9.504900000000001</v>
      </c>
      <c r="G25" s="24"/>
      <c r="H25" s="36"/>
    </row>
    <row r="26" spans="1:8" x14ac:dyDescent="0.25">
      <c r="A26" s="25" t="s">
        <v>24</v>
      </c>
      <c r="B26" s="28">
        <f>B3*B4</f>
        <v>2112.2000000000003</v>
      </c>
      <c r="C26" s="27">
        <v>3.8E-3</v>
      </c>
      <c r="D26" s="30">
        <f>B26*C26</f>
        <v>8.0263600000000004</v>
      </c>
      <c r="E26" s="27">
        <f>'GS Under 50 FHP 2017'!E26</f>
        <v>3.8E-3</v>
      </c>
      <c r="F26" s="30">
        <f>B26*E26</f>
        <v>8.0263600000000004</v>
      </c>
      <c r="G26" s="24"/>
      <c r="H26" s="36"/>
    </row>
    <row r="27" spans="1:8" s="2" customFormat="1" x14ac:dyDescent="0.25">
      <c r="A27" s="31" t="s">
        <v>25</v>
      </c>
      <c r="B27" s="43"/>
      <c r="C27" s="32"/>
      <c r="D27" s="33">
        <f>SUM(D25:D26)</f>
        <v>17.531260000000003</v>
      </c>
      <c r="E27" s="32"/>
      <c r="F27" s="33">
        <f>SUM(F25:F26)</f>
        <v>17.531260000000003</v>
      </c>
      <c r="G27" s="34">
        <f>(F27-D27)/D27</f>
        <v>0</v>
      </c>
    </row>
    <row r="28" spans="1:8" s="2" customFormat="1" x14ac:dyDescent="0.25">
      <c r="A28" s="25" t="s">
        <v>26</v>
      </c>
      <c r="B28" s="64">
        <f>B3</f>
        <v>2000</v>
      </c>
      <c r="C28" s="22">
        <v>4.8999999999999998E-3</v>
      </c>
      <c r="D28" s="30">
        <f>B28*C28</f>
        <v>9.7999999999999989</v>
      </c>
      <c r="E28" s="27">
        <f>'GS Under 50 FHP 2017'!E28</f>
        <v>4.8999999999999998E-3</v>
      </c>
      <c r="F28" s="30">
        <f>B28*E28</f>
        <v>9.7999999999999989</v>
      </c>
      <c r="G28" s="34"/>
    </row>
    <row r="29" spans="1:8" x14ac:dyDescent="0.25">
      <c r="A29" s="25" t="s">
        <v>27</v>
      </c>
      <c r="B29" s="28">
        <f>B3*B4</f>
        <v>2112.2000000000003</v>
      </c>
      <c r="C29" s="27">
        <v>3.5999999999999999E-3</v>
      </c>
      <c r="D29" s="30">
        <f>B29*C29</f>
        <v>7.6039200000000005</v>
      </c>
      <c r="E29" s="27">
        <f>'GS Under 50 FHP 2017'!E29</f>
        <v>3.5999999999999999E-3</v>
      </c>
      <c r="F29" s="30">
        <f>B29*E29</f>
        <v>7.6039200000000005</v>
      </c>
      <c r="G29" s="24"/>
      <c r="H29" s="36"/>
    </row>
    <row r="30" spans="1:8" x14ac:dyDescent="0.25">
      <c r="A30" s="25" t="s">
        <v>28</v>
      </c>
      <c r="B30" s="28">
        <f>B3*B4</f>
        <v>2112.2000000000003</v>
      </c>
      <c r="C30" s="27">
        <v>2.9999999999999997E-4</v>
      </c>
      <c r="D30" s="30">
        <f>B30*C30</f>
        <v>0.63366</v>
      </c>
      <c r="E30" s="27">
        <f>'GS Under 50 FHP 2017'!E30</f>
        <v>2.9999999999999997E-4</v>
      </c>
      <c r="F30" s="30">
        <f>B30*E30</f>
        <v>0.63366</v>
      </c>
      <c r="G30" s="24"/>
      <c r="H30" s="36"/>
    </row>
    <row r="31" spans="1:8" x14ac:dyDescent="0.25">
      <c r="A31" s="25" t="s">
        <v>29</v>
      </c>
      <c r="B31" s="28">
        <f>B3*B4</f>
        <v>2112.2000000000003</v>
      </c>
      <c r="C31" s="27">
        <v>0</v>
      </c>
      <c r="D31" s="30">
        <f>B31*C31</f>
        <v>0</v>
      </c>
      <c r="E31" s="27">
        <f>'GS Under 50 FHP 2017'!E31</f>
        <v>0</v>
      </c>
      <c r="F31" s="30">
        <f>B31*E31</f>
        <v>0</v>
      </c>
      <c r="G31" s="24"/>
      <c r="H31" s="36"/>
    </row>
    <row r="32" spans="1:8" x14ac:dyDescent="0.25">
      <c r="A32" s="25" t="s">
        <v>30</v>
      </c>
      <c r="B32" s="26">
        <v>1</v>
      </c>
      <c r="C32" s="27">
        <v>0.25</v>
      </c>
      <c r="D32" s="30">
        <f>B32*C32</f>
        <v>0.25</v>
      </c>
      <c r="E32" s="27">
        <f>'GS Under 50 FHP 2017'!E32</f>
        <v>0.25</v>
      </c>
      <c r="F32" s="30">
        <f>B32*E32</f>
        <v>0.25</v>
      </c>
      <c r="G32" s="24"/>
      <c r="H32" s="36"/>
    </row>
    <row r="33" spans="1:7" s="2" customFormat="1" x14ac:dyDescent="0.25">
      <c r="A33" s="31" t="s">
        <v>31</v>
      </c>
      <c r="B33" s="19"/>
      <c r="C33" s="32"/>
      <c r="D33" s="33">
        <f>SUM(D28:D32)</f>
        <v>18.287579999999998</v>
      </c>
      <c r="E33" s="32"/>
      <c r="F33" s="33">
        <f>SUM(F28:F32)</f>
        <v>18.287579999999998</v>
      </c>
      <c r="G33" s="34">
        <f>(F33-D33)/D33</f>
        <v>0</v>
      </c>
    </row>
    <row r="34" spans="1:7" s="2" customFormat="1" x14ac:dyDescent="0.25">
      <c r="A34" s="31"/>
      <c r="B34" s="19"/>
      <c r="C34" s="32"/>
      <c r="D34" s="33"/>
      <c r="E34" s="32"/>
      <c r="F34" s="33"/>
      <c r="G34" s="34"/>
    </row>
    <row r="35" spans="1:7" x14ac:dyDescent="0.25">
      <c r="A35" s="25" t="s">
        <v>32</v>
      </c>
      <c r="B35" s="26"/>
      <c r="C35" s="45"/>
      <c r="D35" s="30">
        <f>SUM(D9,D23,D27,D33)</f>
        <v>288.48719199999999</v>
      </c>
      <c r="E35" s="46"/>
      <c r="F35" s="30">
        <f>SUM(F9,F23,F27,F33)</f>
        <v>280.99719199999998</v>
      </c>
      <c r="G35" s="24"/>
    </row>
    <row r="36" spans="1:7" ht="15.75" thickBot="1" x14ac:dyDescent="0.3">
      <c r="A36" s="25" t="s">
        <v>33</v>
      </c>
      <c r="B36" s="26"/>
      <c r="C36" s="47">
        <v>0.05</v>
      </c>
      <c r="D36" s="48">
        <f>D35*C36</f>
        <v>14.424359600000001</v>
      </c>
      <c r="E36" s="46">
        <v>0.05</v>
      </c>
      <c r="F36" s="30">
        <f>F35*E36</f>
        <v>14.0498596</v>
      </c>
      <c r="G36" s="24"/>
    </row>
    <row r="37" spans="1:7" s="2" customFormat="1" ht="15.75" thickBot="1" x14ac:dyDescent="0.3">
      <c r="A37" s="1" t="s">
        <v>34</v>
      </c>
      <c r="B37" s="49"/>
      <c r="C37" s="50"/>
      <c r="D37" s="51">
        <f>D35+D36</f>
        <v>302.9115516</v>
      </c>
      <c r="E37" s="52"/>
      <c r="F37" s="51">
        <f>F35+F36</f>
        <v>295.04705159999997</v>
      </c>
      <c r="G37" s="53">
        <f>(F37-D37)/D37</f>
        <v>-2.5963024382725526E-2</v>
      </c>
    </row>
    <row r="38" spans="1:7" x14ac:dyDescent="0.25">
      <c r="F38" s="55"/>
    </row>
    <row r="39" spans="1:7" x14ac:dyDescent="0.25">
      <c r="F39" s="55"/>
      <c r="G39" s="177" t="s">
        <v>143</v>
      </c>
    </row>
  </sheetData>
  <mergeCells count="1">
    <mergeCell ref="B1:G1"/>
  </mergeCells>
  <pageMargins left="0.7" right="0.7" top="0.75" bottom="0.75" header="0.3" footer="0.3"/>
  <pageSetup scale="92" fitToHeight="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9"/>
  <sheetViews>
    <sheetView workbookViewId="0"/>
  </sheetViews>
  <sheetFormatPr defaultRowHeight="15" x14ac:dyDescent="0.25"/>
  <cols>
    <col min="1" max="1" width="34.85546875" style="54" bestFit="1" customWidth="1"/>
    <col min="2" max="2" width="11.5703125" style="17" customWidth="1"/>
    <col min="3" max="3" width="9.140625" customWidth="1"/>
    <col min="4" max="4" width="10" customWidth="1"/>
    <col min="5" max="5" width="11.140625" style="17" customWidth="1"/>
    <col min="6" max="6" width="11.7109375" style="17" customWidth="1"/>
    <col min="7" max="7" width="9.5703125" style="17" bestFit="1" customWidth="1"/>
  </cols>
  <sheetData>
    <row r="1" spans="1:11" s="2" customFormat="1" ht="15.75" thickBot="1" x14ac:dyDescent="0.3">
      <c r="A1" s="1"/>
      <c r="B1" s="182" t="s">
        <v>0</v>
      </c>
      <c r="C1" s="180"/>
      <c r="D1" s="180"/>
      <c r="E1" s="180"/>
      <c r="F1" s="180"/>
      <c r="G1" s="181"/>
      <c r="J1" s="56" t="s">
        <v>36</v>
      </c>
      <c r="K1" s="56"/>
    </row>
    <row r="2" spans="1:11" s="9" customFormat="1" ht="64.5" thickBot="1" x14ac:dyDescent="0.3">
      <c r="A2" s="3"/>
      <c r="B2" s="4" t="s">
        <v>1</v>
      </c>
      <c r="C2" s="5" t="s">
        <v>43</v>
      </c>
      <c r="D2" s="6" t="s">
        <v>3</v>
      </c>
      <c r="E2" s="65" t="s">
        <v>44</v>
      </c>
      <c r="F2" s="8" t="s">
        <v>5</v>
      </c>
      <c r="G2" s="4" t="s">
        <v>6</v>
      </c>
      <c r="J2" s="57"/>
      <c r="K2" s="57"/>
    </row>
    <row r="3" spans="1:11" s="17" customFormat="1" x14ac:dyDescent="0.25">
      <c r="A3" s="10" t="s">
        <v>7</v>
      </c>
      <c r="B3" s="11">
        <v>2000</v>
      </c>
      <c r="C3" s="12"/>
      <c r="D3" s="13"/>
      <c r="E3" s="14"/>
      <c r="F3" s="15"/>
      <c r="G3" s="16"/>
      <c r="J3" s="58"/>
      <c r="K3" s="58"/>
    </row>
    <row r="4" spans="1:11" s="17" customFormat="1" x14ac:dyDescent="0.25">
      <c r="A4" s="18" t="s">
        <v>8</v>
      </c>
      <c r="B4" s="19">
        <v>1.0561</v>
      </c>
      <c r="C4" s="20"/>
      <c r="D4" s="21"/>
      <c r="E4" s="22"/>
      <c r="F4" s="23"/>
      <c r="G4" s="24"/>
      <c r="J4" s="58"/>
      <c r="K4" s="58"/>
    </row>
    <row r="5" spans="1:11" x14ac:dyDescent="0.25">
      <c r="A5" s="25"/>
      <c r="B5" s="26"/>
      <c r="C5" s="27"/>
      <c r="D5" s="23"/>
      <c r="E5" s="22"/>
      <c r="F5" s="23"/>
      <c r="G5" s="24"/>
      <c r="J5" s="59"/>
      <c r="K5" s="59"/>
    </row>
    <row r="6" spans="1:11" x14ac:dyDescent="0.25">
      <c r="A6" s="25" t="s">
        <v>9</v>
      </c>
      <c r="B6" s="28">
        <f>($B$3)*0.65</f>
        <v>1300</v>
      </c>
      <c r="C6" s="29">
        <f>E6</f>
        <v>6.5000000000000002E-2</v>
      </c>
      <c r="D6" s="30">
        <f>B6*C6</f>
        <v>84.5</v>
      </c>
      <c r="E6" s="29">
        <f>'GS Under 50 FHP 2017'!E6</f>
        <v>6.5000000000000002E-2</v>
      </c>
      <c r="F6" s="30">
        <f>B6*E6</f>
        <v>84.5</v>
      </c>
      <c r="G6" s="24"/>
      <c r="H6" s="36"/>
      <c r="J6" s="59"/>
      <c r="K6" s="59"/>
    </row>
    <row r="7" spans="1:11" x14ac:dyDescent="0.25">
      <c r="A7" s="25" t="s">
        <v>10</v>
      </c>
      <c r="B7" s="28">
        <f>($B$3)*0.17</f>
        <v>340</v>
      </c>
      <c r="C7" s="29">
        <f>E7</f>
        <v>9.5000000000000001E-2</v>
      </c>
      <c r="D7" s="30">
        <f>B7*C7</f>
        <v>32.299999999999997</v>
      </c>
      <c r="E7" s="29">
        <f>'GS Under 50 FHP 2017'!E7</f>
        <v>9.5000000000000001E-2</v>
      </c>
      <c r="F7" s="30">
        <f>B7*E7</f>
        <v>32.299999999999997</v>
      </c>
      <c r="G7" s="24"/>
      <c r="H7" s="36"/>
      <c r="J7" s="59"/>
      <c r="K7" s="59"/>
    </row>
    <row r="8" spans="1:11" x14ac:dyDescent="0.25">
      <c r="A8" s="25" t="s">
        <v>11</v>
      </c>
      <c r="B8" s="28">
        <f>($B$3)*0.18</f>
        <v>360</v>
      </c>
      <c r="C8" s="29">
        <f>E8</f>
        <v>0.13200000000000001</v>
      </c>
      <c r="D8" s="30">
        <f>B8*C8</f>
        <v>47.52</v>
      </c>
      <c r="E8" s="29">
        <f>'GS Under 50 FHP 2017'!E8</f>
        <v>0.13200000000000001</v>
      </c>
      <c r="F8" s="30">
        <f>B8*E8</f>
        <v>47.52</v>
      </c>
      <c r="G8" s="24"/>
      <c r="H8" s="36"/>
      <c r="J8" s="59"/>
      <c r="K8" s="59"/>
    </row>
    <row r="9" spans="1:11" s="2" customFormat="1" x14ac:dyDescent="0.25">
      <c r="A9" s="31" t="s">
        <v>12</v>
      </c>
      <c r="B9" s="19"/>
      <c r="C9" s="32"/>
      <c r="D9" s="33">
        <f>SUM(D6:D8)</f>
        <v>164.32</v>
      </c>
      <c r="E9" s="32"/>
      <c r="F9" s="33">
        <f>SUM(F6:F8)</f>
        <v>164.32</v>
      </c>
      <c r="G9" s="34">
        <f>(F9-D9)/D9</f>
        <v>0</v>
      </c>
      <c r="H9" s="60"/>
      <c r="J9" s="56"/>
      <c r="K9" s="56"/>
    </row>
    <row r="10" spans="1:11" s="2" customFormat="1" x14ac:dyDescent="0.25">
      <c r="A10" s="31"/>
      <c r="B10" s="19"/>
      <c r="C10" s="32"/>
      <c r="D10" s="33"/>
      <c r="E10" s="32"/>
      <c r="F10" s="33"/>
      <c r="G10" s="34"/>
      <c r="J10" s="56"/>
      <c r="K10" s="56"/>
    </row>
    <row r="11" spans="1:11" x14ac:dyDescent="0.25">
      <c r="A11" s="25" t="s">
        <v>13</v>
      </c>
      <c r="B11" s="26">
        <v>1</v>
      </c>
      <c r="C11" s="61">
        <f>ROUND('GS Under 50 FHP 2019'!C11*(1+J11),2)</f>
        <v>41.6</v>
      </c>
      <c r="D11" s="30">
        <f>B11*C11</f>
        <v>41.6</v>
      </c>
      <c r="E11" s="40">
        <f>'GS Under 50 FHP 2017'!E11</f>
        <v>37.049999999999997</v>
      </c>
      <c r="F11" s="30">
        <f>B11*E11</f>
        <v>37.049999999999997</v>
      </c>
      <c r="G11" s="24"/>
      <c r="H11" s="36"/>
      <c r="J11" s="62">
        <v>1.6E-2</v>
      </c>
      <c r="K11" s="59"/>
    </row>
    <row r="12" spans="1:11" x14ac:dyDescent="0.25">
      <c r="A12" s="25" t="s">
        <v>14</v>
      </c>
      <c r="B12" s="26">
        <v>1</v>
      </c>
      <c r="C12" s="27">
        <f>7.48</f>
        <v>7.48</v>
      </c>
      <c r="D12" s="30">
        <f>B12*C12</f>
        <v>7.48</v>
      </c>
      <c r="E12" s="27">
        <f>'GS Under 50 FHP 2017'!E12</f>
        <v>7.48</v>
      </c>
      <c r="F12" s="30">
        <f>B12*E12</f>
        <v>7.48</v>
      </c>
      <c r="G12" s="24"/>
      <c r="H12" s="36"/>
      <c r="J12" s="59"/>
      <c r="K12" s="59"/>
    </row>
    <row r="13" spans="1:11" x14ac:dyDescent="0.25">
      <c r="A13" s="25" t="s">
        <v>15</v>
      </c>
      <c r="B13" s="26">
        <f>B3</f>
        <v>2000</v>
      </c>
      <c r="C13" s="63">
        <f>ROUND('GS Under 50 FHP 2019'!C13*(1+J13),4)</f>
        <v>1.84E-2</v>
      </c>
      <c r="D13" s="30">
        <f>B13*C13</f>
        <v>36.799999999999997</v>
      </c>
      <c r="E13" s="27">
        <f>'GS Under 50 FHP 2017'!E13</f>
        <v>1.6299999999999999E-2</v>
      </c>
      <c r="F13" s="30">
        <f>B13*E13</f>
        <v>32.599999999999994</v>
      </c>
      <c r="G13" s="24"/>
      <c r="H13" s="36"/>
      <c r="J13" s="62">
        <v>1.6E-2</v>
      </c>
      <c r="K13" s="59"/>
    </row>
    <row r="14" spans="1:11" x14ac:dyDescent="0.25">
      <c r="A14" s="25" t="s">
        <v>16</v>
      </c>
      <c r="B14" s="26">
        <f>B3</f>
        <v>2000</v>
      </c>
      <c r="C14" s="27">
        <v>5.9999999999999995E-4</v>
      </c>
      <c r="D14" s="30">
        <f>B14*C14</f>
        <v>1.2</v>
      </c>
      <c r="E14" s="27">
        <f>'GS Under 50 FHP 2017'!E14</f>
        <v>5.9999999999999995E-4</v>
      </c>
      <c r="F14" s="30">
        <f>B14*E14</f>
        <v>1.2</v>
      </c>
      <c r="G14" s="24"/>
      <c r="H14" s="36"/>
    </row>
    <row r="15" spans="1:11" x14ac:dyDescent="0.25">
      <c r="A15" s="25" t="s">
        <v>17</v>
      </c>
      <c r="B15" s="26">
        <f>B3</f>
        <v>2000</v>
      </c>
      <c r="C15" s="27">
        <f>-0.0048+0.0013-0.0028-0.0001</f>
        <v>-6.4000000000000003E-3</v>
      </c>
      <c r="D15" s="30">
        <f>B15*C15</f>
        <v>-12.8</v>
      </c>
      <c r="E15" s="27">
        <f>'GS Under 50 FHP 2017'!E15</f>
        <v>-6.4000000000000003E-3</v>
      </c>
      <c r="F15" s="30">
        <f>B15*E15</f>
        <v>-12.8</v>
      </c>
      <c r="G15" s="24"/>
      <c r="H15" s="36"/>
    </row>
    <row r="16" spans="1:11" x14ac:dyDescent="0.25">
      <c r="A16" s="25"/>
      <c r="B16" s="26"/>
      <c r="C16" s="37"/>
      <c r="D16" s="30"/>
      <c r="E16" s="37"/>
      <c r="F16" s="30"/>
      <c r="G16" s="24"/>
    </row>
    <row r="17" spans="1:8" x14ac:dyDescent="0.25">
      <c r="A17" s="31" t="s">
        <v>18</v>
      </c>
      <c r="B17" s="26"/>
      <c r="C17" s="37"/>
      <c r="D17" s="33">
        <f>SUM(D11,D13,D14)</f>
        <v>79.600000000000009</v>
      </c>
      <c r="E17" s="37"/>
      <c r="F17" s="39">
        <f>SUM(F11,F13,F14)</f>
        <v>70.849999999999994</v>
      </c>
      <c r="G17" s="34">
        <f>(F17-D17)/D17</f>
        <v>-0.10992462311557806</v>
      </c>
    </row>
    <row r="18" spans="1:8" x14ac:dyDescent="0.25">
      <c r="A18" s="31"/>
      <c r="B18" s="26"/>
      <c r="C18" s="37"/>
      <c r="D18" s="33"/>
      <c r="E18" s="37"/>
      <c r="F18" s="39"/>
      <c r="G18" s="34"/>
    </row>
    <row r="19" spans="1:8" x14ac:dyDescent="0.25">
      <c r="A19" s="25" t="s">
        <v>19</v>
      </c>
      <c r="B19" s="26">
        <v>1</v>
      </c>
      <c r="C19" s="40">
        <v>0.79</v>
      </c>
      <c r="D19" s="30">
        <f>B19*C19</f>
        <v>0.79</v>
      </c>
      <c r="E19" s="40">
        <f>'GS Under 50 FHP 2017'!E19</f>
        <v>0.79</v>
      </c>
      <c r="F19" s="41">
        <f>B19*E19</f>
        <v>0.79</v>
      </c>
      <c r="G19" s="34"/>
      <c r="H19" s="36"/>
    </row>
    <row r="20" spans="1:8" x14ac:dyDescent="0.25">
      <c r="A20" s="25" t="s">
        <v>20</v>
      </c>
      <c r="B20" s="28">
        <f>(B3*B4)-B3</f>
        <v>112.20000000000027</v>
      </c>
      <c r="C20" s="37">
        <f>C6*0.65+C7*0.17+C8*0.18</f>
        <v>8.2160000000000011E-2</v>
      </c>
      <c r="D20" s="30">
        <f>B20*C20</f>
        <v>9.2183520000000243</v>
      </c>
      <c r="E20" s="37">
        <f>'GS Under 50 FHP 2017'!E20</f>
        <v>8.2160000000000011E-2</v>
      </c>
      <c r="F20" s="41">
        <f>B20*E20</f>
        <v>9.2183520000000243</v>
      </c>
      <c r="G20" s="34"/>
      <c r="H20" s="36"/>
    </row>
    <row r="21" spans="1:8" x14ac:dyDescent="0.25">
      <c r="A21" s="25"/>
      <c r="B21" s="26"/>
      <c r="C21" s="37"/>
      <c r="D21" s="33"/>
      <c r="E21" s="37"/>
      <c r="F21" s="39"/>
      <c r="G21" s="34"/>
    </row>
    <row r="22" spans="1:8" x14ac:dyDescent="0.25">
      <c r="A22" s="31" t="s">
        <v>21</v>
      </c>
      <c r="B22" s="26"/>
      <c r="C22" s="37"/>
      <c r="D22" s="33">
        <f>D19+D20</f>
        <v>10.008352000000023</v>
      </c>
      <c r="E22" s="37"/>
      <c r="F22" s="39">
        <f>F19+F20</f>
        <v>10.008352000000023</v>
      </c>
      <c r="G22" s="34">
        <f>(F22-D22)/D22</f>
        <v>0</v>
      </c>
    </row>
    <row r="23" spans="1:8" s="2" customFormat="1" x14ac:dyDescent="0.25">
      <c r="A23" s="31" t="s">
        <v>22</v>
      </c>
      <c r="B23" s="19"/>
      <c r="C23" s="32"/>
      <c r="D23" s="33">
        <f>D17+D22</f>
        <v>89.608352000000025</v>
      </c>
      <c r="E23" s="32"/>
      <c r="F23" s="33">
        <f>F17+F22</f>
        <v>80.858352000000025</v>
      </c>
      <c r="G23" s="34">
        <f>(F23-D23)/D23</f>
        <v>-9.7647147890857294E-2</v>
      </c>
      <c r="H23" s="42"/>
    </row>
    <row r="24" spans="1:8" s="2" customFormat="1" x14ac:dyDescent="0.25">
      <c r="A24" s="31"/>
      <c r="B24" s="19"/>
      <c r="C24" s="32"/>
      <c r="D24" s="33"/>
      <c r="E24" s="32"/>
      <c r="F24" s="33"/>
      <c r="G24" s="34"/>
      <c r="H24" s="42"/>
    </row>
    <row r="25" spans="1:8" x14ac:dyDescent="0.25">
      <c r="A25" s="25" t="s">
        <v>23</v>
      </c>
      <c r="B25" s="28">
        <f>B3*B4</f>
        <v>2112.2000000000003</v>
      </c>
      <c r="C25" s="27">
        <v>4.4999999999999997E-3</v>
      </c>
      <c r="D25" s="30">
        <f>B25*C25</f>
        <v>9.504900000000001</v>
      </c>
      <c r="E25" s="27">
        <f>'GS Under 50 FHP 2017'!E25</f>
        <v>4.4999999999999997E-3</v>
      </c>
      <c r="F25" s="30">
        <f>B25*E25</f>
        <v>9.504900000000001</v>
      </c>
      <c r="G25" s="24"/>
      <c r="H25" s="36"/>
    </row>
    <row r="26" spans="1:8" x14ac:dyDescent="0.25">
      <c r="A26" s="25" t="s">
        <v>24</v>
      </c>
      <c r="B26" s="28">
        <f>B3*B4</f>
        <v>2112.2000000000003</v>
      </c>
      <c r="C26" s="27">
        <v>3.8E-3</v>
      </c>
      <c r="D26" s="30">
        <f>B26*C26</f>
        <v>8.0263600000000004</v>
      </c>
      <c r="E26" s="27">
        <f>'GS Under 50 FHP 2017'!E26</f>
        <v>3.8E-3</v>
      </c>
      <c r="F26" s="30">
        <f>B26*E26</f>
        <v>8.0263600000000004</v>
      </c>
      <c r="G26" s="24"/>
      <c r="H26" s="36"/>
    </row>
    <row r="27" spans="1:8" s="2" customFormat="1" x14ac:dyDescent="0.25">
      <c r="A27" s="31" t="s">
        <v>25</v>
      </c>
      <c r="B27" s="43"/>
      <c r="C27" s="32"/>
      <c r="D27" s="33">
        <f>SUM(D25:D26)</f>
        <v>17.531260000000003</v>
      </c>
      <c r="E27" s="32"/>
      <c r="F27" s="33">
        <f>SUM(F25:F26)</f>
        <v>17.531260000000003</v>
      </c>
      <c r="G27" s="34">
        <f>(F27-D27)/D27</f>
        <v>0</v>
      </c>
    </row>
    <row r="28" spans="1:8" s="2" customFormat="1" x14ac:dyDescent="0.25">
      <c r="A28" s="25" t="s">
        <v>26</v>
      </c>
      <c r="B28" s="64">
        <f>B3</f>
        <v>2000</v>
      </c>
      <c r="C28" s="22">
        <v>4.8999999999999998E-3</v>
      </c>
      <c r="D28" s="30">
        <f>B28*C28</f>
        <v>9.7999999999999989</v>
      </c>
      <c r="E28" s="27">
        <f>'GS Under 50 FHP 2017'!E28</f>
        <v>4.8999999999999998E-3</v>
      </c>
      <c r="F28" s="30">
        <f>B28*E28</f>
        <v>9.7999999999999989</v>
      </c>
      <c r="G28" s="34"/>
    </row>
    <row r="29" spans="1:8" x14ac:dyDescent="0.25">
      <c r="A29" s="25" t="s">
        <v>27</v>
      </c>
      <c r="B29" s="28">
        <f>B3*B4</f>
        <v>2112.2000000000003</v>
      </c>
      <c r="C29" s="27">
        <v>3.5999999999999999E-3</v>
      </c>
      <c r="D29" s="30">
        <f>B29*C29</f>
        <v>7.6039200000000005</v>
      </c>
      <c r="E29" s="27">
        <f>'GS Under 50 FHP 2017'!E29</f>
        <v>3.5999999999999999E-3</v>
      </c>
      <c r="F29" s="30">
        <f>B29*E29</f>
        <v>7.6039200000000005</v>
      </c>
      <c r="G29" s="24"/>
      <c r="H29" s="36"/>
    </row>
    <row r="30" spans="1:8" x14ac:dyDescent="0.25">
      <c r="A30" s="25" t="s">
        <v>28</v>
      </c>
      <c r="B30" s="28">
        <f>B3*B4</f>
        <v>2112.2000000000003</v>
      </c>
      <c r="C30" s="27">
        <v>2.9999999999999997E-4</v>
      </c>
      <c r="D30" s="30">
        <f>B30*C30</f>
        <v>0.63366</v>
      </c>
      <c r="E30" s="27">
        <f>'GS Under 50 FHP 2017'!E30</f>
        <v>2.9999999999999997E-4</v>
      </c>
      <c r="F30" s="30">
        <f>B30*E30</f>
        <v>0.63366</v>
      </c>
      <c r="G30" s="24"/>
      <c r="H30" s="36"/>
    </row>
    <row r="31" spans="1:8" x14ac:dyDescent="0.25">
      <c r="A31" s="25" t="s">
        <v>29</v>
      </c>
      <c r="B31" s="28">
        <f>B3*B4</f>
        <v>2112.2000000000003</v>
      </c>
      <c r="C31" s="27">
        <v>0</v>
      </c>
      <c r="D31" s="30">
        <f>B31*C31</f>
        <v>0</v>
      </c>
      <c r="E31" s="27">
        <f>'GS Under 50 FHP 2017'!E31</f>
        <v>0</v>
      </c>
      <c r="F31" s="30">
        <f>B31*E31</f>
        <v>0</v>
      </c>
      <c r="G31" s="24"/>
      <c r="H31" s="36"/>
    </row>
    <row r="32" spans="1:8" x14ac:dyDescent="0.25">
      <c r="A32" s="25" t="s">
        <v>30</v>
      </c>
      <c r="B32" s="26">
        <v>1</v>
      </c>
      <c r="C32" s="27">
        <v>0.25</v>
      </c>
      <c r="D32" s="30">
        <f>B32*C32</f>
        <v>0.25</v>
      </c>
      <c r="E32" s="27">
        <f>'GS Under 50 FHP 2017'!E32</f>
        <v>0.25</v>
      </c>
      <c r="F32" s="30">
        <f>B32*E32</f>
        <v>0.25</v>
      </c>
      <c r="G32" s="24"/>
      <c r="H32" s="36"/>
    </row>
    <row r="33" spans="1:7" s="2" customFormat="1" x14ac:dyDescent="0.25">
      <c r="A33" s="31" t="s">
        <v>31</v>
      </c>
      <c r="B33" s="19"/>
      <c r="C33" s="32"/>
      <c r="D33" s="33">
        <f>SUM(D28:D32)</f>
        <v>18.287579999999998</v>
      </c>
      <c r="E33" s="32"/>
      <c r="F33" s="33">
        <f>SUM(F28:F32)</f>
        <v>18.287579999999998</v>
      </c>
      <c r="G33" s="34">
        <f>(F33-D33)/D33</f>
        <v>0</v>
      </c>
    </row>
    <row r="34" spans="1:7" s="2" customFormat="1" x14ac:dyDescent="0.25">
      <c r="A34" s="31"/>
      <c r="B34" s="19"/>
      <c r="C34" s="32"/>
      <c r="D34" s="33"/>
      <c r="E34" s="32"/>
      <c r="F34" s="33"/>
      <c r="G34" s="34"/>
    </row>
    <row r="35" spans="1:7" x14ac:dyDescent="0.25">
      <c r="A35" s="25" t="s">
        <v>32</v>
      </c>
      <c r="B35" s="26"/>
      <c r="C35" s="45"/>
      <c r="D35" s="30">
        <f>SUM(D9,D23,D27,D33)</f>
        <v>289.74719199999998</v>
      </c>
      <c r="E35" s="46"/>
      <c r="F35" s="30">
        <f>SUM(F9,F23,F27,F33)</f>
        <v>280.99719199999998</v>
      </c>
      <c r="G35" s="24"/>
    </row>
    <row r="36" spans="1:7" ht="15.75" thickBot="1" x14ac:dyDescent="0.3">
      <c r="A36" s="25" t="s">
        <v>33</v>
      </c>
      <c r="B36" s="26"/>
      <c r="C36" s="47">
        <v>0.05</v>
      </c>
      <c r="D36" s="48">
        <f>D35*C36</f>
        <v>14.4873596</v>
      </c>
      <c r="E36" s="46">
        <v>0.05</v>
      </c>
      <c r="F36" s="30">
        <f>F35*E36</f>
        <v>14.0498596</v>
      </c>
      <c r="G36" s="24"/>
    </row>
    <row r="37" spans="1:7" s="2" customFormat="1" ht="15.75" thickBot="1" x14ac:dyDescent="0.3">
      <c r="A37" s="1" t="s">
        <v>34</v>
      </c>
      <c r="B37" s="49"/>
      <c r="C37" s="50"/>
      <c r="D37" s="51">
        <f>D35+D36</f>
        <v>304.23455159999997</v>
      </c>
      <c r="E37" s="52"/>
      <c r="F37" s="51">
        <f>F35+F36</f>
        <v>295.04705159999997</v>
      </c>
      <c r="G37" s="53">
        <f>(F37-D37)/D37</f>
        <v>-3.0198739596413417E-2</v>
      </c>
    </row>
    <row r="38" spans="1:7" x14ac:dyDescent="0.25">
      <c r="F38" s="55"/>
    </row>
    <row r="39" spans="1:7" x14ac:dyDescent="0.25">
      <c r="F39" s="55"/>
      <c r="G39" s="177" t="s">
        <v>144</v>
      </c>
    </row>
  </sheetData>
  <mergeCells count="1">
    <mergeCell ref="B1:G1"/>
  </mergeCells>
  <pageMargins left="0.7" right="0.7" top="0.75" bottom="0.75" header="0.3" footer="0.3"/>
  <pageSetup scale="92" fitToHeight="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9"/>
  <sheetViews>
    <sheetView workbookViewId="0"/>
  </sheetViews>
  <sheetFormatPr defaultRowHeight="15" x14ac:dyDescent="0.25"/>
  <cols>
    <col min="1" max="1" width="34.85546875" style="54" bestFit="1" customWidth="1"/>
    <col min="2" max="2" width="11.5703125" style="17" customWidth="1"/>
    <col min="3" max="3" width="9.140625" customWidth="1"/>
    <col min="4" max="4" width="10" customWidth="1"/>
    <col min="5" max="5" width="11.140625" style="17" customWidth="1"/>
    <col min="6" max="6" width="11.7109375" style="17" customWidth="1"/>
    <col min="7" max="7" width="9.5703125" style="17" bestFit="1" customWidth="1"/>
  </cols>
  <sheetData>
    <row r="1" spans="1:11" s="2" customFormat="1" ht="15.75" thickBot="1" x14ac:dyDescent="0.3">
      <c r="A1" s="1"/>
      <c r="B1" s="182" t="s">
        <v>0</v>
      </c>
      <c r="C1" s="180"/>
      <c r="D1" s="180"/>
      <c r="E1" s="180"/>
      <c r="F1" s="180"/>
      <c r="G1" s="181"/>
      <c r="J1" s="56" t="s">
        <v>36</v>
      </c>
      <c r="K1" s="56"/>
    </row>
    <row r="2" spans="1:11" s="9" customFormat="1" ht="64.5" thickBot="1" x14ac:dyDescent="0.3">
      <c r="A2" s="3"/>
      <c r="B2" s="4" t="s">
        <v>1</v>
      </c>
      <c r="C2" s="5" t="s">
        <v>45</v>
      </c>
      <c r="D2" s="6" t="s">
        <v>3</v>
      </c>
      <c r="E2" s="65" t="s">
        <v>46</v>
      </c>
      <c r="F2" s="8" t="s">
        <v>5</v>
      </c>
      <c r="G2" s="4" t="s">
        <v>6</v>
      </c>
      <c r="J2" s="57"/>
      <c r="K2" s="57"/>
    </row>
    <row r="3" spans="1:11" s="17" customFormat="1" x14ac:dyDescent="0.25">
      <c r="A3" s="10" t="s">
        <v>7</v>
      </c>
      <c r="B3" s="11">
        <v>2000</v>
      </c>
      <c r="C3" s="12"/>
      <c r="D3" s="13"/>
      <c r="E3" s="14"/>
      <c r="F3" s="15"/>
      <c r="G3" s="16"/>
      <c r="J3" s="58"/>
      <c r="K3" s="58"/>
    </row>
    <row r="4" spans="1:11" s="17" customFormat="1" x14ac:dyDescent="0.25">
      <c r="A4" s="18" t="s">
        <v>8</v>
      </c>
      <c r="B4" s="19">
        <v>1.0561</v>
      </c>
      <c r="C4" s="20"/>
      <c r="D4" s="21"/>
      <c r="E4" s="22"/>
      <c r="F4" s="23"/>
      <c r="G4" s="24"/>
      <c r="J4" s="58"/>
      <c r="K4" s="58"/>
    </row>
    <row r="5" spans="1:11" x14ac:dyDescent="0.25">
      <c r="A5" s="25"/>
      <c r="B5" s="26"/>
      <c r="C5" s="27"/>
      <c r="D5" s="23"/>
      <c r="E5" s="22"/>
      <c r="F5" s="23"/>
      <c r="G5" s="24"/>
      <c r="J5" s="59"/>
      <c r="K5" s="59"/>
    </row>
    <row r="6" spans="1:11" x14ac:dyDescent="0.25">
      <c r="A6" s="25" t="s">
        <v>9</v>
      </c>
      <c r="B6" s="28">
        <f>($B$3)*0.65</f>
        <v>1300</v>
      </c>
      <c r="C6" s="29">
        <f>E6</f>
        <v>6.5000000000000002E-2</v>
      </c>
      <c r="D6" s="30">
        <f>B6*C6</f>
        <v>84.5</v>
      </c>
      <c r="E6" s="29">
        <f>'GS Under 50 FHP 2017'!E6</f>
        <v>6.5000000000000002E-2</v>
      </c>
      <c r="F6" s="30">
        <f>B6*E6</f>
        <v>84.5</v>
      </c>
      <c r="G6" s="24"/>
      <c r="H6" s="36"/>
      <c r="J6" s="59"/>
      <c r="K6" s="59"/>
    </row>
    <row r="7" spans="1:11" x14ac:dyDescent="0.25">
      <c r="A7" s="25" t="s">
        <v>10</v>
      </c>
      <c r="B7" s="28">
        <f>($B$3)*0.17</f>
        <v>340</v>
      </c>
      <c r="C7" s="29">
        <f>E7</f>
        <v>9.5000000000000001E-2</v>
      </c>
      <c r="D7" s="30">
        <f>B7*C7</f>
        <v>32.299999999999997</v>
      </c>
      <c r="E7" s="29">
        <f>'GS Under 50 FHP 2017'!E7</f>
        <v>9.5000000000000001E-2</v>
      </c>
      <c r="F7" s="30">
        <f>B7*E7</f>
        <v>32.299999999999997</v>
      </c>
      <c r="G7" s="24"/>
      <c r="H7" s="36"/>
      <c r="J7" s="59"/>
      <c r="K7" s="59"/>
    </row>
    <row r="8" spans="1:11" x14ac:dyDescent="0.25">
      <c r="A8" s="25" t="s">
        <v>11</v>
      </c>
      <c r="B8" s="28">
        <f>($B$3)*0.18</f>
        <v>360</v>
      </c>
      <c r="C8" s="29">
        <f>E8</f>
        <v>0.13200000000000001</v>
      </c>
      <c r="D8" s="30">
        <f>B8*C8</f>
        <v>47.52</v>
      </c>
      <c r="E8" s="29">
        <f>'GS Under 50 FHP 2017'!E8</f>
        <v>0.13200000000000001</v>
      </c>
      <c r="F8" s="30">
        <f>B8*E8</f>
        <v>47.52</v>
      </c>
      <c r="G8" s="24"/>
      <c r="H8" s="36"/>
      <c r="J8" s="59"/>
      <c r="K8" s="59"/>
    </row>
    <row r="9" spans="1:11" s="2" customFormat="1" x14ac:dyDescent="0.25">
      <c r="A9" s="31" t="s">
        <v>12</v>
      </c>
      <c r="B9" s="19"/>
      <c r="C9" s="32"/>
      <c r="D9" s="33">
        <f>SUM(D6:D8)</f>
        <v>164.32</v>
      </c>
      <c r="E9" s="32"/>
      <c r="F9" s="33">
        <f>SUM(F6:F8)</f>
        <v>164.32</v>
      </c>
      <c r="G9" s="34">
        <f>(F9-D9)/D9</f>
        <v>0</v>
      </c>
      <c r="H9" s="60"/>
      <c r="J9" s="56"/>
      <c r="K9" s="56"/>
    </row>
    <row r="10" spans="1:11" s="2" customFormat="1" x14ac:dyDescent="0.25">
      <c r="A10" s="31"/>
      <c r="B10" s="19"/>
      <c r="C10" s="32"/>
      <c r="D10" s="33"/>
      <c r="E10" s="32"/>
      <c r="F10" s="33"/>
      <c r="G10" s="34"/>
      <c r="J10" s="56"/>
      <c r="K10" s="56"/>
    </row>
    <row r="11" spans="1:11" x14ac:dyDescent="0.25">
      <c r="A11" s="25" t="s">
        <v>13</v>
      </c>
      <c r="B11" s="26">
        <v>1</v>
      </c>
      <c r="C11" s="61">
        <f>ROUND('GS Under 50 FHP 2020'!C11*(1+J11),2)</f>
        <v>42.27</v>
      </c>
      <c r="D11" s="30">
        <f>B11*C11</f>
        <v>42.27</v>
      </c>
      <c r="E11" s="40">
        <f>'GS Under 50 FHP 2017'!E11</f>
        <v>37.049999999999997</v>
      </c>
      <c r="F11" s="30">
        <f>B11*E11</f>
        <v>37.049999999999997</v>
      </c>
      <c r="G11" s="24"/>
      <c r="H11" s="36"/>
      <c r="J11" s="62">
        <v>1.6E-2</v>
      </c>
      <c r="K11" s="59"/>
    </row>
    <row r="12" spans="1:11" x14ac:dyDescent="0.25">
      <c r="A12" s="25" t="s">
        <v>14</v>
      </c>
      <c r="B12" s="26">
        <v>1</v>
      </c>
      <c r="C12" s="27">
        <f>7.48</f>
        <v>7.48</v>
      </c>
      <c r="D12" s="30">
        <f>B12*C12</f>
        <v>7.48</v>
      </c>
      <c r="E12" s="27">
        <f>'GS Under 50 FHP 2017'!E12</f>
        <v>7.48</v>
      </c>
      <c r="F12" s="30">
        <f>B12*E12</f>
        <v>7.48</v>
      </c>
      <c r="G12" s="24"/>
      <c r="H12" s="36"/>
      <c r="J12" s="59"/>
      <c r="K12" s="59"/>
    </row>
    <row r="13" spans="1:11" x14ac:dyDescent="0.25">
      <c r="A13" s="25" t="s">
        <v>15</v>
      </c>
      <c r="B13" s="26">
        <f>B3</f>
        <v>2000</v>
      </c>
      <c r="C13" s="63">
        <f>ROUND('GS Under 50 FHP 2020'!C13*(1+J13),4)</f>
        <v>1.8700000000000001E-2</v>
      </c>
      <c r="D13" s="30">
        <f>B13*C13</f>
        <v>37.400000000000006</v>
      </c>
      <c r="E13" s="27">
        <f>'GS Under 50 FHP 2017'!E13</f>
        <v>1.6299999999999999E-2</v>
      </c>
      <c r="F13" s="30">
        <f>B13*E13</f>
        <v>32.599999999999994</v>
      </c>
      <c r="G13" s="24"/>
      <c r="H13" s="36"/>
      <c r="J13" s="62">
        <v>1.6E-2</v>
      </c>
      <c r="K13" s="59"/>
    </row>
    <row r="14" spans="1:11" x14ac:dyDescent="0.25">
      <c r="A14" s="25" t="s">
        <v>16</v>
      </c>
      <c r="B14" s="26">
        <f>B3</f>
        <v>2000</v>
      </c>
      <c r="C14" s="27">
        <v>5.9999999999999995E-4</v>
      </c>
      <c r="D14" s="30">
        <f>B14*C14</f>
        <v>1.2</v>
      </c>
      <c r="E14" s="27">
        <f>'GS Under 50 FHP 2017'!E14</f>
        <v>5.9999999999999995E-4</v>
      </c>
      <c r="F14" s="30">
        <f>B14*E14</f>
        <v>1.2</v>
      </c>
      <c r="G14" s="24"/>
      <c r="H14" s="36"/>
    </row>
    <row r="15" spans="1:11" x14ac:dyDescent="0.25">
      <c r="A15" s="25" t="s">
        <v>17</v>
      </c>
      <c r="B15" s="26">
        <f>B3</f>
        <v>2000</v>
      </c>
      <c r="C15" s="27">
        <f>-0.0048+0.0013-0.0028-0.0001</f>
        <v>-6.4000000000000003E-3</v>
      </c>
      <c r="D15" s="30">
        <f>B15*C15</f>
        <v>-12.8</v>
      </c>
      <c r="E15" s="27">
        <f>'GS Under 50 FHP 2017'!E15</f>
        <v>-6.4000000000000003E-3</v>
      </c>
      <c r="F15" s="30">
        <f>B15*E15</f>
        <v>-12.8</v>
      </c>
      <c r="G15" s="24"/>
      <c r="H15" s="36"/>
    </row>
    <row r="16" spans="1:11" x14ac:dyDescent="0.25">
      <c r="A16" s="25"/>
      <c r="B16" s="26"/>
      <c r="C16" s="37"/>
      <c r="D16" s="30"/>
      <c r="E16" s="37"/>
      <c r="F16" s="30"/>
      <c r="G16" s="24"/>
    </row>
    <row r="17" spans="1:8" x14ac:dyDescent="0.25">
      <c r="A17" s="31" t="s">
        <v>18</v>
      </c>
      <c r="B17" s="26"/>
      <c r="C17" s="37"/>
      <c r="D17" s="33">
        <f>SUM(D11,D13,D14)</f>
        <v>80.870000000000019</v>
      </c>
      <c r="E17" s="37"/>
      <c r="F17" s="39">
        <f>SUM(F11,F13,F14)</f>
        <v>70.849999999999994</v>
      </c>
      <c r="G17" s="34">
        <f>(F17-D17)/D17</f>
        <v>-0.123902559663658</v>
      </c>
    </row>
    <row r="18" spans="1:8" x14ac:dyDescent="0.25">
      <c r="A18" s="31"/>
      <c r="B18" s="26"/>
      <c r="C18" s="37"/>
      <c r="D18" s="33"/>
      <c r="E18" s="37"/>
      <c r="F18" s="39"/>
      <c r="G18" s="34"/>
    </row>
    <row r="19" spans="1:8" x14ac:dyDescent="0.25">
      <c r="A19" s="25" t="s">
        <v>19</v>
      </c>
      <c r="B19" s="26">
        <v>1</v>
      </c>
      <c r="C19" s="40">
        <v>0.79</v>
      </c>
      <c r="D19" s="30">
        <f>B19*C19</f>
        <v>0.79</v>
      </c>
      <c r="E19" s="40">
        <f>'GS Under 50 FHP 2017'!E19</f>
        <v>0.79</v>
      </c>
      <c r="F19" s="41">
        <f>B19*E19</f>
        <v>0.79</v>
      </c>
      <c r="G19" s="34"/>
      <c r="H19" s="36"/>
    </row>
    <row r="20" spans="1:8" x14ac:dyDescent="0.25">
      <c r="A20" s="25" t="s">
        <v>20</v>
      </c>
      <c r="B20" s="28">
        <f>(B3*B4)-B3</f>
        <v>112.20000000000027</v>
      </c>
      <c r="C20" s="37">
        <f>C6*0.65+C7*0.17+C8*0.18</f>
        <v>8.2160000000000011E-2</v>
      </c>
      <c r="D20" s="30">
        <f>B20*C20</f>
        <v>9.2183520000000243</v>
      </c>
      <c r="E20" s="37">
        <f>'GS Under 50 FHP 2017'!E20</f>
        <v>8.2160000000000011E-2</v>
      </c>
      <c r="F20" s="41">
        <f>B20*E20</f>
        <v>9.2183520000000243</v>
      </c>
      <c r="G20" s="34"/>
      <c r="H20" s="36"/>
    </row>
    <row r="21" spans="1:8" x14ac:dyDescent="0.25">
      <c r="A21" s="25"/>
      <c r="B21" s="26"/>
      <c r="C21" s="37"/>
      <c r="D21" s="33"/>
      <c r="E21" s="37"/>
      <c r="F21" s="39"/>
      <c r="G21" s="34"/>
    </row>
    <row r="22" spans="1:8" x14ac:dyDescent="0.25">
      <c r="A22" s="31" t="s">
        <v>21</v>
      </c>
      <c r="B22" s="26"/>
      <c r="C22" s="37"/>
      <c r="D22" s="33">
        <f>D19+D20</f>
        <v>10.008352000000023</v>
      </c>
      <c r="E22" s="37"/>
      <c r="F22" s="39">
        <f>F19+F20</f>
        <v>10.008352000000023</v>
      </c>
      <c r="G22" s="34">
        <f>(F22-D22)/D22</f>
        <v>0</v>
      </c>
    </row>
    <row r="23" spans="1:8" s="2" customFormat="1" x14ac:dyDescent="0.25">
      <c r="A23" s="31" t="s">
        <v>22</v>
      </c>
      <c r="B23" s="19"/>
      <c r="C23" s="32"/>
      <c r="D23" s="33">
        <f>D17+D22</f>
        <v>90.878352000000035</v>
      </c>
      <c r="E23" s="32"/>
      <c r="F23" s="33">
        <f>F17+F22</f>
        <v>80.858352000000025</v>
      </c>
      <c r="G23" s="34">
        <f>(F23-D23)/D23</f>
        <v>-0.11025728107393504</v>
      </c>
      <c r="H23" s="42"/>
    </row>
    <row r="24" spans="1:8" s="2" customFormat="1" x14ac:dyDescent="0.25">
      <c r="A24" s="31"/>
      <c r="B24" s="19"/>
      <c r="C24" s="32"/>
      <c r="D24" s="33"/>
      <c r="E24" s="32"/>
      <c r="F24" s="33"/>
      <c r="G24" s="34"/>
      <c r="H24" s="42"/>
    </row>
    <row r="25" spans="1:8" x14ac:dyDescent="0.25">
      <c r="A25" s="25" t="s">
        <v>23</v>
      </c>
      <c r="B25" s="28">
        <f>B3*B4</f>
        <v>2112.2000000000003</v>
      </c>
      <c r="C25" s="27">
        <v>4.4999999999999997E-3</v>
      </c>
      <c r="D25" s="30">
        <f>B25*C25</f>
        <v>9.504900000000001</v>
      </c>
      <c r="E25" s="27">
        <f>'GS Under 50 FHP 2017'!E25</f>
        <v>4.4999999999999997E-3</v>
      </c>
      <c r="F25" s="30">
        <f>B25*E25</f>
        <v>9.504900000000001</v>
      </c>
      <c r="G25" s="24"/>
      <c r="H25" s="36"/>
    </row>
    <row r="26" spans="1:8" x14ac:dyDescent="0.25">
      <c r="A26" s="25" t="s">
        <v>24</v>
      </c>
      <c r="B26" s="28">
        <f>B3*B4</f>
        <v>2112.2000000000003</v>
      </c>
      <c r="C26" s="27">
        <v>3.8E-3</v>
      </c>
      <c r="D26" s="30">
        <f>B26*C26</f>
        <v>8.0263600000000004</v>
      </c>
      <c r="E26" s="27">
        <f>'GS Under 50 FHP 2017'!E26</f>
        <v>3.8E-3</v>
      </c>
      <c r="F26" s="30">
        <f>B26*E26</f>
        <v>8.0263600000000004</v>
      </c>
      <c r="G26" s="24"/>
      <c r="H26" s="36"/>
    </row>
    <row r="27" spans="1:8" s="2" customFormat="1" x14ac:dyDescent="0.25">
      <c r="A27" s="31" t="s">
        <v>25</v>
      </c>
      <c r="B27" s="43"/>
      <c r="C27" s="32"/>
      <c r="D27" s="33">
        <f>SUM(D25:D26)</f>
        <v>17.531260000000003</v>
      </c>
      <c r="E27" s="32"/>
      <c r="F27" s="33">
        <f>SUM(F25:F26)</f>
        <v>17.531260000000003</v>
      </c>
      <c r="G27" s="34">
        <f>(F27-D27)/D27</f>
        <v>0</v>
      </c>
    </row>
    <row r="28" spans="1:8" s="2" customFormat="1" x14ac:dyDescent="0.25">
      <c r="A28" s="25" t="s">
        <v>26</v>
      </c>
      <c r="B28" s="64">
        <f>B3</f>
        <v>2000</v>
      </c>
      <c r="C28" s="22">
        <v>4.8999999999999998E-3</v>
      </c>
      <c r="D28" s="30">
        <f>B28*C28</f>
        <v>9.7999999999999989</v>
      </c>
      <c r="E28" s="27">
        <f>'GS Under 50 FHP 2017'!E28</f>
        <v>4.8999999999999998E-3</v>
      </c>
      <c r="F28" s="30">
        <f>B28*E28</f>
        <v>9.7999999999999989</v>
      </c>
      <c r="G28" s="34"/>
    </row>
    <row r="29" spans="1:8" x14ac:dyDescent="0.25">
      <c r="A29" s="25" t="s">
        <v>27</v>
      </c>
      <c r="B29" s="28">
        <f>B3*B4</f>
        <v>2112.2000000000003</v>
      </c>
      <c r="C29" s="27">
        <v>3.5999999999999999E-3</v>
      </c>
      <c r="D29" s="30">
        <f>B29*C29</f>
        <v>7.6039200000000005</v>
      </c>
      <c r="E29" s="27">
        <f>'GS Under 50 FHP 2017'!E29</f>
        <v>3.5999999999999999E-3</v>
      </c>
      <c r="F29" s="30">
        <f>B29*E29</f>
        <v>7.6039200000000005</v>
      </c>
      <c r="G29" s="24"/>
      <c r="H29" s="36"/>
    </row>
    <row r="30" spans="1:8" x14ac:dyDescent="0.25">
      <c r="A30" s="25" t="s">
        <v>28</v>
      </c>
      <c r="B30" s="28">
        <f>B3*B4</f>
        <v>2112.2000000000003</v>
      </c>
      <c r="C30" s="27">
        <v>2.9999999999999997E-4</v>
      </c>
      <c r="D30" s="30">
        <f>B30*C30</f>
        <v>0.63366</v>
      </c>
      <c r="E30" s="27">
        <f>'GS Under 50 FHP 2017'!E30</f>
        <v>2.9999999999999997E-4</v>
      </c>
      <c r="F30" s="30">
        <f>B30*E30</f>
        <v>0.63366</v>
      </c>
      <c r="G30" s="24"/>
      <c r="H30" s="36"/>
    </row>
    <row r="31" spans="1:8" x14ac:dyDescent="0.25">
      <c r="A31" s="25" t="s">
        <v>29</v>
      </c>
      <c r="B31" s="28">
        <f>B3*B4</f>
        <v>2112.2000000000003</v>
      </c>
      <c r="C31" s="27">
        <v>0</v>
      </c>
      <c r="D31" s="30">
        <f>B31*C31</f>
        <v>0</v>
      </c>
      <c r="E31" s="27">
        <f>'GS Under 50 FHP 2017'!E31</f>
        <v>0</v>
      </c>
      <c r="F31" s="30">
        <f>B31*E31</f>
        <v>0</v>
      </c>
      <c r="G31" s="24"/>
      <c r="H31" s="36"/>
    </row>
    <row r="32" spans="1:8" x14ac:dyDescent="0.25">
      <c r="A32" s="25" t="s">
        <v>30</v>
      </c>
      <c r="B32" s="26">
        <v>1</v>
      </c>
      <c r="C32" s="27">
        <v>0.25</v>
      </c>
      <c r="D32" s="30">
        <f>B32*C32</f>
        <v>0.25</v>
      </c>
      <c r="E32" s="27">
        <f>'GS Under 50 FHP 2017'!E32</f>
        <v>0.25</v>
      </c>
      <c r="F32" s="30">
        <f>B32*E32</f>
        <v>0.25</v>
      </c>
      <c r="G32" s="24"/>
      <c r="H32" s="36"/>
    </row>
    <row r="33" spans="1:7" s="2" customFormat="1" x14ac:dyDescent="0.25">
      <c r="A33" s="31" t="s">
        <v>31</v>
      </c>
      <c r="B33" s="19"/>
      <c r="C33" s="32"/>
      <c r="D33" s="33">
        <f>SUM(D28:D32)</f>
        <v>18.287579999999998</v>
      </c>
      <c r="E33" s="32"/>
      <c r="F33" s="33">
        <f>SUM(F28:F32)</f>
        <v>18.287579999999998</v>
      </c>
      <c r="G33" s="34">
        <f>(F33-D33)/D33</f>
        <v>0</v>
      </c>
    </row>
    <row r="34" spans="1:7" s="2" customFormat="1" x14ac:dyDescent="0.25">
      <c r="A34" s="31"/>
      <c r="B34" s="19"/>
      <c r="C34" s="32"/>
      <c r="D34" s="33"/>
      <c r="E34" s="32"/>
      <c r="F34" s="33"/>
      <c r="G34" s="34"/>
    </row>
    <row r="35" spans="1:7" x14ac:dyDescent="0.25">
      <c r="A35" s="25" t="s">
        <v>32</v>
      </c>
      <c r="B35" s="26"/>
      <c r="C35" s="45"/>
      <c r="D35" s="30">
        <f>SUM(D9,D23,D27,D33)</f>
        <v>291.01719200000002</v>
      </c>
      <c r="E35" s="46"/>
      <c r="F35" s="30">
        <f>SUM(F9,F23,F27,F33)</f>
        <v>280.99719199999998</v>
      </c>
      <c r="G35" s="24"/>
    </row>
    <row r="36" spans="1:7" ht="15.75" thickBot="1" x14ac:dyDescent="0.3">
      <c r="A36" s="25" t="s">
        <v>33</v>
      </c>
      <c r="B36" s="26"/>
      <c r="C36" s="47">
        <v>0.05</v>
      </c>
      <c r="D36" s="48">
        <f>D35*C36</f>
        <v>14.550859600000003</v>
      </c>
      <c r="E36" s="46">
        <v>0.05</v>
      </c>
      <c r="F36" s="30">
        <f>F35*E36</f>
        <v>14.0498596</v>
      </c>
      <c r="G36" s="24"/>
    </row>
    <row r="37" spans="1:7" s="2" customFormat="1" ht="15.75" thickBot="1" x14ac:dyDescent="0.3">
      <c r="A37" s="1" t="s">
        <v>34</v>
      </c>
      <c r="B37" s="49"/>
      <c r="C37" s="50"/>
      <c r="D37" s="51">
        <f>D35+D36</f>
        <v>305.56805160000005</v>
      </c>
      <c r="E37" s="52"/>
      <c r="F37" s="51">
        <f>F35+F36</f>
        <v>295.04705159999997</v>
      </c>
      <c r="G37" s="53">
        <f>(F37-D37)/D37</f>
        <v>-3.443095554299784E-2</v>
      </c>
    </row>
    <row r="38" spans="1:7" x14ac:dyDescent="0.25">
      <c r="F38" s="55"/>
    </row>
    <row r="39" spans="1:7" x14ac:dyDescent="0.25">
      <c r="F39" s="55"/>
      <c r="G39" s="177" t="s">
        <v>145</v>
      </c>
    </row>
  </sheetData>
  <mergeCells count="1">
    <mergeCell ref="B1:G1"/>
  </mergeCells>
  <pageMargins left="0.7" right="0.7" top="0.75" bottom="0.75" header="0.3" footer="0.3"/>
  <pageSetup scale="9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9"/>
  <sheetViews>
    <sheetView zoomScaleNormal="100" workbookViewId="0"/>
  </sheetViews>
  <sheetFormatPr defaultRowHeight="15" x14ac:dyDescent="0.25"/>
  <cols>
    <col min="1" max="1" width="34.85546875" style="54" bestFit="1" customWidth="1"/>
    <col min="2" max="2" width="11.5703125" style="17" customWidth="1"/>
    <col min="3" max="3" width="9.140625" customWidth="1"/>
    <col min="4" max="4" width="10" customWidth="1"/>
    <col min="5" max="5" width="11.140625" style="17" customWidth="1"/>
    <col min="6" max="6" width="11.7109375" style="17" customWidth="1"/>
    <col min="7" max="7" width="9.5703125" style="17" bestFit="1" customWidth="1"/>
    <col min="257" max="257" width="34.85546875" bestFit="1" customWidth="1"/>
    <col min="258" max="258" width="11.5703125" customWidth="1"/>
    <col min="259" max="259" width="9.140625" customWidth="1"/>
    <col min="260" max="260" width="10" customWidth="1"/>
    <col min="261" max="261" width="11.140625" customWidth="1"/>
    <col min="262" max="262" width="11.7109375" customWidth="1"/>
    <col min="263" max="263" width="9.5703125" bestFit="1" customWidth="1"/>
    <col min="513" max="513" width="34.85546875" bestFit="1" customWidth="1"/>
    <col min="514" max="514" width="11.5703125" customWidth="1"/>
    <col min="515" max="515" width="9.140625" customWidth="1"/>
    <col min="516" max="516" width="10" customWidth="1"/>
    <col min="517" max="517" width="11.140625" customWidth="1"/>
    <col min="518" max="518" width="11.7109375" customWidth="1"/>
    <col min="519" max="519" width="9.5703125" bestFit="1" customWidth="1"/>
    <col min="769" max="769" width="34.85546875" bestFit="1" customWidth="1"/>
    <col min="770" max="770" width="11.5703125" customWidth="1"/>
    <col min="771" max="771" width="9.140625" customWidth="1"/>
    <col min="772" max="772" width="10" customWidth="1"/>
    <col min="773" max="773" width="11.140625" customWidth="1"/>
    <col min="774" max="774" width="11.7109375" customWidth="1"/>
    <col min="775" max="775" width="9.5703125" bestFit="1" customWidth="1"/>
    <col min="1025" max="1025" width="34.85546875" bestFit="1" customWidth="1"/>
    <col min="1026" max="1026" width="11.5703125" customWidth="1"/>
    <col min="1027" max="1027" width="9.140625" customWidth="1"/>
    <col min="1028" max="1028" width="10" customWidth="1"/>
    <col min="1029" max="1029" width="11.140625" customWidth="1"/>
    <col min="1030" max="1030" width="11.7109375" customWidth="1"/>
    <col min="1031" max="1031" width="9.5703125" bestFit="1" customWidth="1"/>
    <col min="1281" max="1281" width="34.85546875" bestFit="1" customWidth="1"/>
    <col min="1282" max="1282" width="11.5703125" customWidth="1"/>
    <col min="1283" max="1283" width="9.140625" customWidth="1"/>
    <col min="1284" max="1284" width="10" customWidth="1"/>
    <col min="1285" max="1285" width="11.140625" customWidth="1"/>
    <col min="1286" max="1286" width="11.7109375" customWidth="1"/>
    <col min="1287" max="1287" width="9.5703125" bestFit="1" customWidth="1"/>
    <col min="1537" max="1537" width="34.85546875" bestFit="1" customWidth="1"/>
    <col min="1538" max="1538" width="11.5703125" customWidth="1"/>
    <col min="1539" max="1539" width="9.140625" customWidth="1"/>
    <col min="1540" max="1540" width="10" customWidth="1"/>
    <col min="1541" max="1541" width="11.140625" customWidth="1"/>
    <col min="1542" max="1542" width="11.7109375" customWidth="1"/>
    <col min="1543" max="1543" width="9.5703125" bestFit="1" customWidth="1"/>
    <col min="1793" max="1793" width="34.85546875" bestFit="1" customWidth="1"/>
    <col min="1794" max="1794" width="11.5703125" customWidth="1"/>
    <col min="1795" max="1795" width="9.140625" customWidth="1"/>
    <col min="1796" max="1796" width="10" customWidth="1"/>
    <col min="1797" max="1797" width="11.140625" customWidth="1"/>
    <col min="1798" max="1798" width="11.7109375" customWidth="1"/>
    <col min="1799" max="1799" width="9.5703125" bestFit="1" customWidth="1"/>
    <col min="2049" max="2049" width="34.85546875" bestFit="1" customWidth="1"/>
    <col min="2050" max="2050" width="11.5703125" customWidth="1"/>
    <col min="2051" max="2051" width="9.140625" customWidth="1"/>
    <col min="2052" max="2052" width="10" customWidth="1"/>
    <col min="2053" max="2053" width="11.140625" customWidth="1"/>
    <col min="2054" max="2054" width="11.7109375" customWidth="1"/>
    <col min="2055" max="2055" width="9.5703125" bestFit="1" customWidth="1"/>
    <col min="2305" max="2305" width="34.85546875" bestFit="1" customWidth="1"/>
    <col min="2306" max="2306" width="11.5703125" customWidth="1"/>
    <col min="2307" max="2307" width="9.140625" customWidth="1"/>
    <col min="2308" max="2308" width="10" customWidth="1"/>
    <col min="2309" max="2309" width="11.140625" customWidth="1"/>
    <col min="2310" max="2310" width="11.7109375" customWidth="1"/>
    <col min="2311" max="2311" width="9.5703125" bestFit="1" customWidth="1"/>
    <col min="2561" max="2561" width="34.85546875" bestFit="1" customWidth="1"/>
    <col min="2562" max="2562" width="11.5703125" customWidth="1"/>
    <col min="2563" max="2563" width="9.140625" customWidth="1"/>
    <col min="2564" max="2564" width="10" customWidth="1"/>
    <col min="2565" max="2565" width="11.140625" customWidth="1"/>
    <col min="2566" max="2566" width="11.7109375" customWidth="1"/>
    <col min="2567" max="2567" width="9.5703125" bestFit="1" customWidth="1"/>
    <col min="2817" max="2817" width="34.85546875" bestFit="1" customWidth="1"/>
    <col min="2818" max="2818" width="11.5703125" customWidth="1"/>
    <col min="2819" max="2819" width="9.140625" customWidth="1"/>
    <col min="2820" max="2820" width="10" customWidth="1"/>
    <col min="2821" max="2821" width="11.140625" customWidth="1"/>
    <col min="2822" max="2822" width="11.7109375" customWidth="1"/>
    <col min="2823" max="2823" width="9.5703125" bestFit="1" customWidth="1"/>
    <col min="3073" max="3073" width="34.85546875" bestFit="1" customWidth="1"/>
    <col min="3074" max="3074" width="11.5703125" customWidth="1"/>
    <col min="3075" max="3075" width="9.140625" customWidth="1"/>
    <col min="3076" max="3076" width="10" customWidth="1"/>
    <col min="3077" max="3077" width="11.140625" customWidth="1"/>
    <col min="3078" max="3078" width="11.7109375" customWidth="1"/>
    <col min="3079" max="3079" width="9.5703125" bestFit="1" customWidth="1"/>
    <col min="3329" max="3329" width="34.85546875" bestFit="1" customWidth="1"/>
    <col min="3330" max="3330" width="11.5703125" customWidth="1"/>
    <col min="3331" max="3331" width="9.140625" customWidth="1"/>
    <col min="3332" max="3332" width="10" customWidth="1"/>
    <col min="3333" max="3333" width="11.140625" customWidth="1"/>
    <col min="3334" max="3334" width="11.7109375" customWidth="1"/>
    <col min="3335" max="3335" width="9.5703125" bestFit="1" customWidth="1"/>
    <col min="3585" max="3585" width="34.85546875" bestFit="1" customWidth="1"/>
    <col min="3586" max="3586" width="11.5703125" customWidth="1"/>
    <col min="3587" max="3587" width="9.140625" customWidth="1"/>
    <col min="3588" max="3588" width="10" customWidth="1"/>
    <col min="3589" max="3589" width="11.140625" customWidth="1"/>
    <col min="3590" max="3590" width="11.7109375" customWidth="1"/>
    <col min="3591" max="3591" width="9.5703125" bestFit="1" customWidth="1"/>
    <col min="3841" max="3841" width="34.85546875" bestFit="1" customWidth="1"/>
    <col min="3842" max="3842" width="11.5703125" customWidth="1"/>
    <col min="3843" max="3843" width="9.140625" customWidth="1"/>
    <col min="3844" max="3844" width="10" customWidth="1"/>
    <col min="3845" max="3845" width="11.140625" customWidth="1"/>
    <col min="3846" max="3846" width="11.7109375" customWidth="1"/>
    <col min="3847" max="3847" width="9.5703125" bestFit="1" customWidth="1"/>
    <col min="4097" max="4097" width="34.85546875" bestFit="1" customWidth="1"/>
    <col min="4098" max="4098" width="11.5703125" customWidth="1"/>
    <col min="4099" max="4099" width="9.140625" customWidth="1"/>
    <col min="4100" max="4100" width="10" customWidth="1"/>
    <col min="4101" max="4101" width="11.140625" customWidth="1"/>
    <col min="4102" max="4102" width="11.7109375" customWidth="1"/>
    <col min="4103" max="4103" width="9.5703125" bestFit="1" customWidth="1"/>
    <col min="4353" max="4353" width="34.85546875" bestFit="1" customWidth="1"/>
    <col min="4354" max="4354" width="11.5703125" customWidth="1"/>
    <col min="4355" max="4355" width="9.140625" customWidth="1"/>
    <col min="4356" max="4356" width="10" customWidth="1"/>
    <col min="4357" max="4357" width="11.140625" customWidth="1"/>
    <col min="4358" max="4358" width="11.7109375" customWidth="1"/>
    <col min="4359" max="4359" width="9.5703125" bestFit="1" customWidth="1"/>
    <col min="4609" max="4609" width="34.85546875" bestFit="1" customWidth="1"/>
    <col min="4610" max="4610" width="11.5703125" customWidth="1"/>
    <col min="4611" max="4611" width="9.140625" customWidth="1"/>
    <col min="4612" max="4612" width="10" customWidth="1"/>
    <col min="4613" max="4613" width="11.140625" customWidth="1"/>
    <col min="4614" max="4614" width="11.7109375" customWidth="1"/>
    <col min="4615" max="4615" width="9.5703125" bestFit="1" customWidth="1"/>
    <col min="4865" max="4865" width="34.85546875" bestFit="1" customWidth="1"/>
    <col min="4866" max="4866" width="11.5703125" customWidth="1"/>
    <col min="4867" max="4867" width="9.140625" customWidth="1"/>
    <col min="4868" max="4868" width="10" customWidth="1"/>
    <col min="4869" max="4869" width="11.140625" customWidth="1"/>
    <col min="4870" max="4870" width="11.7109375" customWidth="1"/>
    <col min="4871" max="4871" width="9.5703125" bestFit="1" customWidth="1"/>
    <col min="5121" max="5121" width="34.85546875" bestFit="1" customWidth="1"/>
    <col min="5122" max="5122" width="11.5703125" customWidth="1"/>
    <col min="5123" max="5123" width="9.140625" customWidth="1"/>
    <col min="5124" max="5124" width="10" customWidth="1"/>
    <col min="5125" max="5125" width="11.140625" customWidth="1"/>
    <col min="5126" max="5126" width="11.7109375" customWidth="1"/>
    <col min="5127" max="5127" width="9.5703125" bestFit="1" customWidth="1"/>
    <col min="5377" max="5377" width="34.85546875" bestFit="1" customWidth="1"/>
    <col min="5378" max="5378" width="11.5703125" customWidth="1"/>
    <col min="5379" max="5379" width="9.140625" customWidth="1"/>
    <col min="5380" max="5380" width="10" customWidth="1"/>
    <col min="5381" max="5381" width="11.140625" customWidth="1"/>
    <col min="5382" max="5382" width="11.7109375" customWidth="1"/>
    <col min="5383" max="5383" width="9.5703125" bestFit="1" customWidth="1"/>
    <col min="5633" max="5633" width="34.85546875" bestFit="1" customWidth="1"/>
    <col min="5634" max="5634" width="11.5703125" customWidth="1"/>
    <col min="5635" max="5635" width="9.140625" customWidth="1"/>
    <col min="5636" max="5636" width="10" customWidth="1"/>
    <col min="5637" max="5637" width="11.140625" customWidth="1"/>
    <col min="5638" max="5638" width="11.7109375" customWidth="1"/>
    <col min="5639" max="5639" width="9.5703125" bestFit="1" customWidth="1"/>
    <col min="5889" max="5889" width="34.85546875" bestFit="1" customWidth="1"/>
    <col min="5890" max="5890" width="11.5703125" customWidth="1"/>
    <col min="5891" max="5891" width="9.140625" customWidth="1"/>
    <col min="5892" max="5892" width="10" customWidth="1"/>
    <col min="5893" max="5893" width="11.140625" customWidth="1"/>
    <col min="5894" max="5894" width="11.7109375" customWidth="1"/>
    <col min="5895" max="5895" width="9.5703125" bestFit="1" customWidth="1"/>
    <col min="6145" max="6145" width="34.85546875" bestFit="1" customWidth="1"/>
    <col min="6146" max="6146" width="11.5703125" customWidth="1"/>
    <col min="6147" max="6147" width="9.140625" customWidth="1"/>
    <col min="6148" max="6148" width="10" customWidth="1"/>
    <col min="6149" max="6149" width="11.140625" customWidth="1"/>
    <col min="6150" max="6150" width="11.7109375" customWidth="1"/>
    <col min="6151" max="6151" width="9.5703125" bestFit="1" customWidth="1"/>
    <col min="6401" max="6401" width="34.85546875" bestFit="1" customWidth="1"/>
    <col min="6402" max="6402" width="11.5703125" customWidth="1"/>
    <col min="6403" max="6403" width="9.140625" customWidth="1"/>
    <col min="6404" max="6404" width="10" customWidth="1"/>
    <col min="6405" max="6405" width="11.140625" customWidth="1"/>
    <col min="6406" max="6406" width="11.7109375" customWidth="1"/>
    <col min="6407" max="6407" width="9.5703125" bestFit="1" customWidth="1"/>
    <col min="6657" max="6657" width="34.85546875" bestFit="1" customWidth="1"/>
    <col min="6658" max="6658" width="11.5703125" customWidth="1"/>
    <col min="6659" max="6659" width="9.140625" customWidth="1"/>
    <col min="6660" max="6660" width="10" customWidth="1"/>
    <col min="6661" max="6661" width="11.140625" customWidth="1"/>
    <col min="6662" max="6662" width="11.7109375" customWidth="1"/>
    <col min="6663" max="6663" width="9.5703125" bestFit="1" customWidth="1"/>
    <col min="6913" max="6913" width="34.85546875" bestFit="1" customWidth="1"/>
    <col min="6914" max="6914" width="11.5703125" customWidth="1"/>
    <col min="6915" max="6915" width="9.140625" customWidth="1"/>
    <col min="6916" max="6916" width="10" customWidth="1"/>
    <col min="6917" max="6917" width="11.140625" customWidth="1"/>
    <col min="6918" max="6918" width="11.7109375" customWidth="1"/>
    <col min="6919" max="6919" width="9.5703125" bestFit="1" customWidth="1"/>
    <col min="7169" max="7169" width="34.85546875" bestFit="1" customWidth="1"/>
    <col min="7170" max="7170" width="11.5703125" customWidth="1"/>
    <col min="7171" max="7171" width="9.140625" customWidth="1"/>
    <col min="7172" max="7172" width="10" customWidth="1"/>
    <col min="7173" max="7173" width="11.140625" customWidth="1"/>
    <col min="7174" max="7174" width="11.7109375" customWidth="1"/>
    <col min="7175" max="7175" width="9.5703125" bestFit="1" customWidth="1"/>
    <col min="7425" max="7425" width="34.85546875" bestFit="1" customWidth="1"/>
    <col min="7426" max="7426" width="11.5703125" customWidth="1"/>
    <col min="7427" max="7427" width="9.140625" customWidth="1"/>
    <col min="7428" max="7428" width="10" customWidth="1"/>
    <col min="7429" max="7429" width="11.140625" customWidth="1"/>
    <col min="7430" max="7430" width="11.7109375" customWidth="1"/>
    <col min="7431" max="7431" width="9.5703125" bestFit="1" customWidth="1"/>
    <col min="7681" max="7681" width="34.85546875" bestFit="1" customWidth="1"/>
    <col min="7682" max="7682" width="11.5703125" customWidth="1"/>
    <col min="7683" max="7683" width="9.140625" customWidth="1"/>
    <col min="7684" max="7684" width="10" customWidth="1"/>
    <col min="7685" max="7685" width="11.140625" customWidth="1"/>
    <col min="7686" max="7686" width="11.7109375" customWidth="1"/>
    <col min="7687" max="7687" width="9.5703125" bestFit="1" customWidth="1"/>
    <col min="7937" max="7937" width="34.85546875" bestFit="1" customWidth="1"/>
    <col min="7938" max="7938" width="11.5703125" customWidth="1"/>
    <col min="7939" max="7939" width="9.140625" customWidth="1"/>
    <col min="7940" max="7940" width="10" customWidth="1"/>
    <col min="7941" max="7941" width="11.140625" customWidth="1"/>
    <col min="7942" max="7942" width="11.7109375" customWidth="1"/>
    <col min="7943" max="7943" width="9.5703125" bestFit="1" customWidth="1"/>
    <col min="8193" max="8193" width="34.85546875" bestFit="1" customWidth="1"/>
    <col min="8194" max="8194" width="11.5703125" customWidth="1"/>
    <col min="8195" max="8195" width="9.140625" customWidth="1"/>
    <col min="8196" max="8196" width="10" customWidth="1"/>
    <col min="8197" max="8197" width="11.140625" customWidth="1"/>
    <col min="8198" max="8198" width="11.7109375" customWidth="1"/>
    <col min="8199" max="8199" width="9.5703125" bestFit="1" customWidth="1"/>
    <col min="8449" max="8449" width="34.85546875" bestFit="1" customWidth="1"/>
    <col min="8450" max="8450" width="11.5703125" customWidth="1"/>
    <col min="8451" max="8451" width="9.140625" customWidth="1"/>
    <col min="8452" max="8452" width="10" customWidth="1"/>
    <col min="8453" max="8453" width="11.140625" customWidth="1"/>
    <col min="8454" max="8454" width="11.7109375" customWidth="1"/>
    <col min="8455" max="8455" width="9.5703125" bestFit="1" customWidth="1"/>
    <col min="8705" max="8705" width="34.85546875" bestFit="1" customWidth="1"/>
    <col min="8706" max="8706" width="11.5703125" customWidth="1"/>
    <col min="8707" max="8707" width="9.140625" customWidth="1"/>
    <col min="8708" max="8708" width="10" customWidth="1"/>
    <col min="8709" max="8709" width="11.140625" customWidth="1"/>
    <col min="8710" max="8710" width="11.7109375" customWidth="1"/>
    <col min="8711" max="8711" width="9.5703125" bestFit="1" customWidth="1"/>
    <col min="8961" max="8961" width="34.85546875" bestFit="1" customWidth="1"/>
    <col min="8962" max="8962" width="11.5703125" customWidth="1"/>
    <col min="8963" max="8963" width="9.140625" customWidth="1"/>
    <col min="8964" max="8964" width="10" customWidth="1"/>
    <col min="8965" max="8965" width="11.140625" customWidth="1"/>
    <col min="8966" max="8966" width="11.7109375" customWidth="1"/>
    <col min="8967" max="8967" width="9.5703125" bestFit="1" customWidth="1"/>
    <col min="9217" max="9217" width="34.85546875" bestFit="1" customWidth="1"/>
    <col min="9218" max="9218" width="11.5703125" customWidth="1"/>
    <col min="9219" max="9219" width="9.140625" customWidth="1"/>
    <col min="9220" max="9220" width="10" customWidth="1"/>
    <col min="9221" max="9221" width="11.140625" customWidth="1"/>
    <col min="9222" max="9222" width="11.7109375" customWidth="1"/>
    <col min="9223" max="9223" width="9.5703125" bestFit="1" customWidth="1"/>
    <col min="9473" max="9473" width="34.85546875" bestFit="1" customWidth="1"/>
    <col min="9474" max="9474" width="11.5703125" customWidth="1"/>
    <col min="9475" max="9475" width="9.140625" customWidth="1"/>
    <col min="9476" max="9476" width="10" customWidth="1"/>
    <col min="9477" max="9477" width="11.140625" customWidth="1"/>
    <col min="9478" max="9478" width="11.7109375" customWidth="1"/>
    <col min="9479" max="9479" width="9.5703125" bestFit="1" customWidth="1"/>
    <col min="9729" max="9729" width="34.85546875" bestFit="1" customWidth="1"/>
    <col min="9730" max="9730" width="11.5703125" customWidth="1"/>
    <col min="9731" max="9731" width="9.140625" customWidth="1"/>
    <col min="9732" max="9732" width="10" customWidth="1"/>
    <col min="9733" max="9733" width="11.140625" customWidth="1"/>
    <col min="9734" max="9734" width="11.7109375" customWidth="1"/>
    <col min="9735" max="9735" width="9.5703125" bestFit="1" customWidth="1"/>
    <col min="9985" max="9985" width="34.85546875" bestFit="1" customWidth="1"/>
    <col min="9986" max="9986" width="11.5703125" customWidth="1"/>
    <col min="9987" max="9987" width="9.140625" customWidth="1"/>
    <col min="9988" max="9988" width="10" customWidth="1"/>
    <col min="9989" max="9989" width="11.140625" customWidth="1"/>
    <col min="9990" max="9990" width="11.7109375" customWidth="1"/>
    <col min="9991" max="9991" width="9.5703125" bestFit="1" customWidth="1"/>
    <col min="10241" max="10241" width="34.85546875" bestFit="1" customWidth="1"/>
    <col min="10242" max="10242" width="11.5703125" customWidth="1"/>
    <col min="10243" max="10243" width="9.140625" customWidth="1"/>
    <col min="10244" max="10244" width="10" customWidth="1"/>
    <col min="10245" max="10245" width="11.140625" customWidth="1"/>
    <col min="10246" max="10246" width="11.7109375" customWidth="1"/>
    <col min="10247" max="10247" width="9.5703125" bestFit="1" customWidth="1"/>
    <col min="10497" max="10497" width="34.85546875" bestFit="1" customWidth="1"/>
    <col min="10498" max="10498" width="11.5703125" customWidth="1"/>
    <col min="10499" max="10499" width="9.140625" customWidth="1"/>
    <col min="10500" max="10500" width="10" customWidth="1"/>
    <col min="10501" max="10501" width="11.140625" customWidth="1"/>
    <col min="10502" max="10502" width="11.7109375" customWidth="1"/>
    <col min="10503" max="10503" width="9.5703125" bestFit="1" customWidth="1"/>
    <col min="10753" max="10753" width="34.85546875" bestFit="1" customWidth="1"/>
    <col min="10754" max="10754" width="11.5703125" customWidth="1"/>
    <col min="10755" max="10755" width="9.140625" customWidth="1"/>
    <col min="10756" max="10756" width="10" customWidth="1"/>
    <col min="10757" max="10757" width="11.140625" customWidth="1"/>
    <col min="10758" max="10758" width="11.7109375" customWidth="1"/>
    <col min="10759" max="10759" width="9.5703125" bestFit="1" customWidth="1"/>
    <col min="11009" max="11009" width="34.85546875" bestFit="1" customWidth="1"/>
    <col min="11010" max="11010" width="11.5703125" customWidth="1"/>
    <col min="11011" max="11011" width="9.140625" customWidth="1"/>
    <col min="11012" max="11012" width="10" customWidth="1"/>
    <col min="11013" max="11013" width="11.140625" customWidth="1"/>
    <col min="11014" max="11014" width="11.7109375" customWidth="1"/>
    <col min="11015" max="11015" width="9.5703125" bestFit="1" customWidth="1"/>
    <col min="11265" max="11265" width="34.85546875" bestFit="1" customWidth="1"/>
    <col min="11266" max="11266" width="11.5703125" customWidth="1"/>
    <col min="11267" max="11267" width="9.140625" customWidth="1"/>
    <col min="11268" max="11268" width="10" customWidth="1"/>
    <col min="11269" max="11269" width="11.140625" customWidth="1"/>
    <col min="11270" max="11270" width="11.7109375" customWidth="1"/>
    <col min="11271" max="11271" width="9.5703125" bestFit="1" customWidth="1"/>
    <col min="11521" max="11521" width="34.85546875" bestFit="1" customWidth="1"/>
    <col min="11522" max="11522" width="11.5703125" customWidth="1"/>
    <col min="11523" max="11523" width="9.140625" customWidth="1"/>
    <col min="11524" max="11524" width="10" customWidth="1"/>
    <col min="11525" max="11525" width="11.140625" customWidth="1"/>
    <col min="11526" max="11526" width="11.7109375" customWidth="1"/>
    <col min="11527" max="11527" width="9.5703125" bestFit="1" customWidth="1"/>
    <col min="11777" max="11777" width="34.85546875" bestFit="1" customWidth="1"/>
    <col min="11778" max="11778" width="11.5703125" customWidth="1"/>
    <col min="11779" max="11779" width="9.140625" customWidth="1"/>
    <col min="11780" max="11780" width="10" customWidth="1"/>
    <col min="11781" max="11781" width="11.140625" customWidth="1"/>
    <col min="11782" max="11782" width="11.7109375" customWidth="1"/>
    <col min="11783" max="11783" width="9.5703125" bestFit="1" customWidth="1"/>
    <col min="12033" max="12033" width="34.85546875" bestFit="1" customWidth="1"/>
    <col min="12034" max="12034" width="11.5703125" customWidth="1"/>
    <col min="12035" max="12035" width="9.140625" customWidth="1"/>
    <col min="12036" max="12036" width="10" customWidth="1"/>
    <col min="12037" max="12037" width="11.140625" customWidth="1"/>
    <col min="12038" max="12038" width="11.7109375" customWidth="1"/>
    <col min="12039" max="12039" width="9.5703125" bestFit="1" customWidth="1"/>
    <col min="12289" max="12289" width="34.85546875" bestFit="1" customWidth="1"/>
    <col min="12290" max="12290" width="11.5703125" customWidth="1"/>
    <col min="12291" max="12291" width="9.140625" customWidth="1"/>
    <col min="12292" max="12292" width="10" customWidth="1"/>
    <col min="12293" max="12293" width="11.140625" customWidth="1"/>
    <col min="12294" max="12294" width="11.7109375" customWidth="1"/>
    <col min="12295" max="12295" width="9.5703125" bestFit="1" customWidth="1"/>
    <col min="12545" max="12545" width="34.85546875" bestFit="1" customWidth="1"/>
    <col min="12546" max="12546" width="11.5703125" customWidth="1"/>
    <col min="12547" max="12547" width="9.140625" customWidth="1"/>
    <col min="12548" max="12548" width="10" customWidth="1"/>
    <col min="12549" max="12549" width="11.140625" customWidth="1"/>
    <col min="12550" max="12550" width="11.7109375" customWidth="1"/>
    <col min="12551" max="12551" width="9.5703125" bestFit="1" customWidth="1"/>
    <col min="12801" max="12801" width="34.85546875" bestFit="1" customWidth="1"/>
    <col min="12802" max="12802" width="11.5703125" customWidth="1"/>
    <col min="12803" max="12803" width="9.140625" customWidth="1"/>
    <col min="12804" max="12804" width="10" customWidth="1"/>
    <col min="12805" max="12805" width="11.140625" customWidth="1"/>
    <col min="12806" max="12806" width="11.7109375" customWidth="1"/>
    <col min="12807" max="12807" width="9.5703125" bestFit="1" customWidth="1"/>
    <col min="13057" max="13057" width="34.85546875" bestFit="1" customWidth="1"/>
    <col min="13058" max="13058" width="11.5703125" customWidth="1"/>
    <col min="13059" max="13059" width="9.140625" customWidth="1"/>
    <col min="13060" max="13060" width="10" customWidth="1"/>
    <col min="13061" max="13061" width="11.140625" customWidth="1"/>
    <col min="13062" max="13062" width="11.7109375" customWidth="1"/>
    <col min="13063" max="13063" width="9.5703125" bestFit="1" customWidth="1"/>
    <col min="13313" max="13313" width="34.85546875" bestFit="1" customWidth="1"/>
    <col min="13314" max="13314" width="11.5703125" customWidth="1"/>
    <col min="13315" max="13315" width="9.140625" customWidth="1"/>
    <col min="13316" max="13316" width="10" customWidth="1"/>
    <col min="13317" max="13317" width="11.140625" customWidth="1"/>
    <col min="13318" max="13318" width="11.7109375" customWidth="1"/>
    <col min="13319" max="13319" width="9.5703125" bestFit="1" customWidth="1"/>
    <col min="13569" max="13569" width="34.85546875" bestFit="1" customWidth="1"/>
    <col min="13570" max="13570" width="11.5703125" customWidth="1"/>
    <col min="13571" max="13571" width="9.140625" customWidth="1"/>
    <col min="13572" max="13572" width="10" customWidth="1"/>
    <col min="13573" max="13573" width="11.140625" customWidth="1"/>
    <col min="13574" max="13574" width="11.7109375" customWidth="1"/>
    <col min="13575" max="13575" width="9.5703125" bestFit="1" customWidth="1"/>
    <col min="13825" max="13825" width="34.85546875" bestFit="1" customWidth="1"/>
    <col min="13826" max="13826" width="11.5703125" customWidth="1"/>
    <col min="13827" max="13827" width="9.140625" customWidth="1"/>
    <col min="13828" max="13828" width="10" customWidth="1"/>
    <col min="13829" max="13829" width="11.140625" customWidth="1"/>
    <col min="13830" max="13830" width="11.7109375" customWidth="1"/>
    <col min="13831" max="13831" width="9.5703125" bestFit="1" customWidth="1"/>
    <col min="14081" max="14081" width="34.85546875" bestFit="1" customWidth="1"/>
    <col min="14082" max="14082" width="11.5703125" customWidth="1"/>
    <col min="14083" max="14083" width="9.140625" customWidth="1"/>
    <col min="14084" max="14084" width="10" customWidth="1"/>
    <col min="14085" max="14085" width="11.140625" customWidth="1"/>
    <col min="14086" max="14086" width="11.7109375" customWidth="1"/>
    <col min="14087" max="14087" width="9.5703125" bestFit="1" customWidth="1"/>
    <col min="14337" max="14337" width="34.85546875" bestFit="1" customWidth="1"/>
    <col min="14338" max="14338" width="11.5703125" customWidth="1"/>
    <col min="14339" max="14339" width="9.140625" customWidth="1"/>
    <col min="14340" max="14340" width="10" customWidth="1"/>
    <col min="14341" max="14341" width="11.140625" customWidth="1"/>
    <col min="14342" max="14342" width="11.7109375" customWidth="1"/>
    <col min="14343" max="14343" width="9.5703125" bestFit="1" customWidth="1"/>
    <col min="14593" max="14593" width="34.85546875" bestFit="1" customWidth="1"/>
    <col min="14594" max="14594" width="11.5703125" customWidth="1"/>
    <col min="14595" max="14595" width="9.140625" customWidth="1"/>
    <col min="14596" max="14596" width="10" customWidth="1"/>
    <col min="14597" max="14597" width="11.140625" customWidth="1"/>
    <col min="14598" max="14598" width="11.7109375" customWidth="1"/>
    <col min="14599" max="14599" width="9.5703125" bestFit="1" customWidth="1"/>
    <col min="14849" max="14849" width="34.85546875" bestFit="1" customWidth="1"/>
    <col min="14850" max="14850" width="11.5703125" customWidth="1"/>
    <col min="14851" max="14851" width="9.140625" customWidth="1"/>
    <col min="14852" max="14852" width="10" customWidth="1"/>
    <col min="14853" max="14853" width="11.140625" customWidth="1"/>
    <col min="14854" max="14854" width="11.7109375" customWidth="1"/>
    <col min="14855" max="14855" width="9.5703125" bestFit="1" customWidth="1"/>
    <col min="15105" max="15105" width="34.85546875" bestFit="1" customWidth="1"/>
    <col min="15106" max="15106" width="11.5703125" customWidth="1"/>
    <col min="15107" max="15107" width="9.140625" customWidth="1"/>
    <col min="15108" max="15108" width="10" customWidth="1"/>
    <col min="15109" max="15109" width="11.140625" customWidth="1"/>
    <col min="15110" max="15110" width="11.7109375" customWidth="1"/>
    <col min="15111" max="15111" width="9.5703125" bestFit="1" customWidth="1"/>
    <col min="15361" max="15361" width="34.85546875" bestFit="1" customWidth="1"/>
    <col min="15362" max="15362" width="11.5703125" customWidth="1"/>
    <col min="15363" max="15363" width="9.140625" customWidth="1"/>
    <col min="15364" max="15364" width="10" customWidth="1"/>
    <col min="15365" max="15365" width="11.140625" customWidth="1"/>
    <col min="15366" max="15366" width="11.7109375" customWidth="1"/>
    <col min="15367" max="15367" width="9.5703125" bestFit="1" customWidth="1"/>
    <col min="15617" max="15617" width="34.85546875" bestFit="1" customWidth="1"/>
    <col min="15618" max="15618" width="11.5703125" customWidth="1"/>
    <col min="15619" max="15619" width="9.140625" customWidth="1"/>
    <col min="15620" max="15620" width="10" customWidth="1"/>
    <col min="15621" max="15621" width="11.140625" customWidth="1"/>
    <col min="15622" max="15622" width="11.7109375" customWidth="1"/>
    <col min="15623" max="15623" width="9.5703125" bestFit="1" customWidth="1"/>
    <col min="15873" max="15873" width="34.85546875" bestFit="1" customWidth="1"/>
    <col min="15874" max="15874" width="11.5703125" customWidth="1"/>
    <col min="15875" max="15875" width="9.140625" customWidth="1"/>
    <col min="15876" max="15876" width="10" customWidth="1"/>
    <col min="15877" max="15877" width="11.140625" customWidth="1"/>
    <col min="15878" max="15878" width="11.7109375" customWidth="1"/>
    <col min="15879" max="15879" width="9.5703125" bestFit="1" customWidth="1"/>
    <col min="16129" max="16129" width="34.85546875" bestFit="1" customWidth="1"/>
    <col min="16130" max="16130" width="11.5703125" customWidth="1"/>
    <col min="16131" max="16131" width="9.140625" customWidth="1"/>
    <col min="16132" max="16132" width="10" customWidth="1"/>
    <col min="16133" max="16133" width="11.140625" customWidth="1"/>
    <col min="16134" max="16134" width="11.7109375" customWidth="1"/>
    <col min="16135" max="16135" width="9.5703125" bestFit="1" customWidth="1"/>
  </cols>
  <sheetData>
    <row r="1" spans="1:8" s="2" customFormat="1" ht="15.75" thickBot="1" x14ac:dyDescent="0.3">
      <c r="A1" s="1"/>
      <c r="B1" s="179" t="s">
        <v>112</v>
      </c>
      <c r="C1" s="180"/>
      <c r="D1" s="180"/>
      <c r="E1" s="180"/>
      <c r="F1" s="180"/>
      <c r="G1" s="181"/>
    </row>
    <row r="2" spans="1:8" s="9" customFormat="1" ht="64.5" thickBot="1" x14ac:dyDescent="0.3">
      <c r="A2" s="3"/>
      <c r="B2" s="4" t="s">
        <v>1</v>
      </c>
      <c r="C2" s="5" t="s">
        <v>121</v>
      </c>
      <c r="D2" s="6" t="s">
        <v>3</v>
      </c>
      <c r="E2" s="7" t="s">
        <v>4</v>
      </c>
      <c r="F2" s="8" t="s">
        <v>5</v>
      </c>
      <c r="G2" s="4" t="s">
        <v>6</v>
      </c>
    </row>
    <row r="3" spans="1:8" s="17" customFormat="1" x14ac:dyDescent="0.25">
      <c r="A3" s="10" t="s">
        <v>7</v>
      </c>
      <c r="B3" s="11">
        <v>750</v>
      </c>
      <c r="C3" s="12"/>
      <c r="D3" s="13"/>
      <c r="E3" s="14"/>
      <c r="F3" s="15"/>
      <c r="G3" s="16"/>
    </row>
    <row r="4" spans="1:8" s="17" customFormat="1" x14ac:dyDescent="0.25">
      <c r="A4" s="18" t="s">
        <v>8</v>
      </c>
      <c r="B4" s="19">
        <v>1.0561</v>
      </c>
      <c r="C4" s="20"/>
      <c r="D4" s="21"/>
      <c r="E4" s="22"/>
      <c r="F4" s="23"/>
      <c r="G4" s="24"/>
    </row>
    <row r="5" spans="1:8" x14ac:dyDescent="0.25">
      <c r="A5" s="25"/>
      <c r="B5" s="26"/>
      <c r="C5" s="27"/>
      <c r="D5" s="23"/>
      <c r="E5" s="22"/>
      <c r="F5" s="23"/>
      <c r="G5" s="24"/>
    </row>
    <row r="6" spans="1:8" x14ac:dyDescent="0.25">
      <c r="A6" s="25" t="s">
        <v>9</v>
      </c>
      <c r="B6" s="28">
        <f>($B$3)*0.65</f>
        <v>487.5</v>
      </c>
      <c r="C6" s="29">
        <v>8.6999999999999994E-2</v>
      </c>
      <c r="D6" s="30">
        <f>B6*C6</f>
        <v>42.412499999999994</v>
      </c>
      <c r="E6" s="167">
        <f>C6</f>
        <v>8.6999999999999994E-2</v>
      </c>
      <c r="F6" s="157">
        <f>B6*E6</f>
        <v>42.412499999999994</v>
      </c>
      <c r="G6" s="168"/>
    </row>
    <row r="7" spans="1:8" x14ac:dyDescent="0.25">
      <c r="A7" s="25" t="s">
        <v>10</v>
      </c>
      <c r="B7" s="28">
        <f>($B$3)*0.17</f>
        <v>127.50000000000001</v>
      </c>
      <c r="C7" s="29">
        <v>0.13200000000000001</v>
      </c>
      <c r="D7" s="30">
        <f>B7*C7</f>
        <v>16.830000000000002</v>
      </c>
      <c r="E7" s="167">
        <f>C7</f>
        <v>0.13200000000000001</v>
      </c>
      <c r="F7" s="157">
        <f>B7*E7</f>
        <v>16.830000000000002</v>
      </c>
      <c r="G7" s="168"/>
    </row>
    <row r="8" spans="1:8" x14ac:dyDescent="0.25">
      <c r="A8" s="25" t="s">
        <v>11</v>
      </c>
      <c r="B8" s="28">
        <f>($B$3)*0.18</f>
        <v>135</v>
      </c>
      <c r="C8" s="29">
        <v>0.18</v>
      </c>
      <c r="D8" s="30">
        <f>B8*C8</f>
        <v>24.3</v>
      </c>
      <c r="E8" s="167">
        <f>C8</f>
        <v>0.18</v>
      </c>
      <c r="F8" s="157">
        <f>B8*E8</f>
        <v>24.3</v>
      </c>
      <c r="G8" s="168"/>
    </row>
    <row r="9" spans="1:8" s="2" customFormat="1" x14ac:dyDescent="0.25">
      <c r="A9" s="31" t="s">
        <v>12</v>
      </c>
      <c r="B9" s="19"/>
      <c r="C9" s="32"/>
      <c r="D9" s="33">
        <f>SUM(D6:D8)</f>
        <v>83.54249999999999</v>
      </c>
      <c r="E9" s="165"/>
      <c r="F9" s="166">
        <f>SUM(F6:F8)</f>
        <v>83.54249999999999</v>
      </c>
      <c r="G9" s="169">
        <f>(F9-D9)/D9</f>
        <v>0</v>
      </c>
    </row>
    <row r="10" spans="1:8" s="2" customFormat="1" x14ac:dyDescent="0.25">
      <c r="A10" s="31"/>
      <c r="B10" s="19"/>
      <c r="C10" s="32"/>
      <c r="D10" s="33"/>
      <c r="E10" s="165"/>
      <c r="F10" s="166"/>
      <c r="G10" s="169"/>
    </row>
    <row r="11" spans="1:8" x14ac:dyDescent="0.25">
      <c r="A11" s="25" t="s">
        <v>13</v>
      </c>
      <c r="B11" s="26">
        <v>1</v>
      </c>
      <c r="C11" s="35">
        <v>17.68</v>
      </c>
      <c r="D11" s="30">
        <f>B11*C11</f>
        <v>17.68</v>
      </c>
      <c r="E11" s="156">
        <f>ROUND(C11*0.99,2)</f>
        <v>17.5</v>
      </c>
      <c r="F11" s="157">
        <f>B11*E11</f>
        <v>17.5</v>
      </c>
      <c r="G11" s="168"/>
      <c r="H11" s="2"/>
    </row>
    <row r="12" spans="1:8" x14ac:dyDescent="0.25">
      <c r="A12" s="25" t="s">
        <v>14</v>
      </c>
      <c r="B12" s="26">
        <v>1</v>
      </c>
      <c r="C12" s="27">
        <f>2.56-3.63-0.08</f>
        <v>-1.1499999999999999</v>
      </c>
      <c r="D12" s="30">
        <f>B12*C12</f>
        <v>-1.1499999999999999</v>
      </c>
      <c r="E12" s="158">
        <f>C12</f>
        <v>-1.1499999999999999</v>
      </c>
      <c r="F12" s="157">
        <f>B12*E12</f>
        <v>-1.1499999999999999</v>
      </c>
      <c r="G12" s="168"/>
      <c r="H12" s="2"/>
    </row>
    <row r="13" spans="1:8" x14ac:dyDescent="0.25">
      <c r="A13" s="25" t="s">
        <v>15</v>
      </c>
      <c r="B13" s="26">
        <f>B3</f>
        <v>750</v>
      </c>
      <c r="C13" s="35">
        <v>1.2699999999999999E-2</v>
      </c>
      <c r="D13" s="30">
        <f>B13*C13</f>
        <v>9.5250000000000004</v>
      </c>
      <c r="E13" s="159">
        <f>ROUND(C13*0.99,4)</f>
        <v>1.26E-2</v>
      </c>
      <c r="F13" s="157">
        <f>B13*E13</f>
        <v>9.4499999999999993</v>
      </c>
      <c r="G13" s="168"/>
      <c r="H13" s="2"/>
    </row>
    <row r="14" spans="1:8" x14ac:dyDescent="0.25">
      <c r="A14" s="25" t="s">
        <v>16</v>
      </c>
      <c r="B14" s="26">
        <f>B3</f>
        <v>750</v>
      </c>
      <c r="C14" s="27">
        <v>5.9999999999999995E-4</v>
      </c>
      <c r="D14" s="30">
        <f>B14*C14</f>
        <v>0.44999999999999996</v>
      </c>
      <c r="E14" s="160">
        <f>C14</f>
        <v>5.9999999999999995E-4</v>
      </c>
      <c r="F14" s="157">
        <f>B14*E14</f>
        <v>0.44999999999999996</v>
      </c>
      <c r="G14" s="168"/>
      <c r="H14" s="2"/>
    </row>
    <row r="15" spans="1:8" x14ac:dyDescent="0.25">
      <c r="A15" s="25" t="s">
        <v>17</v>
      </c>
      <c r="B15" s="26">
        <f>B3</f>
        <v>750</v>
      </c>
      <c r="C15" s="27">
        <f>0.0013-0.0028</f>
        <v>-1.5E-3</v>
      </c>
      <c r="D15" s="30">
        <f>B15*C15</f>
        <v>-1.125</v>
      </c>
      <c r="E15" s="160">
        <f>C15</f>
        <v>-1.5E-3</v>
      </c>
      <c r="F15" s="157">
        <f>B15*E15</f>
        <v>-1.125</v>
      </c>
      <c r="G15" s="168"/>
      <c r="H15" s="2"/>
    </row>
    <row r="16" spans="1:8" x14ac:dyDescent="0.25">
      <c r="A16" s="25"/>
      <c r="B16" s="26"/>
      <c r="C16" s="37"/>
      <c r="D16" s="30"/>
      <c r="E16" s="161"/>
      <c r="F16" s="157"/>
      <c r="G16" s="168"/>
      <c r="H16" s="2"/>
    </row>
    <row r="17" spans="1:8" x14ac:dyDescent="0.25">
      <c r="A17" s="31" t="s">
        <v>18</v>
      </c>
      <c r="B17" s="26"/>
      <c r="C17" s="37"/>
      <c r="D17" s="33">
        <f>SUM(D11,D13,D14)</f>
        <v>27.654999999999998</v>
      </c>
      <c r="E17" s="161"/>
      <c r="F17" s="162">
        <f>SUM(F11,F13,F14)</f>
        <v>27.4</v>
      </c>
      <c r="G17" s="169">
        <f>(F17-D17)/D17</f>
        <v>-9.2207557403724116E-3</v>
      </c>
    </row>
    <row r="18" spans="1:8" x14ac:dyDescent="0.25">
      <c r="A18" s="31"/>
      <c r="B18" s="26"/>
      <c r="C18" s="37"/>
      <c r="D18" s="33"/>
      <c r="E18" s="161"/>
      <c r="F18" s="162"/>
      <c r="G18" s="169"/>
    </row>
    <row r="19" spans="1:8" x14ac:dyDescent="0.25">
      <c r="A19" s="25" t="s">
        <v>19</v>
      </c>
      <c r="B19" s="26">
        <v>1</v>
      </c>
      <c r="C19" s="40">
        <v>0.79</v>
      </c>
      <c r="D19" s="30">
        <f>B19*C19</f>
        <v>0.79</v>
      </c>
      <c r="E19" s="163">
        <v>0.79</v>
      </c>
      <c r="F19" s="164">
        <f>B19*E19</f>
        <v>0.79</v>
      </c>
      <c r="G19" s="169"/>
    </row>
    <row r="20" spans="1:8" x14ac:dyDescent="0.25">
      <c r="A20" s="25" t="s">
        <v>20</v>
      </c>
      <c r="B20" s="28">
        <f>(B3*B4)-B3</f>
        <v>42.075000000000045</v>
      </c>
      <c r="C20" s="37">
        <f>C6*0.65+C7*0.17+C8*0.18</f>
        <v>0.11139</v>
      </c>
      <c r="D20" s="30">
        <f>B20*C20</f>
        <v>4.6867342500000051</v>
      </c>
      <c r="E20" s="161">
        <f>C20</f>
        <v>0.11139</v>
      </c>
      <c r="F20" s="164">
        <f>B20*E20</f>
        <v>4.6867342500000051</v>
      </c>
      <c r="G20" s="169"/>
    </row>
    <row r="21" spans="1:8" x14ac:dyDescent="0.25">
      <c r="A21" s="25"/>
      <c r="B21" s="26"/>
      <c r="C21" s="37"/>
      <c r="D21" s="33"/>
      <c r="E21" s="161"/>
      <c r="F21" s="162"/>
      <c r="G21" s="169"/>
    </row>
    <row r="22" spans="1:8" x14ac:dyDescent="0.25">
      <c r="A22" s="31" t="s">
        <v>21</v>
      </c>
      <c r="B22" s="26"/>
      <c r="C22" s="37"/>
      <c r="D22" s="33">
        <f>D19+D20</f>
        <v>5.4767342500000051</v>
      </c>
      <c r="E22" s="161"/>
      <c r="F22" s="162">
        <f>F19+F20</f>
        <v>5.4767342500000051</v>
      </c>
      <c r="G22" s="169">
        <f>(F22-D22)/D22</f>
        <v>0</v>
      </c>
    </row>
    <row r="23" spans="1:8" s="2" customFormat="1" x14ac:dyDescent="0.25">
      <c r="A23" s="31" t="s">
        <v>22</v>
      </c>
      <c r="B23" s="19"/>
      <c r="C23" s="32"/>
      <c r="D23" s="33">
        <f>D17+D22</f>
        <v>33.131734250000001</v>
      </c>
      <c r="E23" s="165"/>
      <c r="F23" s="166">
        <f>F17+F22</f>
        <v>32.876734250000005</v>
      </c>
      <c r="G23" s="169">
        <f>(F23-D23)/D23</f>
        <v>-7.6965485137559754E-3</v>
      </c>
      <c r="H23" s="42"/>
    </row>
    <row r="24" spans="1:8" s="2" customFormat="1" x14ac:dyDescent="0.25">
      <c r="A24" s="31"/>
      <c r="B24" s="19"/>
      <c r="C24" s="32"/>
      <c r="D24" s="33"/>
      <c r="E24" s="165"/>
      <c r="F24" s="166"/>
      <c r="G24" s="169"/>
      <c r="H24" s="42"/>
    </row>
    <row r="25" spans="1:8" x14ac:dyDescent="0.25">
      <c r="A25" s="25" t="s">
        <v>23</v>
      </c>
      <c r="B25" s="28">
        <f>B3*B4</f>
        <v>792.07500000000005</v>
      </c>
      <c r="C25" s="27">
        <v>5.4000000000000003E-3</v>
      </c>
      <c r="D25" s="30">
        <f>B25*C25</f>
        <v>4.2772050000000004</v>
      </c>
      <c r="E25" s="160">
        <f>C25</f>
        <v>5.4000000000000003E-3</v>
      </c>
      <c r="F25" s="157">
        <f>B25*E25</f>
        <v>4.2772050000000004</v>
      </c>
      <c r="G25" s="168"/>
    </row>
    <row r="26" spans="1:8" x14ac:dyDescent="0.25">
      <c r="A26" s="25" t="s">
        <v>24</v>
      </c>
      <c r="B26" s="28">
        <f>B3*B4</f>
        <v>792.07500000000005</v>
      </c>
      <c r="C26" s="27">
        <v>4.1000000000000003E-3</v>
      </c>
      <c r="D26" s="30">
        <f>B26*C26</f>
        <v>3.2475075000000007</v>
      </c>
      <c r="E26" s="160">
        <f>C26</f>
        <v>4.1000000000000003E-3</v>
      </c>
      <c r="F26" s="157">
        <f>B26*E26</f>
        <v>3.2475075000000007</v>
      </c>
      <c r="G26" s="168"/>
    </row>
    <row r="27" spans="1:8" s="2" customFormat="1" x14ac:dyDescent="0.25">
      <c r="A27" s="31" t="s">
        <v>25</v>
      </c>
      <c r="B27" s="43"/>
      <c r="C27" s="32"/>
      <c r="D27" s="33">
        <f>SUM(D25:D26)</f>
        <v>7.5247125000000015</v>
      </c>
      <c r="E27" s="165"/>
      <c r="F27" s="166">
        <f>SUM(F25:F26)</f>
        <v>7.5247125000000015</v>
      </c>
      <c r="G27" s="169">
        <f>(F27-D27)/D27</f>
        <v>0</v>
      </c>
    </row>
    <row r="28" spans="1:8" s="2" customFormat="1" x14ac:dyDescent="0.25">
      <c r="A28" s="31"/>
      <c r="B28" s="43"/>
      <c r="C28" s="32"/>
      <c r="D28" s="33"/>
      <c r="E28" s="165"/>
      <c r="F28" s="166"/>
      <c r="G28" s="169"/>
    </row>
    <row r="29" spans="1:8" x14ac:dyDescent="0.25">
      <c r="A29" s="25" t="s">
        <v>27</v>
      </c>
      <c r="B29" s="28">
        <f>B3*B4</f>
        <v>792.07500000000005</v>
      </c>
      <c r="C29" s="27">
        <v>3.5999999999999999E-3</v>
      </c>
      <c r="D29" s="30">
        <f>B29*C29</f>
        <v>2.8514699999999999</v>
      </c>
      <c r="E29" s="160">
        <f>C29</f>
        <v>3.5999999999999999E-3</v>
      </c>
      <c r="F29" s="157">
        <f>B29*E29</f>
        <v>2.8514699999999999</v>
      </c>
      <c r="G29" s="168"/>
    </row>
    <row r="30" spans="1:8" x14ac:dyDescent="0.25">
      <c r="A30" s="25" t="s">
        <v>28</v>
      </c>
      <c r="B30" s="28">
        <f>B3*B4</f>
        <v>792.07500000000005</v>
      </c>
      <c r="C30" s="27">
        <v>1.2999999999999999E-3</v>
      </c>
      <c r="D30" s="30">
        <f>B30*C30</f>
        <v>1.0296974999999999</v>
      </c>
      <c r="E30" s="160">
        <f>C30</f>
        <v>1.2999999999999999E-3</v>
      </c>
      <c r="F30" s="157">
        <f>B30*E30</f>
        <v>1.0296974999999999</v>
      </c>
      <c r="G30" s="168"/>
    </row>
    <row r="31" spans="1:8" x14ac:dyDescent="0.25">
      <c r="A31" s="25" t="s">
        <v>29</v>
      </c>
      <c r="B31" s="28">
        <f>B3*B4</f>
        <v>792.07500000000005</v>
      </c>
      <c r="C31" s="27">
        <v>1.1000000000000001E-3</v>
      </c>
      <c r="D31" s="30">
        <f>B31*C31</f>
        <v>0.87128250000000007</v>
      </c>
      <c r="E31" s="160">
        <f>C31</f>
        <v>1.1000000000000001E-3</v>
      </c>
      <c r="F31" s="157">
        <f>B31*E31</f>
        <v>0.87128250000000007</v>
      </c>
      <c r="G31" s="168"/>
    </row>
    <row r="32" spans="1:8" x14ac:dyDescent="0.25">
      <c r="A32" s="25" t="s">
        <v>30</v>
      </c>
      <c r="B32" s="26">
        <v>1</v>
      </c>
      <c r="C32" s="27">
        <v>0.25</v>
      </c>
      <c r="D32" s="30">
        <f>B32*C32</f>
        <v>0.25</v>
      </c>
      <c r="E32" s="160">
        <f>C32</f>
        <v>0.25</v>
      </c>
      <c r="F32" s="157">
        <f>B32*E32</f>
        <v>0.25</v>
      </c>
      <c r="G32" s="168"/>
    </row>
    <row r="33" spans="1:7" s="2" customFormat="1" x14ac:dyDescent="0.25">
      <c r="A33" s="31" t="s">
        <v>31</v>
      </c>
      <c r="B33" s="19"/>
      <c r="C33" s="32"/>
      <c r="D33" s="33">
        <f>SUM(D29:D32)</f>
        <v>5.0024500000000005</v>
      </c>
      <c r="E33" s="165"/>
      <c r="F33" s="166">
        <f>SUM(F29:F32)</f>
        <v>5.0024500000000005</v>
      </c>
      <c r="G33" s="169">
        <f>(F33-D33)/D33</f>
        <v>0</v>
      </c>
    </row>
    <row r="34" spans="1:7" s="2" customFormat="1" x14ac:dyDescent="0.25">
      <c r="A34" s="31"/>
      <c r="B34" s="19"/>
      <c r="C34" s="32"/>
      <c r="D34" s="33"/>
      <c r="E34" s="165"/>
      <c r="F34" s="166"/>
      <c r="G34" s="151"/>
    </row>
    <row r="35" spans="1:7" x14ac:dyDescent="0.25">
      <c r="A35" s="25" t="s">
        <v>32</v>
      </c>
      <c r="B35" s="26"/>
      <c r="C35" s="45"/>
      <c r="D35" s="30">
        <f>SUM(D9,D23,D27,D33)</f>
        <v>129.20139674999999</v>
      </c>
      <c r="E35" s="170"/>
      <c r="F35" s="157">
        <f>SUM(F9,F23,F27,F33)</f>
        <v>128.94639674999999</v>
      </c>
      <c r="G35" s="168"/>
    </row>
    <row r="36" spans="1:7" ht="15.75" thickBot="1" x14ac:dyDescent="0.3">
      <c r="A36" s="25" t="s">
        <v>33</v>
      </c>
      <c r="B36" s="26"/>
      <c r="C36" s="47">
        <v>0.13</v>
      </c>
      <c r="D36" s="48">
        <f>D35*C36</f>
        <v>16.796181577500001</v>
      </c>
      <c r="E36" s="170">
        <v>0.13</v>
      </c>
      <c r="F36" s="157">
        <f>F35*E36</f>
        <v>16.763031577499998</v>
      </c>
      <c r="G36" s="168"/>
    </row>
    <row r="37" spans="1:7" s="2" customFormat="1" ht="15.75" thickBot="1" x14ac:dyDescent="0.3">
      <c r="A37" s="1" t="s">
        <v>34</v>
      </c>
      <c r="B37" s="49"/>
      <c r="C37" s="50"/>
      <c r="D37" s="51">
        <f>D35+D36</f>
        <v>145.99757832749998</v>
      </c>
      <c r="E37" s="171"/>
      <c r="F37" s="172">
        <f>F35+F36</f>
        <v>145.70942832749998</v>
      </c>
      <c r="G37" s="173">
        <f>(F37-D37)/D37</f>
        <v>-1.9736628737336117E-3</v>
      </c>
    </row>
    <row r="38" spans="1:7" x14ac:dyDescent="0.25">
      <c r="A38" s="131"/>
      <c r="F38" s="55"/>
    </row>
    <row r="39" spans="1:7" x14ac:dyDescent="0.25">
      <c r="G39" s="177" t="s">
        <v>129</v>
      </c>
    </row>
  </sheetData>
  <mergeCells count="1">
    <mergeCell ref="B1:G1"/>
  </mergeCells>
  <pageMargins left="0.7" right="0.7" top="0.75" bottom="0.75" header="0.3" footer="0.3"/>
  <pageSetup scale="92" fitToHeight="0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9"/>
  <sheetViews>
    <sheetView workbookViewId="0"/>
  </sheetViews>
  <sheetFormatPr defaultRowHeight="15" x14ac:dyDescent="0.25"/>
  <cols>
    <col min="1" max="1" width="34.85546875" style="54" bestFit="1" customWidth="1"/>
    <col min="2" max="2" width="11.5703125" style="17" customWidth="1"/>
    <col min="3" max="3" width="9.140625" customWidth="1"/>
    <col min="4" max="4" width="10" customWidth="1"/>
    <col min="5" max="5" width="11.140625" style="17" customWidth="1"/>
    <col min="6" max="6" width="11.7109375" style="17" customWidth="1"/>
    <col min="7" max="7" width="9.5703125" style="17" bestFit="1" customWidth="1"/>
    <col min="11" max="11" width="13.85546875" customWidth="1"/>
    <col min="13" max="13" width="4.5703125" customWidth="1"/>
    <col min="15" max="15" width="14.28515625" customWidth="1"/>
  </cols>
  <sheetData>
    <row r="1" spans="1:15" s="2" customFormat="1" ht="15.75" thickBot="1" x14ac:dyDescent="0.3">
      <c r="A1" s="1"/>
      <c r="B1" s="182" t="s">
        <v>0</v>
      </c>
      <c r="C1" s="180"/>
      <c r="D1" s="180"/>
      <c r="E1" s="180"/>
      <c r="F1" s="180"/>
      <c r="G1" s="181"/>
      <c r="J1" s="68" t="s">
        <v>47</v>
      </c>
      <c r="K1" s="56"/>
      <c r="N1" s="68" t="s">
        <v>48</v>
      </c>
      <c r="O1" s="56"/>
    </row>
    <row r="2" spans="1:15" s="9" customFormat="1" ht="64.5" thickBot="1" x14ac:dyDescent="0.3">
      <c r="A2" s="3"/>
      <c r="B2" s="4" t="s">
        <v>1</v>
      </c>
      <c r="C2" s="5" t="s">
        <v>49</v>
      </c>
      <c r="D2" s="6" t="s">
        <v>3</v>
      </c>
      <c r="E2" s="65" t="s">
        <v>50</v>
      </c>
      <c r="F2" s="8" t="s">
        <v>5</v>
      </c>
      <c r="G2" s="4" t="s">
        <v>6</v>
      </c>
      <c r="J2" s="57"/>
      <c r="K2" s="57"/>
      <c r="N2" s="57"/>
      <c r="O2" s="57"/>
    </row>
    <row r="3" spans="1:15" s="17" customFormat="1" x14ac:dyDescent="0.25">
      <c r="A3" s="10" t="s">
        <v>7</v>
      </c>
      <c r="B3" s="11">
        <v>2000</v>
      </c>
      <c r="C3" s="12"/>
      <c r="D3" s="13"/>
      <c r="E3" s="14"/>
      <c r="F3" s="15"/>
      <c r="G3" s="16"/>
      <c r="J3" s="58"/>
      <c r="K3" s="58"/>
      <c r="N3" s="58"/>
      <c r="O3" s="58"/>
    </row>
    <row r="4" spans="1:15" s="17" customFormat="1" x14ac:dyDescent="0.25">
      <c r="A4" s="18" t="s">
        <v>8</v>
      </c>
      <c r="B4" s="19">
        <v>1.0561</v>
      </c>
      <c r="C4" s="20"/>
      <c r="D4" s="21"/>
      <c r="E4" s="22"/>
      <c r="F4" s="23"/>
      <c r="G4" s="24"/>
      <c r="J4" s="58"/>
      <c r="K4" s="58"/>
      <c r="N4" s="58"/>
      <c r="O4" s="58"/>
    </row>
    <row r="5" spans="1:15" x14ac:dyDescent="0.25">
      <c r="A5" s="25"/>
      <c r="B5" s="26"/>
      <c r="C5" s="27"/>
      <c r="D5" s="23"/>
      <c r="E5" s="22"/>
      <c r="F5" s="23"/>
      <c r="G5" s="24"/>
      <c r="J5" s="59"/>
      <c r="K5" s="59"/>
      <c r="N5" s="59"/>
      <c r="O5" s="59"/>
    </row>
    <row r="6" spans="1:15" x14ac:dyDescent="0.25">
      <c r="A6" s="25" t="s">
        <v>9</v>
      </c>
      <c r="B6" s="28">
        <f>($B$3)*0.65</f>
        <v>1300</v>
      </c>
      <c r="C6" s="29">
        <f>E6</f>
        <v>6.5000000000000002E-2</v>
      </c>
      <c r="D6" s="30">
        <f>B6*C6</f>
        <v>84.5</v>
      </c>
      <c r="E6" s="29">
        <f>'GS Under 50 FHP 2017'!E6</f>
        <v>6.5000000000000002E-2</v>
      </c>
      <c r="F6" s="30">
        <f>B6*E6</f>
        <v>84.5</v>
      </c>
      <c r="G6" s="24"/>
      <c r="H6" s="36"/>
      <c r="J6" s="59"/>
      <c r="K6" s="59"/>
      <c r="N6" s="59"/>
      <c r="O6" s="59"/>
    </row>
    <row r="7" spans="1:15" x14ac:dyDescent="0.25">
      <c r="A7" s="25" t="s">
        <v>10</v>
      </c>
      <c r="B7" s="28">
        <f>($B$3)*0.17</f>
        <v>340</v>
      </c>
      <c r="C7" s="29">
        <f>E7</f>
        <v>9.5000000000000001E-2</v>
      </c>
      <c r="D7" s="30">
        <f>B7*C7</f>
        <v>32.299999999999997</v>
      </c>
      <c r="E7" s="29">
        <f>'GS Under 50 FHP 2017'!E7</f>
        <v>9.5000000000000001E-2</v>
      </c>
      <c r="F7" s="30">
        <f>B7*E7</f>
        <v>32.299999999999997</v>
      </c>
      <c r="G7" s="24"/>
      <c r="H7" s="36"/>
      <c r="J7" s="59"/>
      <c r="K7" s="59"/>
      <c r="N7" s="59"/>
      <c r="O7" s="59"/>
    </row>
    <row r="8" spans="1:15" x14ac:dyDescent="0.25">
      <c r="A8" s="25" t="s">
        <v>11</v>
      </c>
      <c r="B8" s="28">
        <f>($B$3)*0.18</f>
        <v>360</v>
      </c>
      <c r="C8" s="29">
        <f>E8</f>
        <v>0.13200000000000001</v>
      </c>
      <c r="D8" s="30">
        <f>B8*C8</f>
        <v>47.52</v>
      </c>
      <c r="E8" s="29">
        <f>'GS Under 50 FHP 2017'!E8</f>
        <v>0.13200000000000001</v>
      </c>
      <c r="F8" s="30">
        <f>B8*E8</f>
        <v>47.52</v>
      </c>
      <c r="G8" s="24"/>
      <c r="H8" s="36"/>
      <c r="J8" s="59"/>
      <c r="K8" s="59"/>
      <c r="N8" s="59"/>
      <c r="O8" s="59"/>
    </row>
    <row r="9" spans="1:15" s="2" customFormat="1" x14ac:dyDescent="0.25">
      <c r="A9" s="31" t="s">
        <v>12</v>
      </c>
      <c r="B9" s="19"/>
      <c r="C9" s="32"/>
      <c r="D9" s="33">
        <f>SUM(D6:D8)</f>
        <v>164.32</v>
      </c>
      <c r="E9" s="32"/>
      <c r="F9" s="33">
        <f>SUM(F6:F8)</f>
        <v>164.32</v>
      </c>
      <c r="G9" s="34">
        <f>(F9-D9)/D9</f>
        <v>0</v>
      </c>
      <c r="H9" s="60"/>
      <c r="J9" s="56"/>
      <c r="K9" s="56"/>
      <c r="N9" s="56"/>
      <c r="O9" s="56"/>
    </row>
    <row r="10" spans="1:15" s="2" customFormat="1" x14ac:dyDescent="0.25">
      <c r="A10" s="31"/>
      <c r="B10" s="19"/>
      <c r="C10" s="32"/>
      <c r="D10" s="33"/>
      <c r="E10" s="32"/>
      <c r="F10" s="33"/>
      <c r="G10" s="34"/>
      <c r="J10" s="56"/>
      <c r="K10" s="56"/>
      <c r="N10" s="56"/>
      <c r="O10" s="56"/>
    </row>
    <row r="11" spans="1:15" x14ac:dyDescent="0.25">
      <c r="A11" s="25" t="s">
        <v>13</v>
      </c>
      <c r="B11" s="26">
        <v>1</v>
      </c>
      <c r="C11" s="61">
        <f>ROUND('GS Under 50 FHP 2021'!C11*(1+J11),2)</f>
        <v>42.95</v>
      </c>
      <c r="D11" s="30">
        <f>B11*C11</f>
        <v>42.95</v>
      </c>
      <c r="E11" s="61">
        <f>ROUND('GS Under 50 no FHP 16-17'!C11*(1+N11),2)</f>
        <v>38.020000000000003</v>
      </c>
      <c r="F11" s="30">
        <f>B11*E11</f>
        <v>38.020000000000003</v>
      </c>
      <c r="G11" s="24"/>
      <c r="H11" s="36"/>
      <c r="J11" s="62">
        <v>1.6E-2</v>
      </c>
      <c r="K11" s="59"/>
      <c r="N11" s="62">
        <v>1.6E-2</v>
      </c>
      <c r="O11" s="59"/>
    </row>
    <row r="12" spans="1:15" x14ac:dyDescent="0.25">
      <c r="A12" s="25" t="s">
        <v>14</v>
      </c>
      <c r="B12" s="26">
        <v>1</v>
      </c>
      <c r="C12" s="27">
        <f>7.48</f>
        <v>7.48</v>
      </c>
      <c r="D12" s="30">
        <f>B12*C12</f>
        <v>7.48</v>
      </c>
      <c r="E12" s="27">
        <f>'GS Under 50 FHP 2017'!E12</f>
        <v>7.48</v>
      </c>
      <c r="F12" s="30">
        <f>B12*E12</f>
        <v>7.48</v>
      </c>
      <c r="G12" s="24"/>
      <c r="H12" s="36"/>
      <c r="J12" s="59"/>
      <c r="K12" s="59"/>
      <c r="N12" s="59"/>
      <c r="O12" s="59"/>
    </row>
    <row r="13" spans="1:15" x14ac:dyDescent="0.25">
      <c r="A13" s="25" t="s">
        <v>15</v>
      </c>
      <c r="B13" s="26">
        <f>B3</f>
        <v>2000</v>
      </c>
      <c r="C13" s="63">
        <f>ROUND('GS Under 50 FHP 2021'!C13*(1+J13),4)</f>
        <v>1.9E-2</v>
      </c>
      <c r="D13" s="30">
        <f>B13*C13</f>
        <v>38</v>
      </c>
      <c r="E13" s="63">
        <f>ROUND('GS Under 50 no FHP 16-17'!C13*(1+N13),4)</f>
        <v>1.6799999999999999E-2</v>
      </c>
      <c r="F13" s="30">
        <f>B13*E13</f>
        <v>33.6</v>
      </c>
      <c r="G13" s="24"/>
      <c r="H13" s="36"/>
      <c r="J13" s="62">
        <v>1.6E-2</v>
      </c>
      <c r="K13" s="59"/>
      <c r="N13" s="62">
        <v>1.6E-2</v>
      </c>
      <c r="O13" s="59"/>
    </row>
    <row r="14" spans="1:15" x14ac:dyDescent="0.25">
      <c r="A14" s="25" t="s">
        <v>16</v>
      </c>
      <c r="B14" s="26">
        <f>B3</f>
        <v>2000</v>
      </c>
      <c r="C14" s="27">
        <v>5.9999999999999995E-4</v>
      </c>
      <c r="D14" s="30">
        <f>B14*C14</f>
        <v>1.2</v>
      </c>
      <c r="E14" s="27">
        <f>'GS Under 50 FHP 2017'!E14</f>
        <v>5.9999999999999995E-4</v>
      </c>
      <c r="F14" s="30">
        <f>B14*E14</f>
        <v>1.2</v>
      </c>
      <c r="G14" s="24"/>
      <c r="H14" s="36"/>
    </row>
    <row r="15" spans="1:15" x14ac:dyDescent="0.25">
      <c r="A15" s="25" t="s">
        <v>17</v>
      </c>
      <c r="B15" s="26">
        <f>B3</f>
        <v>2000</v>
      </c>
      <c r="C15" s="27">
        <f>-0.0048+0.0013-0.0028-0.0001</f>
        <v>-6.4000000000000003E-3</v>
      </c>
      <c r="D15" s="30">
        <f>B15*C15</f>
        <v>-12.8</v>
      </c>
      <c r="E15" s="27">
        <f>'GS Under 50 FHP 2017'!E15</f>
        <v>-6.4000000000000003E-3</v>
      </c>
      <c r="F15" s="30">
        <f>B15*E15</f>
        <v>-12.8</v>
      </c>
      <c r="G15" s="24"/>
      <c r="H15" s="36"/>
    </row>
    <row r="16" spans="1:15" x14ac:dyDescent="0.25">
      <c r="A16" s="25"/>
      <c r="B16" s="26"/>
      <c r="C16" s="37"/>
      <c r="D16" s="30"/>
      <c r="E16" s="37"/>
      <c r="F16" s="30"/>
      <c r="G16" s="24"/>
    </row>
    <row r="17" spans="1:8" x14ac:dyDescent="0.25">
      <c r="A17" s="31" t="s">
        <v>18</v>
      </c>
      <c r="B17" s="26"/>
      <c r="C17" s="37"/>
      <c r="D17" s="33">
        <f>SUM(D11,D13,D14)</f>
        <v>82.15</v>
      </c>
      <c r="E17" s="37"/>
      <c r="F17" s="39">
        <f>SUM(F11,F13,F14)</f>
        <v>72.820000000000007</v>
      </c>
      <c r="G17" s="34">
        <f>(F17-D17)/D17</f>
        <v>-0.11357273280584294</v>
      </c>
    </row>
    <row r="18" spans="1:8" x14ac:dyDescent="0.25">
      <c r="A18" s="31"/>
      <c r="B18" s="26"/>
      <c r="C18" s="37"/>
      <c r="D18" s="33"/>
      <c r="E18" s="37"/>
      <c r="F18" s="39"/>
      <c r="G18" s="34"/>
    </row>
    <row r="19" spans="1:8" x14ac:dyDescent="0.25">
      <c r="A19" s="25" t="s">
        <v>19</v>
      </c>
      <c r="B19" s="26">
        <v>1</v>
      </c>
      <c r="C19" s="40">
        <v>0.79</v>
      </c>
      <c r="D19" s="30">
        <f>B19*C19</f>
        <v>0.79</v>
      </c>
      <c r="E19" s="40">
        <f>'GS Under 50 FHP 2017'!E19</f>
        <v>0.79</v>
      </c>
      <c r="F19" s="41">
        <f>B19*E19</f>
        <v>0.79</v>
      </c>
      <c r="G19" s="34"/>
      <c r="H19" s="36"/>
    </row>
    <row r="20" spans="1:8" x14ac:dyDescent="0.25">
      <c r="A20" s="25" t="s">
        <v>20</v>
      </c>
      <c r="B20" s="28">
        <f>(B3*B4)-B3</f>
        <v>112.20000000000027</v>
      </c>
      <c r="C20" s="37">
        <f>C6*0.65+C7*0.17+C8*0.18</f>
        <v>8.2160000000000011E-2</v>
      </c>
      <c r="D20" s="30">
        <f>B20*C20</f>
        <v>9.2183520000000243</v>
      </c>
      <c r="E20" s="37">
        <f>'GS Under 50 FHP 2017'!E20</f>
        <v>8.2160000000000011E-2</v>
      </c>
      <c r="F20" s="41">
        <f>B20*E20</f>
        <v>9.2183520000000243</v>
      </c>
      <c r="G20" s="34"/>
      <c r="H20" s="36"/>
    </row>
    <row r="21" spans="1:8" x14ac:dyDescent="0.25">
      <c r="A21" s="25"/>
      <c r="B21" s="26"/>
      <c r="C21" s="37"/>
      <c r="D21" s="33"/>
      <c r="E21" s="37"/>
      <c r="F21" s="39"/>
      <c r="G21" s="34"/>
    </row>
    <row r="22" spans="1:8" x14ac:dyDescent="0.25">
      <c r="A22" s="31" t="s">
        <v>21</v>
      </c>
      <c r="B22" s="26"/>
      <c r="C22" s="37"/>
      <c r="D22" s="33">
        <f>D19+D20</f>
        <v>10.008352000000023</v>
      </c>
      <c r="E22" s="37"/>
      <c r="F22" s="39">
        <f>F19+F20</f>
        <v>10.008352000000023</v>
      </c>
      <c r="G22" s="34">
        <f>(F22-D22)/D22</f>
        <v>0</v>
      </c>
    </row>
    <row r="23" spans="1:8" s="2" customFormat="1" x14ac:dyDescent="0.25">
      <c r="A23" s="31" t="s">
        <v>22</v>
      </c>
      <c r="B23" s="19"/>
      <c r="C23" s="32"/>
      <c r="D23" s="33">
        <f>D17+D22</f>
        <v>92.158352000000036</v>
      </c>
      <c r="E23" s="32"/>
      <c r="F23" s="33">
        <f>F17+F22</f>
        <v>82.828352000000024</v>
      </c>
      <c r="G23" s="34">
        <f>(F23-D23)/D23</f>
        <v>-0.10123878951307645</v>
      </c>
      <c r="H23" s="42"/>
    </row>
    <row r="24" spans="1:8" s="2" customFormat="1" x14ac:dyDescent="0.25">
      <c r="A24" s="31"/>
      <c r="B24" s="19"/>
      <c r="C24" s="32"/>
      <c r="D24" s="33"/>
      <c r="E24" s="32"/>
      <c r="F24" s="33"/>
      <c r="G24" s="34"/>
      <c r="H24" s="42"/>
    </row>
    <row r="25" spans="1:8" x14ac:dyDescent="0.25">
      <c r="A25" s="25" t="s">
        <v>23</v>
      </c>
      <c r="B25" s="28">
        <f>B3*B4</f>
        <v>2112.2000000000003</v>
      </c>
      <c r="C25" s="27">
        <v>4.4999999999999997E-3</v>
      </c>
      <c r="D25" s="30">
        <f>B25*C25</f>
        <v>9.504900000000001</v>
      </c>
      <c r="E25" s="27">
        <f>'GS Under 50 FHP 2017'!E25</f>
        <v>4.4999999999999997E-3</v>
      </c>
      <c r="F25" s="30">
        <f>B25*E25</f>
        <v>9.504900000000001</v>
      </c>
      <c r="G25" s="24"/>
      <c r="H25" s="36"/>
    </row>
    <row r="26" spans="1:8" x14ac:dyDescent="0.25">
      <c r="A26" s="25" t="s">
        <v>24</v>
      </c>
      <c r="B26" s="28">
        <f>B3*B4</f>
        <v>2112.2000000000003</v>
      </c>
      <c r="C26" s="27">
        <v>3.8E-3</v>
      </c>
      <c r="D26" s="30">
        <f>B26*C26</f>
        <v>8.0263600000000004</v>
      </c>
      <c r="E26" s="27">
        <f>'GS Under 50 FHP 2017'!E26</f>
        <v>3.8E-3</v>
      </c>
      <c r="F26" s="30">
        <f>B26*E26</f>
        <v>8.0263600000000004</v>
      </c>
      <c r="G26" s="24"/>
      <c r="H26" s="36"/>
    </row>
    <row r="27" spans="1:8" s="2" customFormat="1" x14ac:dyDescent="0.25">
      <c r="A27" s="31" t="s">
        <v>25</v>
      </c>
      <c r="B27" s="43"/>
      <c r="C27" s="32"/>
      <c r="D27" s="33">
        <f>SUM(D25:D26)</f>
        <v>17.531260000000003</v>
      </c>
      <c r="E27" s="32"/>
      <c r="F27" s="33">
        <f>SUM(F25:F26)</f>
        <v>17.531260000000003</v>
      </c>
      <c r="G27" s="34">
        <f>(F27-D27)/D27</f>
        <v>0</v>
      </c>
    </row>
    <row r="28" spans="1:8" s="2" customFormat="1" x14ac:dyDescent="0.25">
      <c r="A28" s="25" t="s">
        <v>26</v>
      </c>
      <c r="B28" s="64">
        <f>B3</f>
        <v>2000</v>
      </c>
      <c r="C28" s="22">
        <v>4.8999999999999998E-3</v>
      </c>
      <c r="D28" s="30">
        <f>B28*C28</f>
        <v>9.7999999999999989</v>
      </c>
      <c r="E28" s="27">
        <f>'GS Under 50 FHP 2017'!E28</f>
        <v>4.8999999999999998E-3</v>
      </c>
      <c r="F28" s="30">
        <f>B28*E28</f>
        <v>9.7999999999999989</v>
      </c>
      <c r="G28" s="34"/>
    </row>
    <row r="29" spans="1:8" x14ac:dyDescent="0.25">
      <c r="A29" s="25" t="s">
        <v>27</v>
      </c>
      <c r="B29" s="28">
        <f>B3*B4</f>
        <v>2112.2000000000003</v>
      </c>
      <c r="C29" s="27">
        <v>3.5999999999999999E-3</v>
      </c>
      <c r="D29" s="30">
        <f>B29*C29</f>
        <v>7.6039200000000005</v>
      </c>
      <c r="E29" s="27">
        <f>'GS Under 50 FHP 2017'!E29</f>
        <v>3.5999999999999999E-3</v>
      </c>
      <c r="F29" s="30">
        <f>B29*E29</f>
        <v>7.6039200000000005</v>
      </c>
      <c r="G29" s="24"/>
      <c r="H29" s="36"/>
    </row>
    <row r="30" spans="1:8" x14ac:dyDescent="0.25">
      <c r="A30" s="25" t="s">
        <v>28</v>
      </c>
      <c r="B30" s="28">
        <f>B3*B4</f>
        <v>2112.2000000000003</v>
      </c>
      <c r="C30" s="27">
        <v>2.9999999999999997E-4</v>
      </c>
      <c r="D30" s="30">
        <f>B30*C30</f>
        <v>0.63366</v>
      </c>
      <c r="E30" s="27">
        <f>'GS Under 50 FHP 2017'!E30</f>
        <v>2.9999999999999997E-4</v>
      </c>
      <c r="F30" s="30">
        <f>B30*E30</f>
        <v>0.63366</v>
      </c>
      <c r="G30" s="24"/>
      <c r="H30" s="36"/>
    </row>
    <row r="31" spans="1:8" x14ac:dyDescent="0.25">
      <c r="A31" s="25" t="s">
        <v>29</v>
      </c>
      <c r="B31" s="28">
        <f>B3*B4</f>
        <v>2112.2000000000003</v>
      </c>
      <c r="C31" s="27">
        <v>0</v>
      </c>
      <c r="D31" s="30">
        <f>B31*C31</f>
        <v>0</v>
      </c>
      <c r="E31" s="27">
        <f>'GS Under 50 FHP 2017'!E31</f>
        <v>0</v>
      </c>
      <c r="F31" s="30">
        <f>B31*E31</f>
        <v>0</v>
      </c>
      <c r="G31" s="24"/>
      <c r="H31" s="36"/>
    </row>
    <row r="32" spans="1:8" x14ac:dyDescent="0.25">
      <c r="A32" s="25" t="s">
        <v>30</v>
      </c>
      <c r="B32" s="26">
        <v>1</v>
      </c>
      <c r="C32" s="27">
        <v>0.25</v>
      </c>
      <c r="D32" s="30">
        <f>B32*C32</f>
        <v>0.25</v>
      </c>
      <c r="E32" s="27">
        <f>'GS Under 50 FHP 2017'!E32</f>
        <v>0.25</v>
      </c>
      <c r="F32" s="30">
        <f>B32*E32</f>
        <v>0.25</v>
      </c>
      <c r="G32" s="24"/>
      <c r="H32" s="36"/>
    </row>
    <row r="33" spans="1:7" s="2" customFormat="1" x14ac:dyDescent="0.25">
      <c r="A33" s="31" t="s">
        <v>31</v>
      </c>
      <c r="B33" s="19"/>
      <c r="C33" s="32"/>
      <c r="D33" s="33">
        <f>SUM(D28:D32)</f>
        <v>18.287579999999998</v>
      </c>
      <c r="E33" s="32"/>
      <c r="F33" s="33">
        <f>SUM(F28:F32)</f>
        <v>18.287579999999998</v>
      </c>
      <c r="G33" s="34">
        <f>(F33-D33)/D33</f>
        <v>0</v>
      </c>
    </row>
    <row r="34" spans="1:7" s="2" customFormat="1" x14ac:dyDescent="0.25">
      <c r="A34" s="31"/>
      <c r="B34" s="19"/>
      <c r="C34" s="32"/>
      <c r="D34" s="33"/>
      <c r="E34" s="32"/>
      <c r="F34" s="33"/>
      <c r="G34" s="34"/>
    </row>
    <row r="35" spans="1:7" x14ac:dyDescent="0.25">
      <c r="A35" s="25" t="s">
        <v>32</v>
      </c>
      <c r="B35" s="26"/>
      <c r="C35" s="45"/>
      <c r="D35" s="30">
        <f>SUM(D9,D23,D27,D33)</f>
        <v>292.29719200000005</v>
      </c>
      <c r="E35" s="46"/>
      <c r="F35" s="30">
        <f>SUM(F9,F23,F27,F33)</f>
        <v>282.96719200000001</v>
      </c>
      <c r="G35" s="24"/>
    </row>
    <row r="36" spans="1:7" ht="15.75" thickBot="1" x14ac:dyDescent="0.3">
      <c r="A36" s="25" t="s">
        <v>33</v>
      </c>
      <c r="B36" s="26"/>
      <c r="C36" s="47">
        <v>0.05</v>
      </c>
      <c r="D36" s="48">
        <f>D35*C36</f>
        <v>14.614859600000003</v>
      </c>
      <c r="E36" s="46">
        <v>0.05</v>
      </c>
      <c r="F36" s="30">
        <f>F35*E36</f>
        <v>14.148359600000001</v>
      </c>
      <c r="G36" s="24"/>
    </row>
    <row r="37" spans="1:7" s="2" customFormat="1" ht="15.75" thickBot="1" x14ac:dyDescent="0.3">
      <c r="A37" s="1" t="s">
        <v>34</v>
      </c>
      <c r="B37" s="49"/>
      <c r="C37" s="50"/>
      <c r="D37" s="51">
        <f>D35+D36</f>
        <v>306.91205160000004</v>
      </c>
      <c r="E37" s="52"/>
      <c r="F37" s="51">
        <f>F35+F36</f>
        <v>297.1155516</v>
      </c>
      <c r="G37" s="53">
        <f>(F37-D37)/D37</f>
        <v>-3.1919567670701518E-2</v>
      </c>
    </row>
    <row r="38" spans="1:7" x14ac:dyDescent="0.25">
      <c r="F38" s="55"/>
    </row>
    <row r="39" spans="1:7" x14ac:dyDescent="0.25">
      <c r="F39" s="55"/>
      <c r="G39" s="177" t="s">
        <v>146</v>
      </c>
    </row>
  </sheetData>
  <mergeCells count="1">
    <mergeCell ref="B1:G1"/>
  </mergeCells>
  <pageMargins left="0.7" right="0.7" top="0.75" bottom="0.75" header="0.3" footer="0.3"/>
  <pageSetup scale="92" fitToHeight="0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9"/>
  <sheetViews>
    <sheetView workbookViewId="0"/>
  </sheetViews>
  <sheetFormatPr defaultRowHeight="15" x14ac:dyDescent="0.25"/>
  <cols>
    <col min="1" max="1" width="34.85546875" style="54" bestFit="1" customWidth="1"/>
    <col min="2" max="2" width="11.5703125" style="17" customWidth="1"/>
    <col min="3" max="3" width="9.140625" customWidth="1"/>
    <col min="4" max="4" width="10" customWidth="1"/>
    <col min="5" max="5" width="11.140625" style="17" customWidth="1"/>
    <col min="6" max="6" width="11.7109375" style="17" customWidth="1"/>
    <col min="7" max="7" width="9.5703125" style="17" bestFit="1" customWidth="1"/>
    <col min="11" max="11" width="13.85546875" customWidth="1"/>
    <col min="13" max="13" width="4.5703125" customWidth="1"/>
    <col min="15" max="15" width="14.28515625" customWidth="1"/>
  </cols>
  <sheetData>
    <row r="1" spans="1:15" s="2" customFormat="1" ht="15.75" thickBot="1" x14ac:dyDescent="0.3">
      <c r="A1" s="1"/>
      <c r="B1" s="182" t="s">
        <v>0</v>
      </c>
      <c r="C1" s="180"/>
      <c r="D1" s="180"/>
      <c r="E1" s="180"/>
      <c r="F1" s="180"/>
      <c r="G1" s="181"/>
      <c r="J1" s="68" t="s">
        <v>47</v>
      </c>
      <c r="K1" s="56"/>
      <c r="N1" s="68" t="s">
        <v>48</v>
      </c>
      <c r="O1" s="56"/>
    </row>
    <row r="2" spans="1:15" s="9" customFormat="1" ht="64.5" thickBot="1" x14ac:dyDescent="0.3">
      <c r="A2" s="3"/>
      <c r="B2" s="4" t="s">
        <v>1</v>
      </c>
      <c r="C2" s="5" t="s">
        <v>51</v>
      </c>
      <c r="D2" s="6" t="s">
        <v>3</v>
      </c>
      <c r="E2" s="65" t="s">
        <v>52</v>
      </c>
      <c r="F2" s="8" t="s">
        <v>5</v>
      </c>
      <c r="G2" s="4" t="s">
        <v>6</v>
      </c>
      <c r="J2" s="57"/>
      <c r="K2" s="57"/>
      <c r="N2" s="57"/>
      <c r="O2" s="57"/>
    </row>
    <row r="3" spans="1:15" s="17" customFormat="1" x14ac:dyDescent="0.25">
      <c r="A3" s="10" t="s">
        <v>7</v>
      </c>
      <c r="B3" s="11">
        <v>2000</v>
      </c>
      <c r="C3" s="12"/>
      <c r="D3" s="13"/>
      <c r="E3" s="14"/>
      <c r="F3" s="15"/>
      <c r="G3" s="16"/>
      <c r="J3" s="58"/>
      <c r="K3" s="58"/>
      <c r="N3" s="58"/>
      <c r="O3" s="58"/>
    </row>
    <row r="4" spans="1:15" s="17" customFormat="1" x14ac:dyDescent="0.25">
      <c r="A4" s="18" t="s">
        <v>8</v>
      </c>
      <c r="B4" s="19">
        <v>1.0561</v>
      </c>
      <c r="C4" s="20"/>
      <c r="D4" s="21"/>
      <c r="E4" s="22"/>
      <c r="F4" s="23"/>
      <c r="G4" s="24"/>
      <c r="J4" s="58"/>
      <c r="K4" s="58"/>
      <c r="N4" s="58"/>
      <c r="O4" s="58"/>
    </row>
    <row r="5" spans="1:15" x14ac:dyDescent="0.25">
      <c r="A5" s="25"/>
      <c r="B5" s="26"/>
      <c r="C5" s="27"/>
      <c r="D5" s="23"/>
      <c r="E5" s="22"/>
      <c r="F5" s="23"/>
      <c r="G5" s="24"/>
      <c r="J5" s="59"/>
      <c r="K5" s="59"/>
      <c r="N5" s="59"/>
      <c r="O5" s="59"/>
    </row>
    <row r="6" spans="1:15" x14ac:dyDescent="0.25">
      <c r="A6" s="25" t="s">
        <v>9</v>
      </c>
      <c r="B6" s="28">
        <f>($B$3)*0.65</f>
        <v>1300</v>
      </c>
      <c r="C6" s="29">
        <f>E6</f>
        <v>6.5000000000000002E-2</v>
      </c>
      <c r="D6" s="30">
        <f>B6*C6</f>
        <v>84.5</v>
      </c>
      <c r="E6" s="29">
        <f>'GS Under 50 FHP 2017'!E6</f>
        <v>6.5000000000000002E-2</v>
      </c>
      <c r="F6" s="30">
        <f>B6*E6</f>
        <v>84.5</v>
      </c>
      <c r="G6" s="24"/>
      <c r="H6" s="36"/>
      <c r="J6" s="59"/>
      <c r="K6" s="59"/>
      <c r="N6" s="59"/>
      <c r="O6" s="59"/>
    </row>
    <row r="7" spans="1:15" x14ac:dyDescent="0.25">
      <c r="A7" s="25" t="s">
        <v>10</v>
      </c>
      <c r="B7" s="28">
        <f>($B$3)*0.17</f>
        <v>340</v>
      </c>
      <c r="C7" s="29">
        <f>E7</f>
        <v>9.5000000000000001E-2</v>
      </c>
      <c r="D7" s="30">
        <f>B7*C7</f>
        <v>32.299999999999997</v>
      </c>
      <c r="E7" s="29">
        <f>'GS Under 50 FHP 2017'!E7</f>
        <v>9.5000000000000001E-2</v>
      </c>
      <c r="F7" s="30">
        <f>B7*E7</f>
        <v>32.299999999999997</v>
      </c>
      <c r="G7" s="24"/>
      <c r="H7" s="36"/>
      <c r="J7" s="59"/>
      <c r="K7" s="59"/>
      <c r="N7" s="59"/>
      <c r="O7" s="59"/>
    </row>
    <row r="8" spans="1:15" x14ac:dyDescent="0.25">
      <c r="A8" s="25" t="s">
        <v>11</v>
      </c>
      <c r="B8" s="28">
        <f>($B$3)*0.18</f>
        <v>360</v>
      </c>
      <c r="C8" s="29">
        <f>E8</f>
        <v>0.13200000000000001</v>
      </c>
      <c r="D8" s="30">
        <f>B8*C8</f>
        <v>47.52</v>
      </c>
      <c r="E8" s="29">
        <f>'GS Under 50 FHP 2017'!E8</f>
        <v>0.13200000000000001</v>
      </c>
      <c r="F8" s="30">
        <f>B8*E8</f>
        <v>47.52</v>
      </c>
      <c r="G8" s="24"/>
      <c r="H8" s="36"/>
      <c r="J8" s="59"/>
      <c r="K8" s="59"/>
      <c r="N8" s="59"/>
      <c r="O8" s="59"/>
    </row>
    <row r="9" spans="1:15" s="2" customFormat="1" x14ac:dyDescent="0.25">
      <c r="A9" s="31" t="s">
        <v>12</v>
      </c>
      <c r="B9" s="19"/>
      <c r="C9" s="32"/>
      <c r="D9" s="33">
        <f>SUM(D6:D8)</f>
        <v>164.32</v>
      </c>
      <c r="E9" s="32"/>
      <c r="F9" s="33">
        <f>SUM(F6:F8)</f>
        <v>164.32</v>
      </c>
      <c r="G9" s="34">
        <f>(F9-D9)/D9</f>
        <v>0</v>
      </c>
      <c r="H9" s="60"/>
      <c r="J9" s="56"/>
      <c r="K9" s="56"/>
      <c r="N9" s="56"/>
      <c r="O9" s="56"/>
    </row>
    <row r="10" spans="1:15" s="2" customFormat="1" x14ac:dyDescent="0.25">
      <c r="A10" s="31"/>
      <c r="B10" s="19"/>
      <c r="C10" s="32"/>
      <c r="D10" s="33"/>
      <c r="E10" s="32"/>
      <c r="F10" s="33"/>
      <c r="G10" s="34"/>
      <c r="J10" s="56"/>
      <c r="K10" s="56"/>
      <c r="N10" s="56"/>
      <c r="O10" s="56"/>
    </row>
    <row r="11" spans="1:15" x14ac:dyDescent="0.25">
      <c r="A11" s="25" t="s">
        <v>13</v>
      </c>
      <c r="B11" s="26">
        <v>1</v>
      </c>
      <c r="C11" s="61">
        <f>ROUND('GS Under 50 FHP 2022'!C11*(1+J11),2)</f>
        <v>45.53</v>
      </c>
      <c r="D11" s="30">
        <f>B11*C11</f>
        <v>45.53</v>
      </c>
      <c r="E11" s="61">
        <f>ROUND('GS Under 50 FHP 2022'!E11*(1+N11),2)</f>
        <v>38.630000000000003</v>
      </c>
      <c r="F11" s="30">
        <f>B11*E11</f>
        <v>38.630000000000003</v>
      </c>
      <c r="G11" s="24"/>
      <c r="H11" s="36"/>
      <c r="J11" s="62">
        <v>0.06</v>
      </c>
      <c r="K11" s="59"/>
      <c r="N11" s="62">
        <v>1.6E-2</v>
      </c>
      <c r="O11" s="59"/>
    </row>
    <row r="12" spans="1:15" x14ac:dyDescent="0.25">
      <c r="A12" s="25" t="s">
        <v>14</v>
      </c>
      <c r="B12" s="26">
        <v>1</v>
      </c>
      <c r="C12" s="27">
        <f>7.48</f>
        <v>7.48</v>
      </c>
      <c r="D12" s="30">
        <f>B12*C12</f>
        <v>7.48</v>
      </c>
      <c r="E12" s="27">
        <f>'GS Under 50 FHP 2017'!E12</f>
        <v>7.48</v>
      </c>
      <c r="F12" s="30">
        <f>B12*E12</f>
        <v>7.48</v>
      </c>
      <c r="G12" s="24"/>
      <c r="H12" s="36"/>
      <c r="J12" s="59"/>
      <c r="K12" s="59"/>
      <c r="N12" s="59"/>
      <c r="O12" s="59"/>
    </row>
    <row r="13" spans="1:15" x14ac:dyDescent="0.25">
      <c r="A13" s="25" t="s">
        <v>15</v>
      </c>
      <c r="B13" s="26">
        <f>B3</f>
        <v>2000</v>
      </c>
      <c r="C13" s="63">
        <f>ROUND('GS Under 50 FHP 2022'!C13*(1+J13),4)</f>
        <v>2.01E-2</v>
      </c>
      <c r="D13" s="30">
        <f>B13*C13</f>
        <v>40.200000000000003</v>
      </c>
      <c r="E13" s="63">
        <f>ROUND('GS Under 50 FHP 2022'!E13*(1+N13),4)</f>
        <v>1.7100000000000001E-2</v>
      </c>
      <c r="F13" s="30">
        <f>B13*E13</f>
        <v>34.200000000000003</v>
      </c>
      <c r="G13" s="24"/>
      <c r="H13" s="36"/>
      <c r="J13" s="62">
        <v>0.06</v>
      </c>
      <c r="K13" s="59"/>
      <c r="N13" s="62">
        <v>1.6E-2</v>
      </c>
      <c r="O13" s="59"/>
    </row>
    <row r="14" spans="1:15" x14ac:dyDescent="0.25">
      <c r="A14" s="25" t="s">
        <v>16</v>
      </c>
      <c r="B14" s="26">
        <f>B3</f>
        <v>2000</v>
      </c>
      <c r="C14" s="27">
        <v>5.9999999999999995E-4</v>
      </c>
      <c r="D14" s="30">
        <f>B14*C14</f>
        <v>1.2</v>
      </c>
      <c r="E14" s="27">
        <f>'GS Under 50 FHP 2017'!E14</f>
        <v>5.9999999999999995E-4</v>
      </c>
      <c r="F14" s="30">
        <f>B14*E14</f>
        <v>1.2</v>
      </c>
      <c r="G14" s="24"/>
      <c r="H14" s="36"/>
    </row>
    <row r="15" spans="1:15" x14ac:dyDescent="0.25">
      <c r="A15" s="25" t="s">
        <v>17</v>
      </c>
      <c r="B15" s="26">
        <f>B3</f>
        <v>2000</v>
      </c>
      <c r="C15" s="27">
        <f>-0.0048+0.0013-0.0028-0.0001</f>
        <v>-6.4000000000000003E-3</v>
      </c>
      <c r="D15" s="30">
        <f>B15*C15</f>
        <v>-12.8</v>
      </c>
      <c r="E15" s="27">
        <f>'GS Under 50 FHP 2017'!E15</f>
        <v>-6.4000000000000003E-3</v>
      </c>
      <c r="F15" s="30">
        <f>B15*E15</f>
        <v>-12.8</v>
      </c>
      <c r="G15" s="24"/>
      <c r="H15" s="36"/>
    </row>
    <row r="16" spans="1:15" x14ac:dyDescent="0.25">
      <c r="A16" s="25"/>
      <c r="B16" s="26"/>
      <c r="C16" s="37"/>
      <c r="D16" s="30"/>
      <c r="E16" s="37"/>
      <c r="F16" s="30"/>
      <c r="G16" s="24"/>
    </row>
    <row r="17" spans="1:8" x14ac:dyDescent="0.25">
      <c r="A17" s="31" t="s">
        <v>18</v>
      </c>
      <c r="B17" s="26"/>
      <c r="C17" s="37"/>
      <c r="D17" s="33">
        <f>SUM(D11,D13,D14)</f>
        <v>86.93</v>
      </c>
      <c r="E17" s="37"/>
      <c r="F17" s="39">
        <f>SUM(F11,F13,F14)</f>
        <v>74.030000000000015</v>
      </c>
      <c r="G17" s="34">
        <f>(F17-D17)/D17</f>
        <v>-0.148395260554469</v>
      </c>
    </row>
    <row r="18" spans="1:8" x14ac:dyDescent="0.25">
      <c r="A18" s="31"/>
      <c r="B18" s="26"/>
      <c r="C18" s="37"/>
      <c r="D18" s="33"/>
      <c r="E18" s="37"/>
      <c r="F18" s="39"/>
      <c r="G18" s="34"/>
    </row>
    <row r="19" spans="1:8" x14ac:dyDescent="0.25">
      <c r="A19" s="25" t="s">
        <v>19</v>
      </c>
      <c r="B19" s="26">
        <v>1</v>
      </c>
      <c r="C19" s="40">
        <v>0.79</v>
      </c>
      <c r="D19" s="30">
        <f>B19*C19</f>
        <v>0.79</v>
      </c>
      <c r="E19" s="40">
        <f>'GS Under 50 FHP 2017'!E19</f>
        <v>0.79</v>
      </c>
      <c r="F19" s="41">
        <f>B19*E19</f>
        <v>0.79</v>
      </c>
      <c r="G19" s="34"/>
      <c r="H19" s="36"/>
    </row>
    <row r="20" spans="1:8" x14ac:dyDescent="0.25">
      <c r="A20" s="25" t="s">
        <v>20</v>
      </c>
      <c r="B20" s="28">
        <f>(B3*B4)-B3</f>
        <v>112.20000000000027</v>
      </c>
      <c r="C20" s="37">
        <f>C6*0.65+C7*0.17+C8*0.18</f>
        <v>8.2160000000000011E-2</v>
      </c>
      <c r="D20" s="30">
        <f>B20*C20</f>
        <v>9.2183520000000243</v>
      </c>
      <c r="E20" s="37">
        <f>'GS Under 50 FHP 2017'!E20</f>
        <v>8.2160000000000011E-2</v>
      </c>
      <c r="F20" s="41">
        <f>B20*E20</f>
        <v>9.2183520000000243</v>
      </c>
      <c r="G20" s="34"/>
      <c r="H20" s="36"/>
    </row>
    <row r="21" spans="1:8" x14ac:dyDescent="0.25">
      <c r="A21" s="25"/>
      <c r="B21" s="26"/>
      <c r="C21" s="37"/>
      <c r="D21" s="33"/>
      <c r="E21" s="37"/>
      <c r="F21" s="39"/>
      <c r="G21" s="34"/>
    </row>
    <row r="22" spans="1:8" x14ac:dyDescent="0.25">
      <c r="A22" s="31" t="s">
        <v>21</v>
      </c>
      <c r="B22" s="26"/>
      <c r="C22" s="37"/>
      <c r="D22" s="33">
        <f>D19+D20</f>
        <v>10.008352000000023</v>
      </c>
      <c r="E22" s="37"/>
      <c r="F22" s="39">
        <f>F19+F20</f>
        <v>10.008352000000023</v>
      </c>
      <c r="G22" s="34">
        <f>(F22-D22)/D22</f>
        <v>0</v>
      </c>
    </row>
    <row r="23" spans="1:8" s="2" customFormat="1" x14ac:dyDescent="0.25">
      <c r="A23" s="31" t="s">
        <v>22</v>
      </c>
      <c r="B23" s="19"/>
      <c r="C23" s="32"/>
      <c r="D23" s="33">
        <f>D17+D22</f>
        <v>96.938352000000037</v>
      </c>
      <c r="E23" s="32"/>
      <c r="F23" s="33">
        <f>F17+F22</f>
        <v>84.038352000000032</v>
      </c>
      <c r="G23" s="34">
        <f>(F23-D23)/D23</f>
        <v>-0.13307426559098096</v>
      </c>
      <c r="H23" s="42"/>
    </row>
    <row r="24" spans="1:8" s="2" customFormat="1" x14ac:dyDescent="0.25">
      <c r="A24" s="31"/>
      <c r="B24" s="19"/>
      <c r="C24" s="32"/>
      <c r="D24" s="33"/>
      <c r="E24" s="32"/>
      <c r="F24" s="33"/>
      <c r="G24" s="34"/>
      <c r="H24" s="42"/>
    </row>
    <row r="25" spans="1:8" x14ac:dyDescent="0.25">
      <c r="A25" s="25" t="s">
        <v>23</v>
      </c>
      <c r="B25" s="28">
        <f>B3*B4</f>
        <v>2112.2000000000003</v>
      </c>
      <c r="C25" s="27">
        <v>4.4999999999999997E-3</v>
      </c>
      <c r="D25" s="30">
        <f>B25*C25</f>
        <v>9.504900000000001</v>
      </c>
      <c r="E25" s="27">
        <f>'GS Under 50 FHP 2017'!E25</f>
        <v>4.4999999999999997E-3</v>
      </c>
      <c r="F25" s="30">
        <f>B25*E25</f>
        <v>9.504900000000001</v>
      </c>
      <c r="G25" s="24"/>
      <c r="H25" s="36"/>
    </row>
    <row r="26" spans="1:8" x14ac:dyDescent="0.25">
      <c r="A26" s="25" t="s">
        <v>24</v>
      </c>
      <c r="B26" s="28">
        <f>B3*B4</f>
        <v>2112.2000000000003</v>
      </c>
      <c r="C26" s="27">
        <v>3.8E-3</v>
      </c>
      <c r="D26" s="30">
        <f>B26*C26</f>
        <v>8.0263600000000004</v>
      </c>
      <c r="E26" s="27">
        <f>'GS Under 50 FHP 2017'!E26</f>
        <v>3.8E-3</v>
      </c>
      <c r="F26" s="30">
        <f>B26*E26</f>
        <v>8.0263600000000004</v>
      </c>
      <c r="G26" s="24"/>
      <c r="H26" s="36"/>
    </row>
    <row r="27" spans="1:8" s="2" customFormat="1" x14ac:dyDescent="0.25">
      <c r="A27" s="31" t="s">
        <v>25</v>
      </c>
      <c r="B27" s="43"/>
      <c r="C27" s="32"/>
      <c r="D27" s="33">
        <f>SUM(D25:D26)</f>
        <v>17.531260000000003</v>
      </c>
      <c r="E27" s="32"/>
      <c r="F27" s="33">
        <f>SUM(F25:F26)</f>
        <v>17.531260000000003</v>
      </c>
      <c r="G27" s="34">
        <f>(F27-D27)/D27</f>
        <v>0</v>
      </c>
    </row>
    <row r="28" spans="1:8" s="2" customFormat="1" x14ac:dyDescent="0.25">
      <c r="A28" s="25" t="s">
        <v>26</v>
      </c>
      <c r="B28" s="64">
        <f>B3</f>
        <v>2000</v>
      </c>
      <c r="C28" s="22">
        <v>4.8999999999999998E-3</v>
      </c>
      <c r="D28" s="30">
        <f>B28*C28</f>
        <v>9.7999999999999989</v>
      </c>
      <c r="E28" s="27">
        <f>'GS Under 50 FHP 2017'!E28</f>
        <v>4.8999999999999998E-3</v>
      </c>
      <c r="F28" s="30">
        <f>B28*E28</f>
        <v>9.7999999999999989</v>
      </c>
      <c r="G28" s="34"/>
    </row>
    <row r="29" spans="1:8" x14ac:dyDescent="0.25">
      <c r="A29" s="25" t="s">
        <v>27</v>
      </c>
      <c r="B29" s="28">
        <f>B3*B4</f>
        <v>2112.2000000000003</v>
      </c>
      <c r="C29" s="27">
        <v>3.5999999999999999E-3</v>
      </c>
      <c r="D29" s="30">
        <f>B29*C29</f>
        <v>7.6039200000000005</v>
      </c>
      <c r="E29" s="27">
        <f>'GS Under 50 FHP 2017'!E29</f>
        <v>3.5999999999999999E-3</v>
      </c>
      <c r="F29" s="30">
        <f>B29*E29</f>
        <v>7.6039200000000005</v>
      </c>
      <c r="G29" s="24"/>
      <c r="H29" s="36"/>
    </row>
    <row r="30" spans="1:8" x14ac:dyDescent="0.25">
      <c r="A30" s="25" t="s">
        <v>28</v>
      </c>
      <c r="B30" s="28">
        <f>B3*B4</f>
        <v>2112.2000000000003</v>
      </c>
      <c r="C30" s="27">
        <v>2.9999999999999997E-4</v>
      </c>
      <c r="D30" s="30">
        <f>B30*C30</f>
        <v>0.63366</v>
      </c>
      <c r="E30" s="27">
        <f>'GS Under 50 FHP 2017'!E30</f>
        <v>2.9999999999999997E-4</v>
      </c>
      <c r="F30" s="30">
        <f>B30*E30</f>
        <v>0.63366</v>
      </c>
      <c r="G30" s="24"/>
      <c r="H30" s="36"/>
    </row>
    <row r="31" spans="1:8" x14ac:dyDescent="0.25">
      <c r="A31" s="25" t="s">
        <v>29</v>
      </c>
      <c r="B31" s="28">
        <f>B3*B4</f>
        <v>2112.2000000000003</v>
      </c>
      <c r="C31" s="27">
        <v>0</v>
      </c>
      <c r="D31" s="30">
        <f>B31*C31</f>
        <v>0</v>
      </c>
      <c r="E31" s="27">
        <f>'GS Under 50 FHP 2017'!E31</f>
        <v>0</v>
      </c>
      <c r="F31" s="30">
        <f>B31*E31</f>
        <v>0</v>
      </c>
      <c r="G31" s="24"/>
      <c r="H31" s="36"/>
    </row>
    <row r="32" spans="1:8" x14ac:dyDescent="0.25">
      <c r="A32" s="25" t="s">
        <v>30</v>
      </c>
      <c r="B32" s="26">
        <v>1</v>
      </c>
      <c r="C32" s="27">
        <v>0.25</v>
      </c>
      <c r="D32" s="30">
        <f>B32*C32</f>
        <v>0.25</v>
      </c>
      <c r="E32" s="27">
        <f>'GS Under 50 FHP 2017'!E32</f>
        <v>0.25</v>
      </c>
      <c r="F32" s="30">
        <f>B32*E32</f>
        <v>0.25</v>
      </c>
      <c r="G32" s="24"/>
      <c r="H32" s="36"/>
    </row>
    <row r="33" spans="1:7" s="2" customFormat="1" x14ac:dyDescent="0.25">
      <c r="A33" s="31" t="s">
        <v>31</v>
      </c>
      <c r="B33" s="19"/>
      <c r="C33" s="32"/>
      <c r="D33" s="33">
        <f>SUM(D28:D32)</f>
        <v>18.287579999999998</v>
      </c>
      <c r="E33" s="32"/>
      <c r="F33" s="33">
        <f>SUM(F28:F32)</f>
        <v>18.287579999999998</v>
      </c>
      <c r="G33" s="34">
        <f>(F33-D33)/D33</f>
        <v>0</v>
      </c>
    </row>
    <row r="34" spans="1:7" s="2" customFormat="1" x14ac:dyDescent="0.25">
      <c r="A34" s="31"/>
      <c r="B34" s="19"/>
      <c r="C34" s="32"/>
      <c r="D34" s="33"/>
      <c r="E34" s="32"/>
      <c r="F34" s="33"/>
      <c r="G34" s="34"/>
    </row>
    <row r="35" spans="1:7" x14ac:dyDescent="0.25">
      <c r="A35" s="25" t="s">
        <v>32</v>
      </c>
      <c r="B35" s="26"/>
      <c r="C35" s="45"/>
      <c r="D35" s="30">
        <f>SUM(D9,D23,D27,D33)</f>
        <v>297.07719200000003</v>
      </c>
      <c r="E35" s="46"/>
      <c r="F35" s="30">
        <f>SUM(F9,F23,F27,F33)</f>
        <v>284.17719200000005</v>
      </c>
      <c r="G35" s="24"/>
    </row>
    <row r="36" spans="1:7" ht="15.75" thickBot="1" x14ac:dyDescent="0.3">
      <c r="A36" s="25" t="s">
        <v>33</v>
      </c>
      <c r="B36" s="26"/>
      <c r="C36" s="47">
        <v>0.05</v>
      </c>
      <c r="D36" s="48">
        <f>D35*C36</f>
        <v>14.853859600000002</v>
      </c>
      <c r="E36" s="46">
        <v>0.05</v>
      </c>
      <c r="F36" s="30">
        <f>F35*E36</f>
        <v>14.208859600000004</v>
      </c>
      <c r="G36" s="24"/>
    </row>
    <row r="37" spans="1:7" s="2" customFormat="1" ht="15.75" thickBot="1" x14ac:dyDescent="0.3">
      <c r="A37" s="1" t="s">
        <v>34</v>
      </c>
      <c r="B37" s="49"/>
      <c r="C37" s="50"/>
      <c r="D37" s="51">
        <f>D35+D36</f>
        <v>311.93105160000005</v>
      </c>
      <c r="E37" s="52"/>
      <c r="F37" s="51">
        <f>F35+F36</f>
        <v>298.38605160000003</v>
      </c>
      <c r="G37" s="53">
        <f>(F37-D37)/D37</f>
        <v>-4.3423057533141129E-2</v>
      </c>
    </row>
    <row r="38" spans="1:7" x14ac:dyDescent="0.25">
      <c r="F38" s="55"/>
    </row>
    <row r="39" spans="1:7" x14ac:dyDescent="0.25">
      <c r="F39" s="55"/>
      <c r="G39" s="177" t="s">
        <v>147</v>
      </c>
    </row>
  </sheetData>
  <mergeCells count="1">
    <mergeCell ref="B1:G1"/>
  </mergeCells>
  <pageMargins left="0.7" right="0.7" top="0.75" bottom="0.75" header="0.3" footer="0.3"/>
  <pageSetup scale="92" fitToHeight="0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9"/>
  <sheetViews>
    <sheetView workbookViewId="0"/>
  </sheetViews>
  <sheetFormatPr defaultRowHeight="15" x14ac:dyDescent="0.25"/>
  <cols>
    <col min="1" max="1" width="34.85546875" style="54" bestFit="1" customWidth="1"/>
    <col min="2" max="2" width="11.5703125" style="17" customWidth="1"/>
    <col min="3" max="3" width="9.140625" customWidth="1"/>
    <col min="4" max="4" width="10" customWidth="1"/>
    <col min="5" max="5" width="11.140625" style="17" customWidth="1"/>
    <col min="6" max="6" width="11.7109375" style="17" customWidth="1"/>
    <col min="7" max="7" width="9.5703125" style="17" bestFit="1" customWidth="1"/>
    <col min="11" max="11" width="13.85546875" customWidth="1"/>
    <col min="13" max="13" width="4.5703125" customWidth="1"/>
    <col min="15" max="15" width="14.28515625" customWidth="1"/>
  </cols>
  <sheetData>
    <row r="1" spans="1:15" s="2" customFormat="1" ht="15.75" thickBot="1" x14ac:dyDescent="0.3">
      <c r="A1" s="1"/>
      <c r="B1" s="182" t="s">
        <v>0</v>
      </c>
      <c r="C1" s="180"/>
      <c r="D1" s="180"/>
      <c r="E1" s="180"/>
      <c r="F1" s="180"/>
      <c r="G1" s="181"/>
      <c r="J1" s="68" t="s">
        <v>47</v>
      </c>
      <c r="K1" s="56"/>
      <c r="N1" s="68" t="s">
        <v>48</v>
      </c>
      <c r="O1" s="56"/>
    </row>
    <row r="2" spans="1:15" s="9" customFormat="1" ht="64.5" thickBot="1" x14ac:dyDescent="0.3">
      <c r="A2" s="3"/>
      <c r="B2" s="4" t="s">
        <v>1</v>
      </c>
      <c r="C2" s="5" t="s">
        <v>53</v>
      </c>
      <c r="D2" s="6" t="s">
        <v>3</v>
      </c>
      <c r="E2" s="65" t="s">
        <v>54</v>
      </c>
      <c r="F2" s="8" t="s">
        <v>5</v>
      </c>
      <c r="G2" s="4" t="s">
        <v>6</v>
      </c>
      <c r="J2" s="57"/>
      <c r="K2" s="57"/>
      <c r="N2" s="57"/>
      <c r="O2" s="57"/>
    </row>
    <row r="3" spans="1:15" s="17" customFormat="1" x14ac:dyDescent="0.25">
      <c r="A3" s="10" t="s">
        <v>7</v>
      </c>
      <c r="B3" s="11">
        <v>2000</v>
      </c>
      <c r="C3" s="12"/>
      <c r="D3" s="13"/>
      <c r="E3" s="14"/>
      <c r="F3" s="15"/>
      <c r="G3" s="16"/>
      <c r="J3" s="58"/>
      <c r="K3" s="58"/>
      <c r="N3" s="58"/>
      <c r="O3" s="58"/>
    </row>
    <row r="4" spans="1:15" s="17" customFormat="1" x14ac:dyDescent="0.25">
      <c r="A4" s="18" t="s">
        <v>8</v>
      </c>
      <c r="B4" s="19">
        <v>1.0561</v>
      </c>
      <c r="C4" s="20"/>
      <c r="D4" s="21"/>
      <c r="E4" s="22"/>
      <c r="F4" s="23"/>
      <c r="G4" s="24"/>
      <c r="J4" s="58"/>
      <c r="K4" s="58"/>
      <c r="N4" s="58"/>
      <c r="O4" s="58"/>
    </row>
    <row r="5" spans="1:15" x14ac:dyDescent="0.25">
      <c r="A5" s="25"/>
      <c r="B5" s="26"/>
      <c r="C5" s="27"/>
      <c r="D5" s="23"/>
      <c r="E5" s="22"/>
      <c r="F5" s="23"/>
      <c r="G5" s="24"/>
      <c r="J5" s="59"/>
      <c r="K5" s="59"/>
      <c r="N5" s="59"/>
      <c r="O5" s="59"/>
    </row>
    <row r="6" spans="1:15" x14ac:dyDescent="0.25">
      <c r="A6" s="25" t="s">
        <v>9</v>
      </c>
      <c r="B6" s="28">
        <f>($B$3)*0.65</f>
        <v>1300</v>
      </c>
      <c r="C6" s="29">
        <f>E6</f>
        <v>6.5000000000000002E-2</v>
      </c>
      <c r="D6" s="30">
        <f>B6*C6</f>
        <v>84.5</v>
      </c>
      <c r="E6" s="29">
        <f>'GS Under 50 FHP 2017'!E6</f>
        <v>6.5000000000000002E-2</v>
      </c>
      <c r="F6" s="30">
        <f>B6*E6</f>
        <v>84.5</v>
      </c>
      <c r="G6" s="24"/>
      <c r="H6" s="36"/>
      <c r="J6" s="59"/>
      <c r="K6" s="59"/>
      <c r="N6" s="59"/>
      <c r="O6" s="59"/>
    </row>
    <row r="7" spans="1:15" x14ac:dyDescent="0.25">
      <c r="A7" s="25" t="s">
        <v>10</v>
      </c>
      <c r="B7" s="28">
        <f>($B$3)*0.17</f>
        <v>340</v>
      </c>
      <c r="C7" s="29">
        <f>E7</f>
        <v>9.5000000000000001E-2</v>
      </c>
      <c r="D7" s="30">
        <f>B7*C7</f>
        <v>32.299999999999997</v>
      </c>
      <c r="E7" s="29">
        <f>'GS Under 50 FHP 2017'!E7</f>
        <v>9.5000000000000001E-2</v>
      </c>
      <c r="F7" s="30">
        <f>B7*E7</f>
        <v>32.299999999999997</v>
      </c>
      <c r="G7" s="24"/>
      <c r="H7" s="36"/>
      <c r="J7" s="59"/>
      <c r="K7" s="59"/>
      <c r="N7" s="59"/>
      <c r="O7" s="59"/>
    </row>
    <row r="8" spans="1:15" x14ac:dyDescent="0.25">
      <c r="A8" s="25" t="s">
        <v>11</v>
      </c>
      <c r="B8" s="28">
        <f>($B$3)*0.18</f>
        <v>360</v>
      </c>
      <c r="C8" s="29">
        <f>E8</f>
        <v>0.13200000000000001</v>
      </c>
      <c r="D8" s="30">
        <f>B8*C8</f>
        <v>47.52</v>
      </c>
      <c r="E8" s="29">
        <f>'GS Under 50 FHP 2017'!E8</f>
        <v>0.13200000000000001</v>
      </c>
      <c r="F8" s="30">
        <f>B8*E8</f>
        <v>47.52</v>
      </c>
      <c r="G8" s="24"/>
      <c r="H8" s="36"/>
      <c r="J8" s="59"/>
      <c r="K8" s="59"/>
      <c r="N8" s="59"/>
      <c r="O8" s="59"/>
    </row>
    <row r="9" spans="1:15" s="2" customFormat="1" x14ac:dyDescent="0.25">
      <c r="A9" s="31" t="s">
        <v>12</v>
      </c>
      <c r="B9" s="19"/>
      <c r="C9" s="32"/>
      <c r="D9" s="33">
        <f>SUM(D6:D8)</f>
        <v>164.32</v>
      </c>
      <c r="E9" s="32"/>
      <c r="F9" s="33">
        <f>SUM(F6:F8)</f>
        <v>164.32</v>
      </c>
      <c r="G9" s="34">
        <f>(F9-D9)/D9</f>
        <v>0</v>
      </c>
      <c r="H9" s="60"/>
      <c r="J9" s="56"/>
      <c r="K9" s="56"/>
      <c r="N9" s="56"/>
      <c r="O9" s="56"/>
    </row>
    <row r="10" spans="1:15" s="2" customFormat="1" x14ac:dyDescent="0.25">
      <c r="A10" s="31"/>
      <c r="B10" s="19"/>
      <c r="C10" s="32"/>
      <c r="D10" s="33"/>
      <c r="E10" s="32"/>
      <c r="F10" s="33"/>
      <c r="G10" s="34"/>
      <c r="J10" s="56"/>
      <c r="K10" s="56"/>
      <c r="N10" s="56"/>
      <c r="O10" s="56"/>
    </row>
    <row r="11" spans="1:15" x14ac:dyDescent="0.25">
      <c r="A11" s="25" t="s">
        <v>13</v>
      </c>
      <c r="B11" s="26">
        <v>1</v>
      </c>
      <c r="C11" s="61">
        <f>ROUND('GS Under 50 FHP 2023'!C11*(1+J11),2)</f>
        <v>46.26</v>
      </c>
      <c r="D11" s="30">
        <f>B11*C11</f>
        <v>46.26</v>
      </c>
      <c r="E11" s="61">
        <f>ROUND('GS Under 50 FHP 2023'!E11*(1+N11),2)</f>
        <v>39.25</v>
      </c>
      <c r="F11" s="30">
        <f>B11*E11</f>
        <v>39.25</v>
      </c>
      <c r="G11" s="24"/>
      <c r="H11" s="36"/>
      <c r="J11" s="62">
        <v>1.6E-2</v>
      </c>
      <c r="K11" s="59"/>
      <c r="N11" s="62">
        <v>1.6E-2</v>
      </c>
      <c r="O11" s="59"/>
    </row>
    <row r="12" spans="1:15" x14ac:dyDescent="0.25">
      <c r="A12" s="25" t="s">
        <v>14</v>
      </c>
      <c r="B12" s="26">
        <v>1</v>
      </c>
      <c r="C12" s="27">
        <f>7.48</f>
        <v>7.48</v>
      </c>
      <c r="D12" s="30">
        <f>B12*C12</f>
        <v>7.48</v>
      </c>
      <c r="E12" s="27">
        <f>'GS Under 50 FHP 2017'!E12</f>
        <v>7.48</v>
      </c>
      <c r="F12" s="30">
        <f>B12*E12</f>
        <v>7.48</v>
      </c>
      <c r="G12" s="24"/>
      <c r="H12" s="36"/>
      <c r="J12" s="59"/>
      <c r="K12" s="59"/>
      <c r="N12" s="59"/>
      <c r="O12" s="59"/>
    </row>
    <row r="13" spans="1:15" x14ac:dyDescent="0.25">
      <c r="A13" s="25" t="s">
        <v>15</v>
      </c>
      <c r="B13" s="26">
        <f>B3</f>
        <v>2000</v>
      </c>
      <c r="C13" s="63">
        <f>ROUND('GS Under 50 FHP 2023'!C13*(1+J13),4)</f>
        <v>2.0400000000000001E-2</v>
      </c>
      <c r="D13" s="30">
        <f>B13*C13</f>
        <v>40.800000000000004</v>
      </c>
      <c r="E13" s="63">
        <f>ROUND('GS Under 50 FHP 2023'!E13*(1+N13),4)</f>
        <v>1.7399999999999999E-2</v>
      </c>
      <c r="F13" s="30">
        <f>B13*E13</f>
        <v>34.799999999999997</v>
      </c>
      <c r="G13" s="24"/>
      <c r="H13" s="36"/>
      <c r="J13" s="62">
        <v>1.6E-2</v>
      </c>
      <c r="K13" s="59"/>
      <c r="N13" s="62">
        <v>1.6E-2</v>
      </c>
      <c r="O13" s="59"/>
    </row>
    <row r="14" spans="1:15" x14ac:dyDescent="0.25">
      <c r="A14" s="25" t="s">
        <v>16</v>
      </c>
      <c r="B14" s="26">
        <f>B3</f>
        <v>2000</v>
      </c>
      <c r="C14" s="27">
        <v>5.9999999999999995E-4</v>
      </c>
      <c r="D14" s="30">
        <f>B14*C14</f>
        <v>1.2</v>
      </c>
      <c r="E14" s="27">
        <f>'GS Under 50 FHP 2017'!E14</f>
        <v>5.9999999999999995E-4</v>
      </c>
      <c r="F14" s="30">
        <f>B14*E14</f>
        <v>1.2</v>
      </c>
      <c r="G14" s="24"/>
      <c r="H14" s="36"/>
    </row>
    <row r="15" spans="1:15" x14ac:dyDescent="0.25">
      <c r="A15" s="25" t="s">
        <v>17</v>
      </c>
      <c r="B15" s="26">
        <f>B3</f>
        <v>2000</v>
      </c>
      <c r="C15" s="27">
        <f>-0.0048+0.0013-0.0028-0.0001</f>
        <v>-6.4000000000000003E-3</v>
      </c>
      <c r="D15" s="30">
        <f>B15*C15</f>
        <v>-12.8</v>
      </c>
      <c r="E15" s="27">
        <f>'GS Under 50 FHP 2017'!E15</f>
        <v>-6.4000000000000003E-3</v>
      </c>
      <c r="F15" s="30">
        <f>B15*E15</f>
        <v>-12.8</v>
      </c>
      <c r="G15" s="24"/>
      <c r="H15" s="36"/>
    </row>
    <row r="16" spans="1:15" x14ac:dyDescent="0.25">
      <c r="A16" s="25"/>
      <c r="B16" s="26"/>
      <c r="C16" s="37"/>
      <c r="D16" s="30"/>
      <c r="E16" s="37"/>
      <c r="F16" s="30"/>
      <c r="G16" s="24"/>
    </row>
    <row r="17" spans="1:8" x14ac:dyDescent="0.25">
      <c r="A17" s="31" t="s">
        <v>18</v>
      </c>
      <c r="B17" s="26"/>
      <c r="C17" s="37"/>
      <c r="D17" s="33">
        <f>SUM(D11,D13,D14)</f>
        <v>88.26</v>
      </c>
      <c r="E17" s="37"/>
      <c r="F17" s="39">
        <f>SUM(F11,F13,F14)</f>
        <v>75.25</v>
      </c>
      <c r="G17" s="34">
        <f>(F17-D17)/D17</f>
        <v>-0.14740539315658288</v>
      </c>
    </row>
    <row r="18" spans="1:8" x14ac:dyDescent="0.25">
      <c r="A18" s="31"/>
      <c r="B18" s="26"/>
      <c r="C18" s="37"/>
      <c r="D18" s="33"/>
      <c r="E18" s="37"/>
      <c r="F18" s="39"/>
      <c r="G18" s="34"/>
    </row>
    <row r="19" spans="1:8" x14ac:dyDescent="0.25">
      <c r="A19" s="25" t="s">
        <v>19</v>
      </c>
      <c r="B19" s="26">
        <v>1</v>
      </c>
      <c r="C19" s="40">
        <v>0.79</v>
      </c>
      <c r="D19" s="30">
        <f>B19*C19</f>
        <v>0.79</v>
      </c>
      <c r="E19" s="40">
        <f>'GS Under 50 FHP 2017'!E19</f>
        <v>0.79</v>
      </c>
      <c r="F19" s="41">
        <f>B19*E19</f>
        <v>0.79</v>
      </c>
      <c r="G19" s="34"/>
      <c r="H19" s="36"/>
    </row>
    <row r="20" spans="1:8" x14ac:dyDescent="0.25">
      <c r="A20" s="25" t="s">
        <v>20</v>
      </c>
      <c r="B20" s="28">
        <f>(B3*B4)-B3</f>
        <v>112.20000000000027</v>
      </c>
      <c r="C20" s="37">
        <f>C6*0.65+C7*0.17+C8*0.18</f>
        <v>8.2160000000000011E-2</v>
      </c>
      <c r="D20" s="30">
        <f>B20*C20</f>
        <v>9.2183520000000243</v>
      </c>
      <c r="E20" s="37">
        <f>'GS Under 50 FHP 2017'!E20</f>
        <v>8.2160000000000011E-2</v>
      </c>
      <c r="F20" s="41">
        <f>B20*E20</f>
        <v>9.2183520000000243</v>
      </c>
      <c r="G20" s="34"/>
      <c r="H20" s="36"/>
    </row>
    <row r="21" spans="1:8" x14ac:dyDescent="0.25">
      <c r="A21" s="25"/>
      <c r="B21" s="26"/>
      <c r="C21" s="37"/>
      <c r="D21" s="33"/>
      <c r="E21" s="37"/>
      <c r="F21" s="39"/>
      <c r="G21" s="34"/>
    </row>
    <row r="22" spans="1:8" x14ac:dyDescent="0.25">
      <c r="A22" s="31" t="s">
        <v>21</v>
      </c>
      <c r="B22" s="26"/>
      <c r="C22" s="37"/>
      <c r="D22" s="33">
        <f>D19+D20</f>
        <v>10.008352000000023</v>
      </c>
      <c r="E22" s="37"/>
      <c r="F22" s="39">
        <f>F19+F20</f>
        <v>10.008352000000023</v>
      </c>
      <c r="G22" s="34">
        <f>(F22-D22)/D22</f>
        <v>0</v>
      </c>
    </row>
    <row r="23" spans="1:8" s="2" customFormat="1" x14ac:dyDescent="0.25">
      <c r="A23" s="31" t="s">
        <v>22</v>
      </c>
      <c r="B23" s="19"/>
      <c r="C23" s="32"/>
      <c r="D23" s="33">
        <f>D17+D22</f>
        <v>98.268352000000021</v>
      </c>
      <c r="E23" s="32"/>
      <c r="F23" s="33">
        <f>F17+F22</f>
        <v>85.258352000000031</v>
      </c>
      <c r="G23" s="34">
        <f>(F23-D23)/D23</f>
        <v>-0.13239257334853838</v>
      </c>
      <c r="H23" s="42"/>
    </row>
    <row r="24" spans="1:8" s="2" customFormat="1" x14ac:dyDescent="0.25">
      <c r="A24" s="31"/>
      <c r="B24" s="19"/>
      <c r="C24" s="32"/>
      <c r="D24" s="33"/>
      <c r="E24" s="32"/>
      <c r="F24" s="33"/>
      <c r="G24" s="34"/>
      <c r="H24" s="42"/>
    </row>
    <row r="25" spans="1:8" x14ac:dyDescent="0.25">
      <c r="A25" s="25" t="s">
        <v>23</v>
      </c>
      <c r="B25" s="28">
        <f>B3*B4</f>
        <v>2112.2000000000003</v>
      </c>
      <c r="C25" s="27">
        <v>4.4999999999999997E-3</v>
      </c>
      <c r="D25" s="30">
        <f>B25*C25</f>
        <v>9.504900000000001</v>
      </c>
      <c r="E25" s="27">
        <f>'GS Under 50 FHP 2017'!E25</f>
        <v>4.4999999999999997E-3</v>
      </c>
      <c r="F25" s="30">
        <f>B25*E25</f>
        <v>9.504900000000001</v>
      </c>
      <c r="G25" s="24"/>
      <c r="H25" s="36"/>
    </row>
    <row r="26" spans="1:8" x14ac:dyDescent="0.25">
      <c r="A26" s="25" t="s">
        <v>24</v>
      </c>
      <c r="B26" s="28">
        <f>B3*B4</f>
        <v>2112.2000000000003</v>
      </c>
      <c r="C26" s="27">
        <v>3.8E-3</v>
      </c>
      <c r="D26" s="30">
        <f>B26*C26</f>
        <v>8.0263600000000004</v>
      </c>
      <c r="E26" s="27">
        <f>'GS Under 50 FHP 2017'!E26</f>
        <v>3.8E-3</v>
      </c>
      <c r="F26" s="30">
        <f>B26*E26</f>
        <v>8.0263600000000004</v>
      </c>
      <c r="G26" s="24"/>
      <c r="H26" s="36"/>
    </row>
    <row r="27" spans="1:8" s="2" customFormat="1" x14ac:dyDescent="0.25">
      <c r="A27" s="31" t="s">
        <v>25</v>
      </c>
      <c r="B27" s="43"/>
      <c r="C27" s="32"/>
      <c r="D27" s="33">
        <f>SUM(D25:D26)</f>
        <v>17.531260000000003</v>
      </c>
      <c r="E27" s="32"/>
      <c r="F27" s="33">
        <f>SUM(F25:F26)</f>
        <v>17.531260000000003</v>
      </c>
      <c r="G27" s="34">
        <f>(F27-D27)/D27</f>
        <v>0</v>
      </c>
    </row>
    <row r="28" spans="1:8" s="2" customFormat="1" x14ac:dyDescent="0.25">
      <c r="A28" s="25" t="s">
        <v>26</v>
      </c>
      <c r="B28" s="64">
        <f>B3</f>
        <v>2000</v>
      </c>
      <c r="C28" s="22">
        <v>4.8999999999999998E-3</v>
      </c>
      <c r="D28" s="30">
        <f>B28*C28</f>
        <v>9.7999999999999989</v>
      </c>
      <c r="E28" s="27">
        <f>'GS Under 50 FHP 2017'!E28</f>
        <v>4.8999999999999998E-3</v>
      </c>
      <c r="F28" s="30">
        <f>B28*E28</f>
        <v>9.7999999999999989</v>
      </c>
      <c r="G28" s="34"/>
    </row>
    <row r="29" spans="1:8" x14ac:dyDescent="0.25">
      <c r="A29" s="25" t="s">
        <v>27</v>
      </c>
      <c r="B29" s="28">
        <f>B3*B4</f>
        <v>2112.2000000000003</v>
      </c>
      <c r="C29" s="27">
        <v>3.5999999999999999E-3</v>
      </c>
      <c r="D29" s="30">
        <f>B29*C29</f>
        <v>7.6039200000000005</v>
      </c>
      <c r="E29" s="27">
        <f>'GS Under 50 FHP 2017'!E29</f>
        <v>3.5999999999999999E-3</v>
      </c>
      <c r="F29" s="30">
        <f>B29*E29</f>
        <v>7.6039200000000005</v>
      </c>
      <c r="G29" s="24"/>
      <c r="H29" s="36"/>
    </row>
    <row r="30" spans="1:8" x14ac:dyDescent="0.25">
      <c r="A30" s="25" t="s">
        <v>28</v>
      </c>
      <c r="B30" s="28">
        <f>B3*B4</f>
        <v>2112.2000000000003</v>
      </c>
      <c r="C30" s="27">
        <v>2.9999999999999997E-4</v>
      </c>
      <c r="D30" s="30">
        <f>B30*C30</f>
        <v>0.63366</v>
      </c>
      <c r="E30" s="27">
        <f>'GS Under 50 FHP 2017'!E30</f>
        <v>2.9999999999999997E-4</v>
      </c>
      <c r="F30" s="30">
        <f>B30*E30</f>
        <v>0.63366</v>
      </c>
      <c r="G30" s="24"/>
      <c r="H30" s="36"/>
    </row>
    <row r="31" spans="1:8" x14ac:dyDescent="0.25">
      <c r="A31" s="25" t="s">
        <v>29</v>
      </c>
      <c r="B31" s="28">
        <f>B3*B4</f>
        <v>2112.2000000000003</v>
      </c>
      <c r="C31" s="27">
        <v>0</v>
      </c>
      <c r="D31" s="30">
        <f>B31*C31</f>
        <v>0</v>
      </c>
      <c r="E31" s="27">
        <f>'GS Under 50 FHP 2017'!E31</f>
        <v>0</v>
      </c>
      <c r="F31" s="30">
        <f>B31*E31</f>
        <v>0</v>
      </c>
      <c r="G31" s="24"/>
      <c r="H31" s="36"/>
    </row>
    <row r="32" spans="1:8" x14ac:dyDescent="0.25">
      <c r="A32" s="25" t="s">
        <v>30</v>
      </c>
      <c r="B32" s="26">
        <v>1</v>
      </c>
      <c r="C32" s="27">
        <v>0.25</v>
      </c>
      <c r="D32" s="30">
        <f>B32*C32</f>
        <v>0.25</v>
      </c>
      <c r="E32" s="27">
        <f>'GS Under 50 FHP 2017'!E32</f>
        <v>0.25</v>
      </c>
      <c r="F32" s="30">
        <f>B32*E32</f>
        <v>0.25</v>
      </c>
      <c r="G32" s="24"/>
      <c r="H32" s="36"/>
    </row>
    <row r="33" spans="1:7" s="2" customFormat="1" x14ac:dyDescent="0.25">
      <c r="A33" s="31" t="s">
        <v>31</v>
      </c>
      <c r="B33" s="19"/>
      <c r="C33" s="32"/>
      <c r="D33" s="33">
        <f>SUM(D28:D32)</f>
        <v>18.287579999999998</v>
      </c>
      <c r="E33" s="32"/>
      <c r="F33" s="33">
        <f>SUM(F28:F32)</f>
        <v>18.287579999999998</v>
      </c>
      <c r="G33" s="34">
        <f>(F33-D33)/D33</f>
        <v>0</v>
      </c>
    </row>
    <row r="34" spans="1:7" s="2" customFormat="1" x14ac:dyDescent="0.25">
      <c r="A34" s="31"/>
      <c r="B34" s="19"/>
      <c r="C34" s="32"/>
      <c r="D34" s="33"/>
      <c r="E34" s="32"/>
      <c r="F34" s="33"/>
      <c r="G34" s="34"/>
    </row>
    <row r="35" spans="1:7" x14ac:dyDescent="0.25">
      <c r="A35" s="25" t="s">
        <v>32</v>
      </c>
      <c r="B35" s="26"/>
      <c r="C35" s="45"/>
      <c r="D35" s="30">
        <f>SUM(D9,D23,D27,D33)</f>
        <v>298.40719199999995</v>
      </c>
      <c r="E35" s="46"/>
      <c r="F35" s="30">
        <f>SUM(F9,F23,F27,F33)</f>
        <v>285.39719200000002</v>
      </c>
      <c r="G35" s="24"/>
    </row>
    <row r="36" spans="1:7" ht="15.75" thickBot="1" x14ac:dyDescent="0.3">
      <c r="A36" s="25" t="s">
        <v>33</v>
      </c>
      <c r="B36" s="26"/>
      <c r="C36" s="47">
        <v>0.05</v>
      </c>
      <c r="D36" s="48">
        <f>D35*C36</f>
        <v>14.920359599999998</v>
      </c>
      <c r="E36" s="46">
        <v>0.05</v>
      </c>
      <c r="F36" s="30">
        <f>F35*E36</f>
        <v>14.269859600000002</v>
      </c>
      <c r="G36" s="24"/>
    </row>
    <row r="37" spans="1:7" s="2" customFormat="1" ht="15.75" thickBot="1" x14ac:dyDescent="0.3">
      <c r="A37" s="1" t="s">
        <v>34</v>
      </c>
      <c r="B37" s="49"/>
      <c r="C37" s="50"/>
      <c r="D37" s="51">
        <f>D35+D36</f>
        <v>313.32755159999994</v>
      </c>
      <c r="E37" s="52"/>
      <c r="F37" s="51">
        <f>F35+F36</f>
        <v>299.66705160000004</v>
      </c>
      <c r="G37" s="53">
        <f>(F37-D37)/D37</f>
        <v>-4.3598144913343469E-2</v>
      </c>
    </row>
    <row r="38" spans="1:7" x14ac:dyDescent="0.25">
      <c r="F38" s="55"/>
    </row>
    <row r="39" spans="1:7" x14ac:dyDescent="0.25">
      <c r="F39" s="55"/>
      <c r="G39" s="177" t="s">
        <v>148</v>
      </c>
    </row>
  </sheetData>
  <mergeCells count="1">
    <mergeCell ref="B1:G1"/>
  </mergeCells>
  <pageMargins left="0.7" right="0.7" top="0.75" bottom="0.75" header="0.3" footer="0.3"/>
  <pageSetup scale="92" fitToHeight="0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9"/>
  <sheetViews>
    <sheetView workbookViewId="0"/>
  </sheetViews>
  <sheetFormatPr defaultRowHeight="15" x14ac:dyDescent="0.25"/>
  <cols>
    <col min="1" max="1" width="34.85546875" style="54" bestFit="1" customWidth="1"/>
    <col min="2" max="2" width="11.5703125" style="17" customWidth="1"/>
    <col min="3" max="3" width="9.140625" customWidth="1"/>
    <col min="4" max="4" width="10" customWidth="1"/>
    <col min="5" max="5" width="11.140625" style="17" customWidth="1"/>
    <col min="6" max="6" width="11.7109375" style="17" customWidth="1"/>
    <col min="7" max="7" width="9.5703125" style="17" bestFit="1" customWidth="1"/>
    <col min="11" max="11" width="13.85546875" customWidth="1"/>
    <col min="13" max="13" width="4.5703125" customWidth="1"/>
    <col min="15" max="15" width="14.28515625" customWidth="1"/>
  </cols>
  <sheetData>
    <row r="1" spans="1:15" s="2" customFormat="1" ht="15.75" thickBot="1" x14ac:dyDescent="0.3">
      <c r="A1" s="1"/>
      <c r="B1" s="182" t="s">
        <v>0</v>
      </c>
      <c r="C1" s="180"/>
      <c r="D1" s="180"/>
      <c r="E1" s="180"/>
      <c r="F1" s="180"/>
      <c r="G1" s="181"/>
      <c r="J1" s="68" t="s">
        <v>47</v>
      </c>
      <c r="K1" s="56"/>
      <c r="N1" s="68" t="s">
        <v>48</v>
      </c>
      <c r="O1" s="56"/>
    </row>
    <row r="2" spans="1:15" s="9" customFormat="1" ht="64.5" thickBot="1" x14ac:dyDescent="0.3">
      <c r="A2" s="3"/>
      <c r="B2" s="4" t="s">
        <v>1</v>
      </c>
      <c r="C2" s="5" t="s">
        <v>55</v>
      </c>
      <c r="D2" s="6" t="s">
        <v>3</v>
      </c>
      <c r="E2" s="65" t="s">
        <v>56</v>
      </c>
      <c r="F2" s="8" t="s">
        <v>5</v>
      </c>
      <c r="G2" s="4" t="s">
        <v>6</v>
      </c>
      <c r="J2" s="57"/>
      <c r="K2" s="57"/>
      <c r="N2" s="57"/>
      <c r="O2" s="57"/>
    </row>
    <row r="3" spans="1:15" s="17" customFormat="1" x14ac:dyDescent="0.25">
      <c r="A3" s="10" t="s">
        <v>7</v>
      </c>
      <c r="B3" s="11">
        <v>2000</v>
      </c>
      <c r="C3" s="12"/>
      <c r="D3" s="13"/>
      <c r="E3" s="14"/>
      <c r="F3" s="15"/>
      <c r="G3" s="16"/>
      <c r="J3" s="58"/>
      <c r="K3" s="58"/>
      <c r="N3" s="58"/>
      <c r="O3" s="58"/>
    </row>
    <row r="4" spans="1:15" s="17" customFormat="1" x14ac:dyDescent="0.25">
      <c r="A4" s="18" t="s">
        <v>8</v>
      </c>
      <c r="B4" s="19">
        <v>1.0561</v>
      </c>
      <c r="C4" s="20"/>
      <c r="D4" s="21"/>
      <c r="E4" s="22"/>
      <c r="F4" s="23"/>
      <c r="G4" s="24"/>
      <c r="J4" s="58"/>
      <c r="K4" s="58"/>
      <c r="N4" s="58"/>
      <c r="O4" s="58"/>
    </row>
    <row r="5" spans="1:15" x14ac:dyDescent="0.25">
      <c r="A5" s="25"/>
      <c r="B5" s="26"/>
      <c r="C5" s="27"/>
      <c r="D5" s="23"/>
      <c r="E5" s="22"/>
      <c r="F5" s="23"/>
      <c r="G5" s="24"/>
      <c r="J5" s="59"/>
      <c r="K5" s="59"/>
      <c r="N5" s="59"/>
      <c r="O5" s="59"/>
    </row>
    <row r="6" spans="1:15" x14ac:dyDescent="0.25">
      <c r="A6" s="25" t="s">
        <v>9</v>
      </c>
      <c r="B6" s="28">
        <f>($B$3)*0.65</f>
        <v>1300</v>
      </c>
      <c r="C6" s="29">
        <f>E6</f>
        <v>6.5000000000000002E-2</v>
      </c>
      <c r="D6" s="30">
        <f>B6*C6</f>
        <v>84.5</v>
      </c>
      <c r="E6" s="29">
        <f>'GS Under 50 FHP 2017'!E6</f>
        <v>6.5000000000000002E-2</v>
      </c>
      <c r="F6" s="30">
        <f>B6*E6</f>
        <v>84.5</v>
      </c>
      <c r="G6" s="24"/>
      <c r="H6" s="36"/>
      <c r="J6" s="59"/>
      <c r="K6" s="59"/>
      <c r="N6" s="59"/>
      <c r="O6" s="59"/>
    </row>
    <row r="7" spans="1:15" x14ac:dyDescent="0.25">
      <c r="A7" s="25" t="s">
        <v>10</v>
      </c>
      <c r="B7" s="28">
        <f>($B$3)*0.17</f>
        <v>340</v>
      </c>
      <c r="C7" s="29">
        <f>E7</f>
        <v>9.5000000000000001E-2</v>
      </c>
      <c r="D7" s="30">
        <f>B7*C7</f>
        <v>32.299999999999997</v>
      </c>
      <c r="E7" s="29">
        <f>'GS Under 50 FHP 2017'!E7</f>
        <v>9.5000000000000001E-2</v>
      </c>
      <c r="F7" s="30">
        <f>B7*E7</f>
        <v>32.299999999999997</v>
      </c>
      <c r="G7" s="24"/>
      <c r="H7" s="36"/>
      <c r="J7" s="59"/>
      <c r="K7" s="59"/>
      <c r="N7" s="59"/>
      <c r="O7" s="59"/>
    </row>
    <row r="8" spans="1:15" x14ac:dyDescent="0.25">
      <c r="A8" s="25" t="s">
        <v>11</v>
      </c>
      <c r="B8" s="28">
        <f>($B$3)*0.18</f>
        <v>360</v>
      </c>
      <c r="C8" s="29">
        <f>E8</f>
        <v>0.13200000000000001</v>
      </c>
      <c r="D8" s="30">
        <f>B8*C8</f>
        <v>47.52</v>
      </c>
      <c r="E8" s="29">
        <f>'GS Under 50 FHP 2017'!E8</f>
        <v>0.13200000000000001</v>
      </c>
      <c r="F8" s="30">
        <f>B8*E8</f>
        <v>47.52</v>
      </c>
      <c r="G8" s="24"/>
      <c r="H8" s="36"/>
      <c r="J8" s="59"/>
      <c r="K8" s="59"/>
      <c r="N8" s="59"/>
      <c r="O8" s="59"/>
    </row>
    <row r="9" spans="1:15" s="2" customFormat="1" x14ac:dyDescent="0.25">
      <c r="A9" s="31" t="s">
        <v>12</v>
      </c>
      <c r="B9" s="19"/>
      <c r="C9" s="32"/>
      <c r="D9" s="33">
        <f>SUM(D6:D8)</f>
        <v>164.32</v>
      </c>
      <c r="E9" s="32"/>
      <c r="F9" s="33">
        <f>SUM(F6:F8)</f>
        <v>164.32</v>
      </c>
      <c r="G9" s="34">
        <f>(F9-D9)/D9</f>
        <v>0</v>
      </c>
      <c r="H9" s="60"/>
      <c r="J9" s="56"/>
      <c r="K9" s="56"/>
      <c r="N9" s="56"/>
      <c r="O9" s="56"/>
    </row>
    <row r="10" spans="1:15" s="2" customFormat="1" x14ac:dyDescent="0.25">
      <c r="A10" s="31"/>
      <c r="B10" s="19"/>
      <c r="C10" s="32"/>
      <c r="D10" s="33"/>
      <c r="E10" s="32"/>
      <c r="F10" s="33"/>
      <c r="G10" s="34"/>
      <c r="J10" s="56"/>
      <c r="K10" s="56"/>
      <c r="N10" s="56"/>
      <c r="O10" s="56"/>
    </row>
    <row r="11" spans="1:15" x14ac:dyDescent="0.25">
      <c r="A11" s="25" t="s">
        <v>13</v>
      </c>
      <c r="B11" s="26">
        <v>1</v>
      </c>
      <c r="C11" s="61">
        <f>ROUND('GS Under 50 FHP 2024'!C11*(1+J11),2)</f>
        <v>47</v>
      </c>
      <c r="D11" s="30">
        <f>B11*C11</f>
        <v>47</v>
      </c>
      <c r="E11" s="61">
        <f>ROUND('GS Under 50 FHP 2024'!E11*(1+N11),2)</f>
        <v>39.880000000000003</v>
      </c>
      <c r="F11" s="30">
        <f>B11*E11</f>
        <v>39.880000000000003</v>
      </c>
      <c r="G11" s="24"/>
      <c r="H11" s="36"/>
      <c r="J11" s="62">
        <v>1.6E-2</v>
      </c>
      <c r="K11" s="59"/>
      <c r="N11" s="62">
        <v>1.6E-2</v>
      </c>
      <c r="O11" s="59"/>
    </row>
    <row r="12" spans="1:15" x14ac:dyDescent="0.25">
      <c r="A12" s="25" t="s">
        <v>14</v>
      </c>
      <c r="B12" s="26">
        <v>1</v>
      </c>
      <c r="C12" s="27">
        <f>7.48</f>
        <v>7.48</v>
      </c>
      <c r="D12" s="30">
        <f>B12*C12</f>
        <v>7.48</v>
      </c>
      <c r="E12" s="27">
        <f>'GS Under 50 FHP 2017'!E12</f>
        <v>7.48</v>
      </c>
      <c r="F12" s="30">
        <f>B12*E12</f>
        <v>7.48</v>
      </c>
      <c r="G12" s="24"/>
      <c r="H12" s="36"/>
      <c r="J12" s="59"/>
      <c r="K12" s="59"/>
      <c r="N12" s="59"/>
      <c r="O12" s="59"/>
    </row>
    <row r="13" spans="1:15" x14ac:dyDescent="0.25">
      <c r="A13" s="25" t="s">
        <v>15</v>
      </c>
      <c r="B13" s="26">
        <f>B3</f>
        <v>2000</v>
      </c>
      <c r="C13" s="63">
        <f>ROUND('GS Under 50 FHP 2024'!C13*(1+J13),4)</f>
        <v>2.07E-2</v>
      </c>
      <c r="D13" s="30">
        <f>B13*C13</f>
        <v>41.4</v>
      </c>
      <c r="E13" s="63">
        <f>ROUND('GS Under 50 FHP 2024'!E13*(1+N13),4)</f>
        <v>1.77E-2</v>
      </c>
      <c r="F13" s="30">
        <f>B13*E13</f>
        <v>35.4</v>
      </c>
      <c r="G13" s="24"/>
      <c r="H13" s="36"/>
      <c r="J13" s="62">
        <v>1.6E-2</v>
      </c>
      <c r="K13" s="59"/>
      <c r="N13" s="62">
        <v>1.6E-2</v>
      </c>
      <c r="O13" s="59"/>
    </row>
    <row r="14" spans="1:15" x14ac:dyDescent="0.25">
      <c r="A14" s="25" t="s">
        <v>16</v>
      </c>
      <c r="B14" s="26">
        <f>B3</f>
        <v>2000</v>
      </c>
      <c r="C14" s="27">
        <v>5.9999999999999995E-4</v>
      </c>
      <c r="D14" s="30">
        <f>B14*C14</f>
        <v>1.2</v>
      </c>
      <c r="E14" s="27">
        <f>'GS Under 50 FHP 2017'!E14</f>
        <v>5.9999999999999995E-4</v>
      </c>
      <c r="F14" s="30">
        <f>B14*E14</f>
        <v>1.2</v>
      </c>
      <c r="G14" s="24"/>
      <c r="H14" s="36"/>
    </row>
    <row r="15" spans="1:15" x14ac:dyDescent="0.25">
      <c r="A15" s="25" t="s">
        <v>17</v>
      </c>
      <c r="B15" s="26">
        <f>B3</f>
        <v>2000</v>
      </c>
      <c r="C15" s="27">
        <f>-0.0048+0.0013-0.0028-0.0001</f>
        <v>-6.4000000000000003E-3</v>
      </c>
      <c r="D15" s="30">
        <f>B15*C15</f>
        <v>-12.8</v>
      </c>
      <c r="E15" s="27">
        <f>'GS Under 50 FHP 2017'!E15</f>
        <v>-6.4000000000000003E-3</v>
      </c>
      <c r="F15" s="30">
        <f>B15*E15</f>
        <v>-12.8</v>
      </c>
      <c r="G15" s="24"/>
      <c r="H15" s="36"/>
    </row>
    <row r="16" spans="1:15" x14ac:dyDescent="0.25">
      <c r="A16" s="25"/>
      <c r="B16" s="26"/>
      <c r="C16" s="37"/>
      <c r="D16" s="30"/>
      <c r="E16" s="37"/>
      <c r="F16" s="30"/>
      <c r="G16" s="24"/>
    </row>
    <row r="17" spans="1:8" x14ac:dyDescent="0.25">
      <c r="A17" s="31" t="s">
        <v>18</v>
      </c>
      <c r="B17" s="26"/>
      <c r="C17" s="37"/>
      <c r="D17" s="33">
        <f>SUM(D11,D13,D14)</f>
        <v>89.600000000000009</v>
      </c>
      <c r="E17" s="37"/>
      <c r="F17" s="39">
        <f>SUM(F11,F13,F14)</f>
        <v>76.48</v>
      </c>
      <c r="G17" s="34">
        <f>(F17-D17)/D17</f>
        <v>-0.14642857142857146</v>
      </c>
    </row>
    <row r="18" spans="1:8" x14ac:dyDescent="0.25">
      <c r="A18" s="31"/>
      <c r="B18" s="26"/>
      <c r="C18" s="37"/>
      <c r="D18" s="33"/>
      <c r="E18" s="37"/>
      <c r="F18" s="39"/>
      <c r="G18" s="34"/>
    </row>
    <row r="19" spans="1:8" x14ac:dyDescent="0.25">
      <c r="A19" s="25" t="s">
        <v>19</v>
      </c>
      <c r="B19" s="26">
        <v>1</v>
      </c>
      <c r="C19" s="40">
        <v>0.79</v>
      </c>
      <c r="D19" s="30">
        <f>B19*C19</f>
        <v>0.79</v>
      </c>
      <c r="E19" s="40">
        <f>'GS Under 50 FHP 2017'!E19</f>
        <v>0.79</v>
      </c>
      <c r="F19" s="41">
        <f>B19*E19</f>
        <v>0.79</v>
      </c>
      <c r="G19" s="34"/>
      <c r="H19" s="36"/>
    </row>
    <row r="20" spans="1:8" x14ac:dyDescent="0.25">
      <c r="A20" s="25" t="s">
        <v>20</v>
      </c>
      <c r="B20" s="28">
        <f>(B3*B4)-B3</f>
        <v>112.20000000000027</v>
      </c>
      <c r="C20" s="37">
        <f>C6*0.65+C7*0.17+C8*0.18</f>
        <v>8.2160000000000011E-2</v>
      </c>
      <c r="D20" s="30">
        <f>B20*C20</f>
        <v>9.2183520000000243</v>
      </c>
      <c r="E20" s="37">
        <f>'GS Under 50 FHP 2017'!E20</f>
        <v>8.2160000000000011E-2</v>
      </c>
      <c r="F20" s="41">
        <f>B20*E20</f>
        <v>9.2183520000000243</v>
      </c>
      <c r="G20" s="34"/>
      <c r="H20" s="36"/>
    </row>
    <row r="21" spans="1:8" x14ac:dyDescent="0.25">
      <c r="A21" s="25"/>
      <c r="B21" s="26"/>
      <c r="C21" s="37"/>
      <c r="D21" s="33"/>
      <c r="E21" s="37"/>
      <c r="F21" s="39"/>
      <c r="G21" s="34"/>
    </row>
    <row r="22" spans="1:8" x14ac:dyDescent="0.25">
      <c r="A22" s="31" t="s">
        <v>21</v>
      </c>
      <c r="B22" s="26"/>
      <c r="C22" s="37"/>
      <c r="D22" s="33">
        <f>D19+D20</f>
        <v>10.008352000000023</v>
      </c>
      <c r="E22" s="37"/>
      <c r="F22" s="39">
        <f>F19+F20</f>
        <v>10.008352000000023</v>
      </c>
      <c r="G22" s="34">
        <f>(F22-D22)/D22</f>
        <v>0</v>
      </c>
    </row>
    <row r="23" spans="1:8" s="2" customFormat="1" x14ac:dyDescent="0.25">
      <c r="A23" s="31" t="s">
        <v>22</v>
      </c>
      <c r="B23" s="19"/>
      <c r="C23" s="32"/>
      <c r="D23" s="33">
        <f>D17+D22</f>
        <v>99.608352000000025</v>
      </c>
      <c r="E23" s="32"/>
      <c r="F23" s="33">
        <f>F17+F22</f>
        <v>86.48835200000002</v>
      </c>
      <c r="G23" s="34">
        <f>(F23-D23)/D23</f>
        <v>-0.13171586254132586</v>
      </c>
      <c r="H23" s="42"/>
    </row>
    <row r="24" spans="1:8" s="2" customFormat="1" x14ac:dyDescent="0.25">
      <c r="A24" s="31"/>
      <c r="B24" s="19"/>
      <c r="C24" s="32"/>
      <c r="D24" s="33"/>
      <c r="E24" s="32"/>
      <c r="F24" s="33"/>
      <c r="G24" s="34"/>
      <c r="H24" s="42"/>
    </row>
    <row r="25" spans="1:8" x14ac:dyDescent="0.25">
      <c r="A25" s="25" t="s">
        <v>23</v>
      </c>
      <c r="B25" s="28">
        <f>B3*B4</f>
        <v>2112.2000000000003</v>
      </c>
      <c r="C25" s="27">
        <v>4.4999999999999997E-3</v>
      </c>
      <c r="D25" s="30">
        <f>B25*C25</f>
        <v>9.504900000000001</v>
      </c>
      <c r="E25" s="27">
        <f>'GS Under 50 FHP 2017'!E25</f>
        <v>4.4999999999999997E-3</v>
      </c>
      <c r="F25" s="30">
        <f>B25*E25</f>
        <v>9.504900000000001</v>
      </c>
      <c r="G25" s="24"/>
      <c r="H25" s="36"/>
    </row>
    <row r="26" spans="1:8" x14ac:dyDescent="0.25">
      <c r="A26" s="25" t="s">
        <v>24</v>
      </c>
      <c r="B26" s="28">
        <f>B3*B4</f>
        <v>2112.2000000000003</v>
      </c>
      <c r="C26" s="27">
        <v>3.8E-3</v>
      </c>
      <c r="D26" s="30">
        <f>B26*C26</f>
        <v>8.0263600000000004</v>
      </c>
      <c r="E26" s="27">
        <f>'GS Under 50 FHP 2017'!E26</f>
        <v>3.8E-3</v>
      </c>
      <c r="F26" s="30">
        <f>B26*E26</f>
        <v>8.0263600000000004</v>
      </c>
      <c r="G26" s="24"/>
      <c r="H26" s="36"/>
    </row>
    <row r="27" spans="1:8" s="2" customFormat="1" x14ac:dyDescent="0.25">
      <c r="A27" s="31" t="s">
        <v>25</v>
      </c>
      <c r="B27" s="43"/>
      <c r="C27" s="32"/>
      <c r="D27" s="33">
        <f>SUM(D25:D26)</f>
        <v>17.531260000000003</v>
      </c>
      <c r="E27" s="32"/>
      <c r="F27" s="33">
        <f>SUM(F25:F26)</f>
        <v>17.531260000000003</v>
      </c>
      <c r="G27" s="34">
        <f>(F27-D27)/D27</f>
        <v>0</v>
      </c>
    </row>
    <row r="28" spans="1:8" s="2" customFormat="1" x14ac:dyDescent="0.25">
      <c r="A28" s="25" t="s">
        <v>26</v>
      </c>
      <c r="B28" s="64">
        <f>B3</f>
        <v>2000</v>
      </c>
      <c r="C28" s="22">
        <v>4.8999999999999998E-3</v>
      </c>
      <c r="D28" s="30">
        <f>B28*C28</f>
        <v>9.7999999999999989</v>
      </c>
      <c r="E28" s="27">
        <f>'GS Under 50 FHP 2017'!E28</f>
        <v>4.8999999999999998E-3</v>
      </c>
      <c r="F28" s="30">
        <f>B28*E28</f>
        <v>9.7999999999999989</v>
      </c>
      <c r="G28" s="34"/>
    </row>
    <row r="29" spans="1:8" x14ac:dyDescent="0.25">
      <c r="A29" s="25" t="s">
        <v>27</v>
      </c>
      <c r="B29" s="28">
        <f>B3*B4</f>
        <v>2112.2000000000003</v>
      </c>
      <c r="C29" s="27">
        <v>3.5999999999999999E-3</v>
      </c>
      <c r="D29" s="30">
        <f>B29*C29</f>
        <v>7.6039200000000005</v>
      </c>
      <c r="E29" s="27">
        <f>'GS Under 50 FHP 2017'!E29</f>
        <v>3.5999999999999999E-3</v>
      </c>
      <c r="F29" s="30">
        <f>B29*E29</f>
        <v>7.6039200000000005</v>
      </c>
      <c r="G29" s="24"/>
      <c r="H29" s="36"/>
    </row>
    <row r="30" spans="1:8" x14ac:dyDescent="0.25">
      <c r="A30" s="25" t="s">
        <v>28</v>
      </c>
      <c r="B30" s="28">
        <f>B3*B4</f>
        <v>2112.2000000000003</v>
      </c>
      <c r="C30" s="27">
        <v>2.9999999999999997E-4</v>
      </c>
      <c r="D30" s="30">
        <f>B30*C30</f>
        <v>0.63366</v>
      </c>
      <c r="E30" s="27">
        <f>'GS Under 50 FHP 2017'!E30</f>
        <v>2.9999999999999997E-4</v>
      </c>
      <c r="F30" s="30">
        <f>B30*E30</f>
        <v>0.63366</v>
      </c>
      <c r="G30" s="24"/>
      <c r="H30" s="36"/>
    </row>
    <row r="31" spans="1:8" x14ac:dyDescent="0.25">
      <c r="A31" s="25" t="s">
        <v>29</v>
      </c>
      <c r="B31" s="28">
        <f>B3*B4</f>
        <v>2112.2000000000003</v>
      </c>
      <c r="C31" s="27">
        <v>0</v>
      </c>
      <c r="D31" s="30">
        <f>B31*C31</f>
        <v>0</v>
      </c>
      <c r="E31" s="27">
        <f>'GS Under 50 FHP 2017'!E31</f>
        <v>0</v>
      </c>
      <c r="F31" s="30">
        <f>B31*E31</f>
        <v>0</v>
      </c>
      <c r="G31" s="24"/>
      <c r="H31" s="36"/>
    </row>
    <row r="32" spans="1:8" x14ac:dyDescent="0.25">
      <c r="A32" s="25" t="s">
        <v>30</v>
      </c>
      <c r="B32" s="26">
        <v>1</v>
      </c>
      <c r="C32" s="27">
        <v>0.25</v>
      </c>
      <c r="D32" s="30">
        <f>B32*C32</f>
        <v>0.25</v>
      </c>
      <c r="E32" s="27">
        <f>'GS Under 50 FHP 2017'!E32</f>
        <v>0.25</v>
      </c>
      <c r="F32" s="30">
        <f>B32*E32</f>
        <v>0.25</v>
      </c>
      <c r="G32" s="24"/>
      <c r="H32" s="36"/>
    </row>
    <row r="33" spans="1:7" s="2" customFormat="1" x14ac:dyDescent="0.25">
      <c r="A33" s="31" t="s">
        <v>31</v>
      </c>
      <c r="B33" s="19"/>
      <c r="C33" s="32"/>
      <c r="D33" s="33">
        <f>SUM(D28:D32)</f>
        <v>18.287579999999998</v>
      </c>
      <c r="E33" s="32"/>
      <c r="F33" s="33">
        <f>SUM(F28:F32)</f>
        <v>18.287579999999998</v>
      </c>
      <c r="G33" s="34">
        <f>(F33-D33)/D33</f>
        <v>0</v>
      </c>
    </row>
    <row r="34" spans="1:7" s="2" customFormat="1" x14ac:dyDescent="0.25">
      <c r="A34" s="31"/>
      <c r="B34" s="19"/>
      <c r="C34" s="32"/>
      <c r="D34" s="33"/>
      <c r="E34" s="32"/>
      <c r="F34" s="33"/>
      <c r="G34" s="34"/>
    </row>
    <row r="35" spans="1:7" x14ac:dyDescent="0.25">
      <c r="A35" s="25" t="s">
        <v>32</v>
      </c>
      <c r="B35" s="26"/>
      <c r="C35" s="45"/>
      <c r="D35" s="30">
        <f>SUM(D9,D23,D27,D33)</f>
        <v>299.74719199999998</v>
      </c>
      <c r="E35" s="46"/>
      <c r="F35" s="30">
        <f>SUM(F9,F23,F27,F33)</f>
        <v>286.62719199999998</v>
      </c>
      <c r="G35" s="24"/>
    </row>
    <row r="36" spans="1:7" ht="15.75" thickBot="1" x14ac:dyDescent="0.3">
      <c r="A36" s="25" t="s">
        <v>33</v>
      </c>
      <c r="B36" s="26"/>
      <c r="C36" s="47">
        <v>0.05</v>
      </c>
      <c r="D36" s="48">
        <f>D35*C36</f>
        <v>14.9873596</v>
      </c>
      <c r="E36" s="46">
        <v>0.05</v>
      </c>
      <c r="F36" s="30">
        <f>F35*E36</f>
        <v>14.331359599999999</v>
      </c>
      <c r="G36" s="24"/>
    </row>
    <row r="37" spans="1:7" s="2" customFormat="1" ht="15.75" thickBot="1" x14ac:dyDescent="0.3">
      <c r="A37" s="1" t="s">
        <v>34</v>
      </c>
      <c r="B37" s="49"/>
      <c r="C37" s="50"/>
      <c r="D37" s="51">
        <f>D35+D36</f>
        <v>314.73455159999997</v>
      </c>
      <c r="E37" s="52"/>
      <c r="F37" s="51">
        <f>F35+F36</f>
        <v>300.95855159999996</v>
      </c>
      <c r="G37" s="53">
        <f>(F37-D37)/D37</f>
        <v>-4.3770218204412771E-2</v>
      </c>
    </row>
    <row r="38" spans="1:7" x14ac:dyDescent="0.25">
      <c r="F38" s="55"/>
    </row>
    <row r="39" spans="1:7" x14ac:dyDescent="0.25">
      <c r="F39" s="55"/>
      <c r="G39" s="177" t="s">
        <v>149</v>
      </c>
    </row>
  </sheetData>
  <mergeCells count="1">
    <mergeCell ref="B1:G1"/>
  </mergeCells>
  <pageMargins left="0.7" right="0.7" top="0.75" bottom="0.75" header="0.3" footer="0.3"/>
  <pageSetup scale="92" fitToHeight="0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9"/>
  <sheetViews>
    <sheetView workbookViewId="0"/>
  </sheetViews>
  <sheetFormatPr defaultRowHeight="15" x14ac:dyDescent="0.25"/>
  <cols>
    <col min="1" max="1" width="34.85546875" style="54" bestFit="1" customWidth="1"/>
    <col min="2" max="2" width="11.5703125" style="17" customWidth="1"/>
    <col min="3" max="3" width="9.140625" customWidth="1"/>
    <col min="4" max="4" width="10" customWidth="1"/>
    <col min="5" max="5" width="11.140625" style="17" customWidth="1"/>
    <col min="6" max="6" width="11.7109375" style="17" customWidth="1"/>
    <col min="7" max="7" width="9.5703125" style="17" bestFit="1" customWidth="1"/>
    <col min="11" max="11" width="13.85546875" customWidth="1"/>
    <col min="13" max="13" width="4.5703125" customWidth="1"/>
    <col min="15" max="15" width="14.28515625" customWidth="1"/>
  </cols>
  <sheetData>
    <row r="1" spans="1:15" s="2" customFormat="1" ht="15.75" thickBot="1" x14ac:dyDescent="0.3">
      <c r="A1" s="1"/>
      <c r="B1" s="182" t="s">
        <v>0</v>
      </c>
      <c r="C1" s="180"/>
      <c r="D1" s="180"/>
      <c r="E1" s="180"/>
      <c r="F1" s="180"/>
      <c r="G1" s="181"/>
      <c r="J1" s="68" t="s">
        <v>47</v>
      </c>
      <c r="K1" s="56"/>
      <c r="N1" s="68" t="s">
        <v>48</v>
      </c>
      <c r="O1" s="56"/>
    </row>
    <row r="2" spans="1:15" s="9" customFormat="1" ht="64.5" thickBot="1" x14ac:dyDescent="0.3">
      <c r="A2" s="3"/>
      <c r="B2" s="4" t="s">
        <v>1</v>
      </c>
      <c r="C2" s="5" t="s">
        <v>57</v>
      </c>
      <c r="D2" s="6" t="s">
        <v>3</v>
      </c>
      <c r="E2" s="65" t="s">
        <v>58</v>
      </c>
      <c r="F2" s="8" t="s">
        <v>5</v>
      </c>
      <c r="G2" s="4" t="s">
        <v>6</v>
      </c>
      <c r="J2" s="57"/>
      <c r="K2" s="57"/>
      <c r="N2" s="57"/>
      <c r="O2" s="57"/>
    </row>
    <row r="3" spans="1:15" s="17" customFormat="1" x14ac:dyDescent="0.25">
      <c r="A3" s="10" t="s">
        <v>7</v>
      </c>
      <c r="B3" s="11">
        <v>2000</v>
      </c>
      <c r="C3" s="12"/>
      <c r="D3" s="13"/>
      <c r="E3" s="14"/>
      <c r="F3" s="15"/>
      <c r="G3" s="16"/>
      <c r="J3" s="58"/>
      <c r="K3" s="58"/>
      <c r="N3" s="58"/>
      <c r="O3" s="58"/>
    </row>
    <row r="4" spans="1:15" s="17" customFormat="1" x14ac:dyDescent="0.25">
      <c r="A4" s="18" t="s">
        <v>8</v>
      </c>
      <c r="B4" s="19">
        <v>1.0561</v>
      </c>
      <c r="C4" s="20"/>
      <c r="D4" s="21"/>
      <c r="E4" s="22"/>
      <c r="F4" s="23"/>
      <c r="G4" s="24"/>
      <c r="J4" s="58"/>
      <c r="K4" s="58"/>
      <c r="N4" s="58"/>
      <c r="O4" s="58"/>
    </row>
    <row r="5" spans="1:15" x14ac:dyDescent="0.25">
      <c r="A5" s="25"/>
      <c r="B5" s="26"/>
      <c r="C5" s="27"/>
      <c r="D5" s="23"/>
      <c r="E5" s="22"/>
      <c r="F5" s="23"/>
      <c r="G5" s="24"/>
      <c r="J5" s="59"/>
      <c r="K5" s="59"/>
      <c r="N5" s="59"/>
      <c r="O5" s="59"/>
    </row>
    <row r="6" spans="1:15" x14ac:dyDescent="0.25">
      <c r="A6" s="25" t="s">
        <v>9</v>
      </c>
      <c r="B6" s="28">
        <f>($B$3)*0.65</f>
        <v>1300</v>
      </c>
      <c r="C6" s="29">
        <f>E6</f>
        <v>6.5000000000000002E-2</v>
      </c>
      <c r="D6" s="30">
        <f>B6*C6</f>
        <v>84.5</v>
      </c>
      <c r="E6" s="29">
        <f>'GS Under 50 FHP 2017'!E6</f>
        <v>6.5000000000000002E-2</v>
      </c>
      <c r="F6" s="30">
        <f>B6*E6</f>
        <v>84.5</v>
      </c>
      <c r="G6" s="24"/>
      <c r="H6" s="36"/>
      <c r="J6" s="59"/>
      <c r="K6" s="59"/>
      <c r="N6" s="59"/>
      <c r="O6" s="59"/>
    </row>
    <row r="7" spans="1:15" x14ac:dyDescent="0.25">
      <c r="A7" s="25" t="s">
        <v>10</v>
      </c>
      <c r="B7" s="28">
        <f>($B$3)*0.17</f>
        <v>340</v>
      </c>
      <c r="C7" s="29">
        <f>E7</f>
        <v>9.5000000000000001E-2</v>
      </c>
      <c r="D7" s="30">
        <f>B7*C7</f>
        <v>32.299999999999997</v>
      </c>
      <c r="E7" s="29">
        <f>'GS Under 50 FHP 2017'!E7</f>
        <v>9.5000000000000001E-2</v>
      </c>
      <c r="F7" s="30">
        <f>B7*E7</f>
        <v>32.299999999999997</v>
      </c>
      <c r="G7" s="24"/>
      <c r="H7" s="36"/>
      <c r="J7" s="59"/>
      <c r="K7" s="59"/>
      <c r="N7" s="59"/>
      <c r="O7" s="59"/>
    </row>
    <row r="8" spans="1:15" x14ac:dyDescent="0.25">
      <c r="A8" s="25" t="s">
        <v>11</v>
      </c>
      <c r="B8" s="28">
        <f>($B$3)*0.18</f>
        <v>360</v>
      </c>
      <c r="C8" s="29">
        <f>E8</f>
        <v>0.13200000000000001</v>
      </c>
      <c r="D8" s="30">
        <f>B8*C8</f>
        <v>47.52</v>
      </c>
      <c r="E8" s="29">
        <f>'GS Under 50 FHP 2017'!E8</f>
        <v>0.13200000000000001</v>
      </c>
      <c r="F8" s="30">
        <f>B8*E8</f>
        <v>47.52</v>
      </c>
      <c r="G8" s="24"/>
      <c r="H8" s="36"/>
      <c r="J8" s="59"/>
      <c r="K8" s="59"/>
      <c r="N8" s="59"/>
      <c r="O8" s="59"/>
    </row>
    <row r="9" spans="1:15" s="2" customFormat="1" x14ac:dyDescent="0.25">
      <c r="A9" s="31" t="s">
        <v>12</v>
      </c>
      <c r="B9" s="19"/>
      <c r="C9" s="32"/>
      <c r="D9" s="33">
        <f>SUM(D6:D8)</f>
        <v>164.32</v>
      </c>
      <c r="E9" s="32"/>
      <c r="F9" s="33">
        <f>SUM(F6:F8)</f>
        <v>164.32</v>
      </c>
      <c r="G9" s="34">
        <f>(F9-D9)/D9</f>
        <v>0</v>
      </c>
      <c r="H9" s="60"/>
      <c r="J9" s="56"/>
      <c r="K9" s="56"/>
      <c r="N9" s="56"/>
      <c r="O9" s="56"/>
    </row>
    <row r="10" spans="1:15" s="2" customFormat="1" x14ac:dyDescent="0.25">
      <c r="A10" s="31"/>
      <c r="B10" s="19"/>
      <c r="C10" s="32"/>
      <c r="D10" s="33"/>
      <c r="E10" s="32"/>
      <c r="F10" s="33"/>
      <c r="G10" s="34"/>
      <c r="J10" s="56"/>
      <c r="K10" s="56"/>
      <c r="N10" s="56"/>
      <c r="O10" s="56"/>
    </row>
    <row r="11" spans="1:15" x14ac:dyDescent="0.25">
      <c r="A11" s="25" t="s">
        <v>13</v>
      </c>
      <c r="B11" s="26">
        <v>1</v>
      </c>
      <c r="C11" s="61">
        <f>ROUND('GS Under 50 FHP 2025'!C11*(1+J11),2)</f>
        <v>47.75</v>
      </c>
      <c r="D11" s="30">
        <f>B11*C11</f>
        <v>47.75</v>
      </c>
      <c r="E11" s="61">
        <f>ROUND('GS Under 50 FHP 2025'!E11*(1+N11),2)</f>
        <v>40.520000000000003</v>
      </c>
      <c r="F11" s="30">
        <f>B11*E11</f>
        <v>40.520000000000003</v>
      </c>
      <c r="G11" s="24"/>
      <c r="H11" s="36"/>
      <c r="J11" s="62">
        <v>1.6E-2</v>
      </c>
      <c r="K11" s="59"/>
      <c r="N11" s="62">
        <v>1.6E-2</v>
      </c>
      <c r="O11" s="59"/>
    </row>
    <row r="12" spans="1:15" x14ac:dyDescent="0.25">
      <c r="A12" s="25" t="s">
        <v>14</v>
      </c>
      <c r="B12" s="26">
        <v>1</v>
      </c>
      <c r="C12" s="27">
        <f>7.48</f>
        <v>7.48</v>
      </c>
      <c r="D12" s="30">
        <f>B12*C12</f>
        <v>7.48</v>
      </c>
      <c r="E12" s="27">
        <f>'GS Under 50 FHP 2017'!E12</f>
        <v>7.48</v>
      </c>
      <c r="F12" s="30">
        <f>B12*E12</f>
        <v>7.48</v>
      </c>
      <c r="G12" s="24"/>
      <c r="H12" s="36"/>
      <c r="J12" s="59"/>
      <c r="K12" s="59"/>
      <c r="N12" s="59"/>
      <c r="O12" s="59"/>
    </row>
    <row r="13" spans="1:15" x14ac:dyDescent="0.25">
      <c r="A13" s="25" t="s">
        <v>15</v>
      </c>
      <c r="B13" s="26">
        <f>B3</f>
        <v>2000</v>
      </c>
      <c r="C13" s="63">
        <f>ROUND('GS Under 50 FHP 2025'!C13*(1+J13),4)</f>
        <v>2.1000000000000001E-2</v>
      </c>
      <c r="D13" s="30">
        <f>B13*C13</f>
        <v>42</v>
      </c>
      <c r="E13" s="63">
        <f>ROUND('GS Under 50 FHP 2025'!E13*(1+N13),4)</f>
        <v>1.7999999999999999E-2</v>
      </c>
      <c r="F13" s="30">
        <f>B13*E13</f>
        <v>36</v>
      </c>
      <c r="G13" s="24"/>
      <c r="H13" s="36"/>
      <c r="J13" s="62">
        <v>1.6E-2</v>
      </c>
      <c r="K13" s="59"/>
      <c r="N13" s="62">
        <v>1.6E-2</v>
      </c>
      <c r="O13" s="59"/>
    </row>
    <row r="14" spans="1:15" x14ac:dyDescent="0.25">
      <c r="A14" s="25" t="s">
        <v>16</v>
      </c>
      <c r="B14" s="26">
        <f>B3</f>
        <v>2000</v>
      </c>
      <c r="C14" s="27">
        <v>5.9999999999999995E-4</v>
      </c>
      <c r="D14" s="30">
        <f>B14*C14</f>
        <v>1.2</v>
      </c>
      <c r="E14" s="27">
        <f>'GS Under 50 FHP 2017'!E14</f>
        <v>5.9999999999999995E-4</v>
      </c>
      <c r="F14" s="30">
        <f>B14*E14</f>
        <v>1.2</v>
      </c>
      <c r="G14" s="24"/>
      <c r="H14" s="36"/>
    </row>
    <row r="15" spans="1:15" x14ac:dyDescent="0.25">
      <c r="A15" s="25" t="s">
        <v>17</v>
      </c>
      <c r="B15" s="26">
        <f>B3</f>
        <v>2000</v>
      </c>
      <c r="C15" s="27">
        <f>-0.0048+0.0013-0.0028-0.0001</f>
        <v>-6.4000000000000003E-3</v>
      </c>
      <c r="D15" s="30">
        <f>B15*C15</f>
        <v>-12.8</v>
      </c>
      <c r="E15" s="27">
        <f>'GS Under 50 FHP 2017'!E15</f>
        <v>-6.4000000000000003E-3</v>
      </c>
      <c r="F15" s="30">
        <f>B15*E15</f>
        <v>-12.8</v>
      </c>
      <c r="G15" s="24"/>
      <c r="H15" s="36"/>
    </row>
    <row r="16" spans="1:15" x14ac:dyDescent="0.25">
      <c r="A16" s="25"/>
      <c r="B16" s="26"/>
      <c r="C16" s="37"/>
      <c r="D16" s="30"/>
      <c r="E16" s="37"/>
      <c r="F16" s="30"/>
      <c r="G16" s="24"/>
    </row>
    <row r="17" spans="1:8" x14ac:dyDescent="0.25">
      <c r="A17" s="31" t="s">
        <v>18</v>
      </c>
      <c r="B17" s="26"/>
      <c r="C17" s="37"/>
      <c r="D17" s="33">
        <f>SUM(D11,D13,D14)</f>
        <v>90.95</v>
      </c>
      <c r="E17" s="37"/>
      <c r="F17" s="39">
        <f>SUM(F11,F13,F14)</f>
        <v>77.720000000000013</v>
      </c>
      <c r="G17" s="34">
        <f>(F17-D17)/D17</f>
        <v>-0.14546454095656944</v>
      </c>
    </row>
    <row r="18" spans="1:8" x14ac:dyDescent="0.25">
      <c r="A18" s="31"/>
      <c r="B18" s="26"/>
      <c r="C18" s="37"/>
      <c r="D18" s="33"/>
      <c r="E18" s="37"/>
      <c r="F18" s="39"/>
      <c r="G18" s="34"/>
    </row>
    <row r="19" spans="1:8" x14ac:dyDescent="0.25">
      <c r="A19" s="25" t="s">
        <v>19</v>
      </c>
      <c r="B19" s="26">
        <v>1</v>
      </c>
      <c r="C19" s="40">
        <v>0.79</v>
      </c>
      <c r="D19" s="30">
        <f>B19*C19</f>
        <v>0.79</v>
      </c>
      <c r="E19" s="40">
        <f>'GS Under 50 FHP 2017'!E19</f>
        <v>0.79</v>
      </c>
      <c r="F19" s="41">
        <f>B19*E19</f>
        <v>0.79</v>
      </c>
      <c r="G19" s="34"/>
      <c r="H19" s="36"/>
    </row>
    <row r="20" spans="1:8" x14ac:dyDescent="0.25">
      <c r="A20" s="25" t="s">
        <v>20</v>
      </c>
      <c r="B20" s="28">
        <f>(B3*B4)-B3</f>
        <v>112.20000000000027</v>
      </c>
      <c r="C20" s="37">
        <f>C6*0.65+C7*0.17+C8*0.18</f>
        <v>8.2160000000000011E-2</v>
      </c>
      <c r="D20" s="30">
        <f>B20*C20</f>
        <v>9.2183520000000243</v>
      </c>
      <c r="E20" s="37">
        <f>'GS Under 50 FHP 2017'!E20</f>
        <v>8.2160000000000011E-2</v>
      </c>
      <c r="F20" s="41">
        <f>B20*E20</f>
        <v>9.2183520000000243</v>
      </c>
      <c r="G20" s="34"/>
      <c r="H20" s="36"/>
    </row>
    <row r="21" spans="1:8" x14ac:dyDescent="0.25">
      <c r="A21" s="25"/>
      <c r="B21" s="26"/>
      <c r="C21" s="37"/>
      <c r="D21" s="33"/>
      <c r="E21" s="37"/>
      <c r="F21" s="39"/>
      <c r="G21" s="34"/>
    </row>
    <row r="22" spans="1:8" x14ac:dyDescent="0.25">
      <c r="A22" s="31" t="s">
        <v>21</v>
      </c>
      <c r="B22" s="26"/>
      <c r="C22" s="37"/>
      <c r="D22" s="33">
        <f>D19+D20</f>
        <v>10.008352000000023</v>
      </c>
      <c r="E22" s="37"/>
      <c r="F22" s="39">
        <f>F19+F20</f>
        <v>10.008352000000023</v>
      </c>
      <c r="G22" s="34">
        <f>(F22-D22)/D22</f>
        <v>0</v>
      </c>
    </row>
    <row r="23" spans="1:8" s="2" customFormat="1" x14ac:dyDescent="0.25">
      <c r="A23" s="31" t="s">
        <v>22</v>
      </c>
      <c r="B23" s="19"/>
      <c r="C23" s="32"/>
      <c r="D23" s="33">
        <f>D17+D22</f>
        <v>100.95835200000002</v>
      </c>
      <c r="E23" s="32"/>
      <c r="F23" s="33">
        <f>F17+F22</f>
        <v>87.728352000000029</v>
      </c>
      <c r="G23" s="34">
        <f>(F23-D23)/D23</f>
        <v>-0.13104413590269368</v>
      </c>
      <c r="H23" s="42"/>
    </row>
    <row r="24" spans="1:8" s="2" customFormat="1" x14ac:dyDescent="0.25">
      <c r="A24" s="31"/>
      <c r="B24" s="19"/>
      <c r="C24" s="32"/>
      <c r="D24" s="33"/>
      <c r="E24" s="32"/>
      <c r="F24" s="33"/>
      <c r="G24" s="34"/>
      <c r="H24" s="42"/>
    </row>
    <row r="25" spans="1:8" x14ac:dyDescent="0.25">
      <c r="A25" s="25" t="s">
        <v>23</v>
      </c>
      <c r="B25" s="28">
        <f>B3*B4</f>
        <v>2112.2000000000003</v>
      </c>
      <c r="C25" s="27">
        <v>4.4999999999999997E-3</v>
      </c>
      <c r="D25" s="30">
        <f>B25*C25</f>
        <v>9.504900000000001</v>
      </c>
      <c r="E25" s="27">
        <f>'GS Under 50 FHP 2017'!E25</f>
        <v>4.4999999999999997E-3</v>
      </c>
      <c r="F25" s="30">
        <f>B25*E25</f>
        <v>9.504900000000001</v>
      </c>
      <c r="G25" s="24"/>
      <c r="H25" s="36"/>
    </row>
    <row r="26" spans="1:8" x14ac:dyDescent="0.25">
      <c r="A26" s="25" t="s">
        <v>24</v>
      </c>
      <c r="B26" s="28">
        <f>B3*B4</f>
        <v>2112.2000000000003</v>
      </c>
      <c r="C26" s="27">
        <v>3.8E-3</v>
      </c>
      <c r="D26" s="30">
        <f>B26*C26</f>
        <v>8.0263600000000004</v>
      </c>
      <c r="E26" s="27">
        <f>'GS Under 50 FHP 2017'!E26</f>
        <v>3.8E-3</v>
      </c>
      <c r="F26" s="30">
        <f>B26*E26</f>
        <v>8.0263600000000004</v>
      </c>
      <c r="G26" s="24"/>
      <c r="H26" s="36"/>
    </row>
    <row r="27" spans="1:8" s="2" customFormat="1" x14ac:dyDescent="0.25">
      <c r="A27" s="31" t="s">
        <v>25</v>
      </c>
      <c r="B27" s="43"/>
      <c r="C27" s="32"/>
      <c r="D27" s="33">
        <f>SUM(D25:D26)</f>
        <v>17.531260000000003</v>
      </c>
      <c r="E27" s="32"/>
      <c r="F27" s="33">
        <f>SUM(F25:F26)</f>
        <v>17.531260000000003</v>
      </c>
      <c r="G27" s="34">
        <f>(F27-D27)/D27</f>
        <v>0</v>
      </c>
    </row>
    <row r="28" spans="1:8" s="2" customFormat="1" x14ac:dyDescent="0.25">
      <c r="A28" s="25" t="s">
        <v>26</v>
      </c>
      <c r="B28" s="64">
        <f>B3</f>
        <v>2000</v>
      </c>
      <c r="C28" s="22">
        <v>4.8999999999999998E-3</v>
      </c>
      <c r="D28" s="30">
        <f>B28*C28</f>
        <v>9.7999999999999989</v>
      </c>
      <c r="E28" s="27">
        <f>'GS Under 50 FHP 2017'!E28</f>
        <v>4.8999999999999998E-3</v>
      </c>
      <c r="F28" s="30">
        <f>B28*E28</f>
        <v>9.7999999999999989</v>
      </c>
      <c r="G28" s="34"/>
    </row>
    <row r="29" spans="1:8" x14ac:dyDescent="0.25">
      <c r="A29" s="25" t="s">
        <v>27</v>
      </c>
      <c r="B29" s="28">
        <f>B3*B4</f>
        <v>2112.2000000000003</v>
      </c>
      <c r="C29" s="27">
        <v>3.5999999999999999E-3</v>
      </c>
      <c r="D29" s="30">
        <f>B29*C29</f>
        <v>7.6039200000000005</v>
      </c>
      <c r="E29" s="27">
        <f>'GS Under 50 FHP 2017'!E29</f>
        <v>3.5999999999999999E-3</v>
      </c>
      <c r="F29" s="30">
        <f>B29*E29</f>
        <v>7.6039200000000005</v>
      </c>
      <c r="G29" s="24"/>
      <c r="H29" s="36"/>
    </row>
    <row r="30" spans="1:8" x14ac:dyDescent="0.25">
      <c r="A30" s="25" t="s">
        <v>28</v>
      </c>
      <c r="B30" s="28">
        <f>B3*B4</f>
        <v>2112.2000000000003</v>
      </c>
      <c r="C30" s="27">
        <v>2.9999999999999997E-4</v>
      </c>
      <c r="D30" s="30">
        <f>B30*C30</f>
        <v>0.63366</v>
      </c>
      <c r="E30" s="27">
        <f>'GS Under 50 FHP 2017'!E30</f>
        <v>2.9999999999999997E-4</v>
      </c>
      <c r="F30" s="30">
        <f>B30*E30</f>
        <v>0.63366</v>
      </c>
      <c r="G30" s="24"/>
      <c r="H30" s="36"/>
    </row>
    <row r="31" spans="1:8" x14ac:dyDescent="0.25">
      <c r="A31" s="25" t="s">
        <v>29</v>
      </c>
      <c r="B31" s="28">
        <f>B3*B4</f>
        <v>2112.2000000000003</v>
      </c>
      <c r="C31" s="27">
        <v>0</v>
      </c>
      <c r="D31" s="30">
        <f>B31*C31</f>
        <v>0</v>
      </c>
      <c r="E31" s="27">
        <f>'GS Under 50 FHP 2017'!E31</f>
        <v>0</v>
      </c>
      <c r="F31" s="30">
        <f>B31*E31</f>
        <v>0</v>
      </c>
      <c r="G31" s="24"/>
      <c r="H31" s="36"/>
    </row>
    <row r="32" spans="1:8" x14ac:dyDescent="0.25">
      <c r="A32" s="25" t="s">
        <v>30</v>
      </c>
      <c r="B32" s="26">
        <v>1</v>
      </c>
      <c r="C32" s="27">
        <v>0.25</v>
      </c>
      <c r="D32" s="30">
        <f>B32*C32</f>
        <v>0.25</v>
      </c>
      <c r="E32" s="27">
        <f>'GS Under 50 FHP 2017'!E32</f>
        <v>0.25</v>
      </c>
      <c r="F32" s="30">
        <f>B32*E32</f>
        <v>0.25</v>
      </c>
      <c r="G32" s="24"/>
      <c r="H32" s="36"/>
    </row>
    <row r="33" spans="1:7" s="2" customFormat="1" x14ac:dyDescent="0.25">
      <c r="A33" s="31" t="s">
        <v>31</v>
      </c>
      <c r="B33" s="19"/>
      <c r="C33" s="32"/>
      <c r="D33" s="33">
        <f>SUM(D28:D32)</f>
        <v>18.287579999999998</v>
      </c>
      <c r="E33" s="32"/>
      <c r="F33" s="33">
        <f>SUM(F28:F32)</f>
        <v>18.287579999999998</v>
      </c>
      <c r="G33" s="34">
        <f>(F33-D33)/D33</f>
        <v>0</v>
      </c>
    </row>
    <row r="34" spans="1:7" s="2" customFormat="1" x14ac:dyDescent="0.25">
      <c r="A34" s="31"/>
      <c r="B34" s="19"/>
      <c r="C34" s="32"/>
      <c r="D34" s="33"/>
      <c r="E34" s="32"/>
      <c r="F34" s="33"/>
      <c r="G34" s="34"/>
    </row>
    <row r="35" spans="1:7" x14ac:dyDescent="0.25">
      <c r="A35" s="25" t="s">
        <v>32</v>
      </c>
      <c r="B35" s="26"/>
      <c r="C35" s="45"/>
      <c r="D35" s="30">
        <f>SUM(D9,D23,D27,D33)</f>
        <v>301.09719200000001</v>
      </c>
      <c r="E35" s="46"/>
      <c r="F35" s="30">
        <f>SUM(F9,F23,F27,F33)</f>
        <v>287.86719199999999</v>
      </c>
      <c r="G35" s="24"/>
    </row>
    <row r="36" spans="1:7" ht="15.75" thickBot="1" x14ac:dyDescent="0.3">
      <c r="A36" s="25" t="s">
        <v>33</v>
      </c>
      <c r="B36" s="26"/>
      <c r="C36" s="47">
        <v>0.05</v>
      </c>
      <c r="D36" s="48">
        <f>D35*C36</f>
        <v>15.0548596</v>
      </c>
      <c r="E36" s="46">
        <v>0.05</v>
      </c>
      <c r="F36" s="30">
        <f>F35*E36</f>
        <v>14.3933596</v>
      </c>
      <c r="G36" s="24"/>
    </row>
    <row r="37" spans="1:7" s="2" customFormat="1" ht="15.75" thickBot="1" x14ac:dyDescent="0.3">
      <c r="A37" s="1" t="s">
        <v>34</v>
      </c>
      <c r="B37" s="49"/>
      <c r="C37" s="50"/>
      <c r="D37" s="51">
        <f>D35+D36</f>
        <v>316.15205159999999</v>
      </c>
      <c r="E37" s="52"/>
      <c r="F37" s="51">
        <f>F35+F36</f>
        <v>302.26055159999999</v>
      </c>
      <c r="G37" s="53">
        <f>(F37-D37)/D37</f>
        <v>-4.3939300503340488E-2</v>
      </c>
    </row>
    <row r="38" spans="1:7" x14ac:dyDescent="0.25">
      <c r="F38" s="55"/>
    </row>
    <row r="39" spans="1:7" x14ac:dyDescent="0.25">
      <c r="F39" s="55"/>
      <c r="G39" s="177" t="s">
        <v>150</v>
      </c>
    </row>
  </sheetData>
  <mergeCells count="1">
    <mergeCell ref="B1:G1"/>
  </mergeCells>
  <pageMargins left="0.7" right="0.7" top="0.75" bottom="0.75" header="0.3" footer="0.3"/>
  <pageSetup scale="92" fitToHeight="0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1"/>
  <sheetViews>
    <sheetView workbookViewId="0"/>
  </sheetViews>
  <sheetFormatPr defaultRowHeight="15" x14ac:dyDescent="0.25"/>
  <cols>
    <col min="1" max="1" width="34.85546875" style="54" bestFit="1" customWidth="1"/>
    <col min="2" max="2" width="11.5703125" style="17" customWidth="1"/>
    <col min="3" max="3" width="9.140625" customWidth="1"/>
    <col min="4" max="4" width="10" customWidth="1"/>
    <col min="5" max="5" width="11.140625" style="17" customWidth="1"/>
    <col min="6" max="6" width="11.7109375" style="17" customWidth="1"/>
    <col min="7" max="7" width="9.5703125" style="17" bestFit="1" customWidth="1"/>
  </cols>
  <sheetData>
    <row r="1" spans="1:10" s="2" customFormat="1" ht="15.75" thickBot="1" x14ac:dyDescent="0.3">
      <c r="A1" s="1"/>
      <c r="B1" s="182" t="s">
        <v>59</v>
      </c>
      <c r="C1" s="180"/>
      <c r="D1" s="180"/>
      <c r="E1" s="180"/>
      <c r="F1" s="180"/>
      <c r="G1" s="181"/>
    </row>
    <row r="2" spans="1:10" s="9" customFormat="1" ht="64.5" thickBot="1" x14ac:dyDescent="0.3">
      <c r="A2" s="3"/>
      <c r="B2" s="4" t="s">
        <v>1</v>
      </c>
      <c r="C2" s="5" t="s">
        <v>60</v>
      </c>
      <c r="D2" s="6" t="s">
        <v>3</v>
      </c>
      <c r="E2" s="7" t="s">
        <v>4</v>
      </c>
      <c r="F2" s="8" t="s">
        <v>5</v>
      </c>
      <c r="G2" s="4" t="s">
        <v>6</v>
      </c>
    </row>
    <row r="3" spans="1:10" s="17" customFormat="1" x14ac:dyDescent="0.25">
      <c r="A3" s="10" t="s">
        <v>7</v>
      </c>
      <c r="B3" s="69">
        <v>73000</v>
      </c>
      <c r="C3" s="12"/>
      <c r="D3" s="13"/>
      <c r="E3" s="14"/>
      <c r="F3" s="15"/>
      <c r="G3" s="16"/>
    </row>
    <row r="4" spans="1:10" s="17" customFormat="1" x14ac:dyDescent="0.25">
      <c r="A4" s="70" t="s">
        <v>61</v>
      </c>
      <c r="B4" s="19">
        <v>100</v>
      </c>
      <c r="C4" s="71"/>
      <c r="D4" s="72"/>
      <c r="E4" s="22"/>
      <c r="F4" s="23"/>
      <c r="G4" s="24"/>
    </row>
    <row r="5" spans="1:10" s="17" customFormat="1" x14ac:dyDescent="0.25">
      <c r="A5" s="18" t="s">
        <v>8</v>
      </c>
      <c r="B5" s="19">
        <v>1.0561</v>
      </c>
      <c r="C5" s="20"/>
      <c r="D5" s="21"/>
      <c r="E5" s="22"/>
      <c r="F5" s="23"/>
      <c r="G5" s="24"/>
    </row>
    <row r="6" spans="1:10" x14ac:dyDescent="0.25">
      <c r="A6" s="25"/>
      <c r="B6" s="26"/>
      <c r="C6" s="27"/>
      <c r="D6" s="23"/>
      <c r="E6" s="22"/>
      <c r="F6" s="23"/>
      <c r="G6" s="24"/>
    </row>
    <row r="7" spans="1:10" x14ac:dyDescent="0.25">
      <c r="A7" s="25"/>
      <c r="B7" s="28"/>
      <c r="C7" s="29"/>
      <c r="D7" s="30"/>
      <c r="E7" s="73"/>
      <c r="F7" s="74"/>
      <c r="G7" s="75"/>
    </row>
    <row r="8" spans="1:10" x14ac:dyDescent="0.25">
      <c r="A8" s="25"/>
      <c r="B8" s="28"/>
      <c r="C8" s="29"/>
      <c r="D8" s="30"/>
      <c r="E8" s="167"/>
      <c r="F8" s="157"/>
      <c r="G8" s="168"/>
    </row>
    <row r="9" spans="1:10" x14ac:dyDescent="0.25">
      <c r="A9" s="25" t="s">
        <v>62</v>
      </c>
      <c r="B9" s="28">
        <f>($B$3)*B5</f>
        <v>77095.3</v>
      </c>
      <c r="C9" s="29">
        <v>0.1101</v>
      </c>
      <c r="D9" s="30">
        <f>B9*C9</f>
        <v>8488.1925300000003</v>
      </c>
      <c r="E9" s="167">
        <f>C9</f>
        <v>0.1101</v>
      </c>
      <c r="F9" s="157">
        <f>B9*E9</f>
        <v>8488.1925300000003</v>
      </c>
      <c r="G9" s="168"/>
      <c r="J9" s="76"/>
    </row>
    <row r="10" spans="1:10" s="2" customFormat="1" x14ac:dyDescent="0.25">
      <c r="A10" s="31" t="s">
        <v>12</v>
      </c>
      <c r="B10" s="19"/>
      <c r="C10" s="32"/>
      <c r="D10" s="33">
        <f>SUM(D7:D9)</f>
        <v>8488.1925300000003</v>
      </c>
      <c r="E10" s="165"/>
      <c r="F10" s="166">
        <f>SUM(F7:F9)</f>
        <v>8488.1925300000003</v>
      </c>
      <c r="G10" s="169">
        <f>(F10-D10)/D10</f>
        <v>0</v>
      </c>
    </row>
    <row r="11" spans="1:10" s="2" customFormat="1" x14ac:dyDescent="0.25">
      <c r="A11" s="31"/>
      <c r="B11" s="19"/>
      <c r="C11" s="32"/>
      <c r="D11" s="33"/>
      <c r="E11" s="165"/>
      <c r="F11" s="166"/>
      <c r="G11" s="169"/>
    </row>
    <row r="12" spans="1:10" x14ac:dyDescent="0.25">
      <c r="A12" s="25" t="s">
        <v>13</v>
      </c>
      <c r="B12" s="26">
        <v>1</v>
      </c>
      <c r="C12" s="61">
        <v>340.6</v>
      </c>
      <c r="D12" s="30">
        <f>B12*C12</f>
        <v>340.6</v>
      </c>
      <c r="E12" s="156">
        <f>ROUND(C12*0.99,2)</f>
        <v>337.19</v>
      </c>
      <c r="F12" s="157">
        <f>B12*E12</f>
        <v>337.19</v>
      </c>
      <c r="G12" s="168"/>
      <c r="H12" s="36"/>
    </row>
    <row r="13" spans="1:10" x14ac:dyDescent="0.25">
      <c r="A13" s="25" t="s">
        <v>14</v>
      </c>
      <c r="B13" s="26">
        <v>1</v>
      </c>
      <c r="C13" s="27">
        <v>0</v>
      </c>
      <c r="D13" s="30">
        <f>B13*C13</f>
        <v>0</v>
      </c>
      <c r="E13" s="158">
        <f>C13</f>
        <v>0</v>
      </c>
      <c r="F13" s="157">
        <f>B13*E13</f>
        <v>0</v>
      </c>
      <c r="G13" s="168"/>
      <c r="H13" s="36"/>
    </row>
    <row r="14" spans="1:10" x14ac:dyDescent="0.25">
      <c r="A14" s="25" t="s">
        <v>63</v>
      </c>
      <c r="B14" s="26">
        <f>B4</f>
        <v>100</v>
      </c>
      <c r="C14" s="35">
        <v>3.5825</v>
      </c>
      <c r="D14" s="30">
        <f>B14*C14</f>
        <v>358.25</v>
      </c>
      <c r="E14" s="159">
        <f>ROUND(C14*0.99,4)</f>
        <v>3.5467</v>
      </c>
      <c r="F14" s="157">
        <f>B14*E14</f>
        <v>354.67</v>
      </c>
      <c r="G14" s="168"/>
      <c r="H14" s="36"/>
    </row>
    <row r="15" spans="1:10" x14ac:dyDescent="0.25">
      <c r="A15" s="25" t="s">
        <v>64</v>
      </c>
      <c r="B15" s="26">
        <f>B4</f>
        <v>100</v>
      </c>
      <c r="C15" s="38">
        <v>0.223</v>
      </c>
      <c r="D15" s="30">
        <f>B15*C15</f>
        <v>22.3</v>
      </c>
      <c r="E15" s="161">
        <f>C15</f>
        <v>0.223</v>
      </c>
      <c r="F15" s="157">
        <f>B15*E15</f>
        <v>22.3</v>
      </c>
      <c r="G15" s="168"/>
      <c r="H15" s="36"/>
    </row>
    <row r="16" spans="1:10" x14ac:dyDescent="0.25">
      <c r="A16" s="25" t="s">
        <v>65</v>
      </c>
      <c r="B16" s="26">
        <f>B4</f>
        <v>100</v>
      </c>
      <c r="C16" s="22">
        <f>-1.7947+0.4856-1.0338+2.7738-0.0156</f>
        <v>0.41529999999999984</v>
      </c>
      <c r="D16" s="30">
        <f>B16*C16</f>
        <v>41.529999999999987</v>
      </c>
      <c r="E16" s="160">
        <f>C16</f>
        <v>0.41529999999999984</v>
      </c>
      <c r="F16" s="157">
        <f>B16*E16</f>
        <v>41.529999999999987</v>
      </c>
      <c r="G16" s="168"/>
      <c r="H16" s="36"/>
    </row>
    <row r="17" spans="1:8" x14ac:dyDescent="0.25">
      <c r="A17" s="25"/>
      <c r="B17" s="26"/>
      <c r="C17" s="37"/>
      <c r="D17" s="30"/>
      <c r="E17" s="161"/>
      <c r="F17" s="157"/>
      <c r="G17" s="168"/>
    </row>
    <row r="18" spans="1:8" x14ac:dyDescent="0.25">
      <c r="A18" s="31" t="s">
        <v>18</v>
      </c>
      <c r="B18" s="26"/>
      <c r="C18" s="37"/>
      <c r="D18" s="33">
        <f>SUM(D12,D14,D15)</f>
        <v>721.15</v>
      </c>
      <c r="E18" s="161"/>
      <c r="F18" s="162">
        <f>SUM(F12,F14,F15)</f>
        <v>714.16</v>
      </c>
      <c r="G18" s="169">
        <f>(F18-D18)/D18</f>
        <v>-9.6928516952090541E-3</v>
      </c>
    </row>
    <row r="19" spans="1:8" x14ac:dyDescent="0.25">
      <c r="A19" s="31"/>
      <c r="B19" s="26"/>
      <c r="C19" s="37"/>
      <c r="D19" s="33"/>
      <c r="E19" s="161"/>
      <c r="F19" s="162"/>
      <c r="G19" s="169"/>
    </row>
    <row r="20" spans="1:8" x14ac:dyDescent="0.25">
      <c r="A20" s="25" t="s">
        <v>19</v>
      </c>
      <c r="B20" s="26"/>
      <c r="C20" s="40">
        <v>0</v>
      </c>
      <c r="D20" s="30">
        <f>B20*C20</f>
        <v>0</v>
      </c>
      <c r="E20" s="163">
        <v>0.79</v>
      </c>
      <c r="F20" s="164">
        <f>B20*E20</f>
        <v>0</v>
      </c>
      <c r="G20" s="169"/>
    </row>
    <row r="21" spans="1:8" x14ac:dyDescent="0.25">
      <c r="A21" s="25" t="s">
        <v>20</v>
      </c>
      <c r="B21" s="28"/>
      <c r="C21" s="37">
        <v>0</v>
      </c>
      <c r="D21" s="30">
        <f>B21*C21</f>
        <v>0</v>
      </c>
      <c r="E21" s="161">
        <f>C21</f>
        <v>0</v>
      </c>
      <c r="F21" s="164">
        <f>B21*E21</f>
        <v>0</v>
      </c>
      <c r="G21" s="169"/>
    </row>
    <row r="22" spans="1:8" x14ac:dyDescent="0.25">
      <c r="A22" s="25"/>
      <c r="B22" s="26"/>
      <c r="C22" s="37"/>
      <c r="D22" s="33"/>
      <c r="E22" s="161"/>
      <c r="F22" s="162"/>
      <c r="G22" s="169"/>
    </row>
    <row r="23" spans="1:8" x14ac:dyDescent="0.25">
      <c r="A23" s="31"/>
      <c r="B23" s="26"/>
      <c r="C23" s="37"/>
      <c r="D23" s="33"/>
      <c r="E23" s="161"/>
      <c r="F23" s="162"/>
      <c r="G23" s="169"/>
    </row>
    <row r="24" spans="1:8" s="2" customFormat="1" x14ac:dyDescent="0.25">
      <c r="A24" s="31" t="s">
        <v>22</v>
      </c>
      <c r="B24" s="19"/>
      <c r="C24" s="32"/>
      <c r="D24" s="33">
        <f>SUM(D12:D16)</f>
        <v>762.68</v>
      </c>
      <c r="E24" s="165"/>
      <c r="F24" s="166">
        <f>SUM(F12:F16)</f>
        <v>755.68999999999994</v>
      </c>
      <c r="G24" s="169">
        <f>(F24-D24)/D24</f>
        <v>-9.1650495620706051E-3</v>
      </c>
      <c r="H24" s="42"/>
    </row>
    <row r="25" spans="1:8" s="2" customFormat="1" x14ac:dyDescent="0.25">
      <c r="A25" s="31"/>
      <c r="B25" s="19"/>
      <c r="C25" s="32"/>
      <c r="D25" s="33"/>
      <c r="E25" s="165"/>
      <c r="F25" s="166"/>
      <c r="G25" s="169"/>
      <c r="H25" s="42"/>
    </row>
    <row r="26" spans="1:8" x14ac:dyDescent="0.25">
      <c r="A26" s="25" t="s">
        <v>66</v>
      </c>
      <c r="B26" s="28">
        <f>B4</f>
        <v>100</v>
      </c>
      <c r="C26" s="22">
        <v>1.9991000000000001</v>
      </c>
      <c r="D26" s="30">
        <f>B26*C26</f>
        <v>199.91</v>
      </c>
      <c r="E26" s="160">
        <f>C26</f>
        <v>1.9991000000000001</v>
      </c>
      <c r="F26" s="157">
        <f>B26*E26</f>
        <v>199.91</v>
      </c>
      <c r="G26" s="168"/>
    </row>
    <row r="27" spans="1:8" x14ac:dyDescent="0.25">
      <c r="A27" s="25" t="s">
        <v>67</v>
      </c>
      <c r="B27" s="28">
        <f>B4</f>
        <v>100</v>
      </c>
      <c r="C27" s="22">
        <v>1.5382</v>
      </c>
      <c r="D27" s="30">
        <f>B27*C27</f>
        <v>153.82</v>
      </c>
      <c r="E27" s="160">
        <f>C27</f>
        <v>1.5382</v>
      </c>
      <c r="F27" s="157">
        <f>B27*E27</f>
        <v>153.82</v>
      </c>
      <c r="G27" s="168"/>
    </row>
    <row r="28" spans="1:8" s="2" customFormat="1" x14ac:dyDescent="0.25">
      <c r="A28" s="31" t="s">
        <v>25</v>
      </c>
      <c r="B28" s="43"/>
      <c r="C28" s="32"/>
      <c r="D28" s="33">
        <f>SUM(D26:D27)</f>
        <v>353.73</v>
      </c>
      <c r="E28" s="165"/>
      <c r="F28" s="166">
        <f>SUM(F26:F27)</f>
        <v>353.73</v>
      </c>
      <c r="G28" s="169">
        <f>(F28-D28)/D28</f>
        <v>0</v>
      </c>
    </row>
    <row r="29" spans="1:8" s="2" customFormat="1" x14ac:dyDescent="0.25">
      <c r="A29" s="25" t="s">
        <v>26</v>
      </c>
      <c r="B29" s="28">
        <f>B3</f>
        <v>73000</v>
      </c>
      <c r="C29" s="22">
        <v>4.8999999999999998E-3</v>
      </c>
      <c r="D29" s="30">
        <f>B29*C29</f>
        <v>357.7</v>
      </c>
      <c r="E29" s="160">
        <f>C29</f>
        <v>4.8999999999999998E-3</v>
      </c>
      <c r="F29" s="157">
        <f>B29*E29</f>
        <v>357.7</v>
      </c>
      <c r="G29" s="169"/>
    </row>
    <row r="30" spans="1:8" x14ac:dyDescent="0.25">
      <c r="A30" s="25" t="s">
        <v>27</v>
      </c>
      <c r="B30" s="28">
        <f>B3*B5</f>
        <v>77095.3</v>
      </c>
      <c r="C30" s="27">
        <v>3.5999999999999999E-3</v>
      </c>
      <c r="D30" s="30">
        <f>B30*C30</f>
        <v>277.54307999999997</v>
      </c>
      <c r="E30" s="160">
        <f>C30</f>
        <v>3.5999999999999999E-3</v>
      </c>
      <c r="F30" s="157">
        <f>B30*E30</f>
        <v>277.54307999999997</v>
      </c>
      <c r="G30" s="168"/>
    </row>
    <row r="31" spans="1:8" x14ac:dyDescent="0.25">
      <c r="A31" s="25" t="s">
        <v>28</v>
      </c>
      <c r="B31" s="28">
        <f>B3*B5</f>
        <v>77095.3</v>
      </c>
      <c r="C31" s="27">
        <v>1.2999999999999999E-3</v>
      </c>
      <c r="D31" s="30">
        <f>B31*C31</f>
        <v>100.22389</v>
      </c>
      <c r="E31" s="160">
        <f>C31</f>
        <v>1.2999999999999999E-3</v>
      </c>
      <c r="F31" s="157">
        <f>B31*E31</f>
        <v>100.22389</v>
      </c>
      <c r="G31" s="168"/>
    </row>
    <row r="32" spans="1:8" x14ac:dyDescent="0.25">
      <c r="A32" s="25" t="s">
        <v>29</v>
      </c>
      <c r="B32" s="28">
        <f>B3*B5</f>
        <v>77095.3</v>
      </c>
      <c r="C32" s="27">
        <v>1.1000000000000001E-3</v>
      </c>
      <c r="D32" s="30">
        <f>B32*C32</f>
        <v>84.80483000000001</v>
      </c>
      <c r="E32" s="160">
        <f>C32</f>
        <v>1.1000000000000001E-3</v>
      </c>
      <c r="F32" s="157">
        <f>B32*E32</f>
        <v>84.80483000000001</v>
      </c>
      <c r="G32" s="168"/>
    </row>
    <row r="33" spans="1:7" x14ac:dyDescent="0.25">
      <c r="A33" s="25" t="s">
        <v>30</v>
      </c>
      <c r="B33" s="26">
        <v>1</v>
      </c>
      <c r="C33" s="27">
        <v>0.25</v>
      </c>
      <c r="D33" s="30">
        <f>B33*C33</f>
        <v>0.25</v>
      </c>
      <c r="E33" s="160">
        <f>C33</f>
        <v>0.25</v>
      </c>
      <c r="F33" s="157">
        <f>B33*E33</f>
        <v>0.25</v>
      </c>
      <c r="G33" s="168"/>
    </row>
    <row r="34" spans="1:7" s="2" customFormat="1" x14ac:dyDescent="0.25">
      <c r="A34" s="31" t="s">
        <v>31</v>
      </c>
      <c r="B34" s="19"/>
      <c r="C34" s="32"/>
      <c r="D34" s="33">
        <f>SUM(D29:D33)</f>
        <v>820.52179999999998</v>
      </c>
      <c r="E34" s="165"/>
      <c r="F34" s="166">
        <f>SUM(F29:F33)</f>
        <v>820.52179999999998</v>
      </c>
      <c r="G34" s="169">
        <f>(F34-D34)/D34</f>
        <v>0</v>
      </c>
    </row>
    <row r="35" spans="1:7" s="2" customFormat="1" x14ac:dyDescent="0.25">
      <c r="A35" s="31"/>
      <c r="B35" s="19"/>
      <c r="C35" s="32"/>
      <c r="D35" s="33"/>
      <c r="E35" s="165"/>
      <c r="F35" s="166"/>
      <c r="G35" s="169"/>
    </row>
    <row r="36" spans="1:7" x14ac:dyDescent="0.25">
      <c r="A36" s="25" t="s">
        <v>32</v>
      </c>
      <c r="B36" s="26"/>
      <c r="C36" s="45"/>
      <c r="D36" s="30">
        <f>SUM(D10,D24,D28,D34)</f>
        <v>10425.124330000001</v>
      </c>
      <c r="E36" s="170"/>
      <c r="F36" s="157">
        <f>SUM(F10,F24,F28,F34)</f>
        <v>10418.134330000001</v>
      </c>
      <c r="G36" s="168"/>
    </row>
    <row r="37" spans="1:7" ht="15.75" thickBot="1" x14ac:dyDescent="0.3">
      <c r="A37" s="25" t="s">
        <v>33</v>
      </c>
      <c r="B37" s="26"/>
      <c r="C37" s="47">
        <v>0.13</v>
      </c>
      <c r="D37" s="48">
        <f>D36*C37</f>
        <v>1355.2661629000002</v>
      </c>
      <c r="E37" s="170">
        <v>0.13</v>
      </c>
      <c r="F37" s="157">
        <f>F36*E37</f>
        <v>1354.3574629000002</v>
      </c>
      <c r="G37" s="168"/>
    </row>
    <row r="38" spans="1:7" s="2" customFormat="1" ht="15.75" thickBot="1" x14ac:dyDescent="0.3">
      <c r="A38" s="1" t="s">
        <v>34</v>
      </c>
      <c r="B38" s="49"/>
      <c r="C38" s="50"/>
      <c r="D38" s="51">
        <f>D36+D37</f>
        <v>11780.3904929</v>
      </c>
      <c r="E38" s="171"/>
      <c r="F38" s="174">
        <f>F36+F37</f>
        <v>11772.4917929</v>
      </c>
      <c r="G38" s="173">
        <f>(F38-D38)/D38</f>
        <v>-6.7049560069848738E-4</v>
      </c>
    </row>
    <row r="39" spans="1:7" ht="15.75" thickBot="1" x14ac:dyDescent="0.3">
      <c r="A39" s="1" t="s">
        <v>35</v>
      </c>
      <c r="B39" s="49"/>
      <c r="C39" s="50"/>
      <c r="D39" s="51">
        <f>(D10+D24+D28+D34)*1.13</f>
        <v>11780.3904929</v>
      </c>
      <c r="E39" s="171"/>
      <c r="F39" s="174">
        <f>(F10+F24+F28+F34)*1.13</f>
        <v>11772.4917929</v>
      </c>
      <c r="G39" s="173">
        <f>(F39-D39)/D39</f>
        <v>-6.7049560069848738E-4</v>
      </c>
    </row>
    <row r="40" spans="1:7" x14ac:dyDescent="0.25">
      <c r="F40" s="55"/>
    </row>
    <row r="41" spans="1:7" x14ac:dyDescent="0.25">
      <c r="G41" s="177" t="s">
        <v>151</v>
      </c>
    </row>
  </sheetData>
  <mergeCells count="1">
    <mergeCell ref="B1:G1"/>
  </mergeCells>
  <pageMargins left="0.7" right="0.7" top="0.75" bottom="0.75" header="0.3" footer="0.3"/>
  <pageSetup scale="92" fitToHeight="0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1"/>
  <sheetViews>
    <sheetView workbookViewId="0"/>
  </sheetViews>
  <sheetFormatPr defaultRowHeight="15" x14ac:dyDescent="0.25"/>
  <cols>
    <col min="1" max="1" width="34.85546875" style="54" bestFit="1" customWidth="1"/>
    <col min="2" max="2" width="11.5703125" style="17" customWidth="1"/>
    <col min="3" max="3" width="9.140625" customWidth="1"/>
    <col min="4" max="4" width="10" customWidth="1"/>
    <col min="5" max="5" width="11.140625" style="17" customWidth="1"/>
    <col min="6" max="6" width="11.7109375" style="17" customWidth="1"/>
    <col min="7" max="7" width="9.5703125" style="17" bestFit="1" customWidth="1"/>
  </cols>
  <sheetData>
    <row r="1" spans="1:11" s="2" customFormat="1" ht="15.75" thickBot="1" x14ac:dyDescent="0.3">
      <c r="A1" s="1"/>
      <c r="B1" s="182" t="s">
        <v>59</v>
      </c>
      <c r="C1" s="180"/>
      <c r="D1" s="180"/>
      <c r="E1" s="180"/>
      <c r="F1" s="180"/>
      <c r="G1" s="181"/>
      <c r="J1" s="56" t="s">
        <v>36</v>
      </c>
      <c r="K1" s="56"/>
    </row>
    <row r="2" spans="1:11" s="9" customFormat="1" ht="64.5" thickBot="1" x14ac:dyDescent="0.3">
      <c r="A2" s="3"/>
      <c r="B2" s="4" t="s">
        <v>1</v>
      </c>
      <c r="C2" s="6" t="s">
        <v>37</v>
      </c>
      <c r="D2" s="6" t="s">
        <v>3</v>
      </c>
      <c r="E2" s="7" t="s">
        <v>38</v>
      </c>
      <c r="F2" s="8" t="s">
        <v>5</v>
      </c>
      <c r="G2" s="4" t="s">
        <v>6</v>
      </c>
      <c r="J2" s="57"/>
      <c r="K2" s="57"/>
    </row>
    <row r="3" spans="1:11" s="17" customFormat="1" x14ac:dyDescent="0.25">
      <c r="A3" s="10" t="s">
        <v>7</v>
      </c>
      <c r="B3" s="69">
        <v>73000</v>
      </c>
      <c r="C3" s="12"/>
      <c r="D3" s="13"/>
      <c r="E3" s="14"/>
      <c r="F3" s="15"/>
      <c r="G3" s="16"/>
      <c r="J3" s="58"/>
      <c r="K3" s="58"/>
    </row>
    <row r="4" spans="1:11" s="17" customFormat="1" x14ac:dyDescent="0.25">
      <c r="A4" s="70" t="s">
        <v>61</v>
      </c>
      <c r="B4" s="19">
        <v>100</v>
      </c>
      <c r="C4" s="71"/>
      <c r="D4" s="72"/>
      <c r="E4" s="22"/>
      <c r="F4" s="23"/>
      <c r="G4" s="24"/>
      <c r="J4" s="58"/>
      <c r="K4" s="58"/>
    </row>
    <row r="5" spans="1:11" s="17" customFormat="1" x14ac:dyDescent="0.25">
      <c r="A5" s="18" t="s">
        <v>8</v>
      </c>
      <c r="B5" s="19">
        <v>1.0561</v>
      </c>
      <c r="C5" s="20"/>
      <c r="D5" s="21"/>
      <c r="E5" s="22"/>
      <c r="F5" s="23"/>
      <c r="G5" s="24"/>
      <c r="J5" s="58"/>
      <c r="K5" s="58"/>
    </row>
    <row r="6" spans="1:11" x14ac:dyDescent="0.25">
      <c r="A6" s="25"/>
      <c r="B6" s="26"/>
      <c r="C6" s="27"/>
      <c r="D6" s="23"/>
      <c r="E6" s="22"/>
      <c r="F6" s="23"/>
      <c r="G6" s="24"/>
      <c r="J6" s="59"/>
      <c r="K6" s="59"/>
    </row>
    <row r="7" spans="1:11" x14ac:dyDescent="0.25">
      <c r="A7" s="25"/>
      <c r="B7" s="28"/>
      <c r="C7" s="29"/>
      <c r="D7" s="30"/>
      <c r="E7" s="29"/>
      <c r="F7" s="30"/>
      <c r="G7" s="24"/>
      <c r="H7" s="36"/>
      <c r="J7" s="59"/>
      <c r="K7" s="59"/>
    </row>
    <row r="8" spans="1:11" x14ac:dyDescent="0.25">
      <c r="A8" s="25"/>
      <c r="B8" s="28"/>
      <c r="C8" s="29"/>
      <c r="D8" s="30"/>
      <c r="E8" s="29"/>
      <c r="F8" s="30"/>
      <c r="G8" s="24"/>
      <c r="H8" s="36"/>
      <c r="J8" s="59"/>
      <c r="K8" s="59"/>
    </row>
    <row r="9" spans="1:11" x14ac:dyDescent="0.25">
      <c r="A9" s="77" t="s">
        <v>62</v>
      </c>
      <c r="B9" s="28">
        <f>($B$3)*B5</f>
        <v>77095.3</v>
      </c>
      <c r="C9" s="29">
        <f>+'GS Over 50 no FHP 16-17'!$C$9</f>
        <v>0.1101</v>
      </c>
      <c r="D9" s="30">
        <f>B9*C9</f>
        <v>8488.1925300000003</v>
      </c>
      <c r="E9" s="29">
        <f>C9</f>
        <v>0.1101</v>
      </c>
      <c r="F9" s="30">
        <f>B9*E9</f>
        <v>8488.1925300000003</v>
      </c>
      <c r="G9" s="24"/>
      <c r="H9" s="36"/>
      <c r="J9" s="78"/>
      <c r="K9" s="59"/>
    </row>
    <row r="10" spans="1:11" s="2" customFormat="1" x14ac:dyDescent="0.25">
      <c r="A10" s="31" t="s">
        <v>12</v>
      </c>
      <c r="B10" s="19"/>
      <c r="C10" s="32"/>
      <c r="D10" s="33">
        <f>SUM(D7:D9)</f>
        <v>8488.1925300000003</v>
      </c>
      <c r="E10" s="32"/>
      <c r="F10" s="33">
        <f>SUM(F7:F9)</f>
        <v>8488.1925300000003</v>
      </c>
      <c r="G10" s="34">
        <f>(F10-D10)/D10</f>
        <v>0</v>
      </c>
      <c r="H10" s="60"/>
      <c r="J10" s="56"/>
      <c r="K10" s="56"/>
    </row>
    <row r="11" spans="1:11" s="2" customFormat="1" x14ac:dyDescent="0.25">
      <c r="A11" s="31"/>
      <c r="B11" s="19"/>
      <c r="C11" s="32"/>
      <c r="D11" s="33"/>
      <c r="E11" s="32"/>
      <c r="F11" s="33"/>
      <c r="G11" s="34"/>
      <c r="J11" s="56"/>
      <c r="K11" s="56"/>
    </row>
    <row r="12" spans="1:11" x14ac:dyDescent="0.25">
      <c r="A12" s="25" t="s">
        <v>13</v>
      </c>
      <c r="B12" s="26">
        <v>1</v>
      </c>
      <c r="C12" s="61">
        <f>ROUND('GS Over 50 no FHP 16-17'!C12*(1+J12),2)</f>
        <v>346.05</v>
      </c>
      <c r="D12" s="30">
        <f>B12*C12</f>
        <v>346.05</v>
      </c>
      <c r="E12" s="40">
        <f>'GS Over 50 no FHP 16-17'!E12</f>
        <v>337.19</v>
      </c>
      <c r="F12" s="30">
        <f>B12*E12</f>
        <v>337.19</v>
      </c>
      <c r="G12" s="24"/>
      <c r="H12" s="36"/>
      <c r="J12" s="62">
        <v>1.6E-2</v>
      </c>
      <c r="K12" s="59"/>
    </row>
    <row r="13" spans="1:11" x14ac:dyDescent="0.25">
      <c r="A13" s="25" t="s">
        <v>14</v>
      </c>
      <c r="B13" s="26">
        <v>1</v>
      </c>
      <c r="C13" s="27">
        <v>0</v>
      </c>
      <c r="D13" s="30">
        <f>B13*C13</f>
        <v>0</v>
      </c>
      <c r="E13" s="27">
        <f>C13</f>
        <v>0</v>
      </c>
      <c r="F13" s="30">
        <f>B13*E13</f>
        <v>0</v>
      </c>
      <c r="G13" s="24"/>
      <c r="H13" s="36"/>
      <c r="J13" s="59"/>
      <c r="K13" s="59"/>
    </row>
    <row r="14" spans="1:11" x14ac:dyDescent="0.25">
      <c r="A14" s="25" t="s">
        <v>63</v>
      </c>
      <c r="B14" s="26">
        <f>B4</f>
        <v>100</v>
      </c>
      <c r="C14" s="63">
        <f>ROUND('GS Over 50 no FHP 16-17'!C14*(1+J14),4)</f>
        <v>3.6398000000000001</v>
      </c>
      <c r="D14" s="30">
        <f>B14*C14</f>
        <v>363.98</v>
      </c>
      <c r="E14" s="37">
        <f>'GS Over 50 no FHP 16-17'!E14</f>
        <v>3.5467</v>
      </c>
      <c r="F14" s="30">
        <f>B14*E14</f>
        <v>354.67</v>
      </c>
      <c r="G14" s="24"/>
      <c r="H14" s="36"/>
      <c r="J14" s="62">
        <v>1.6E-2</v>
      </c>
      <c r="K14" s="59"/>
    </row>
    <row r="15" spans="1:11" x14ac:dyDescent="0.25">
      <c r="A15" s="25" t="s">
        <v>64</v>
      </c>
      <c r="B15" s="26">
        <f>B4</f>
        <v>100</v>
      </c>
      <c r="C15" s="38">
        <v>0.223</v>
      </c>
      <c r="D15" s="30">
        <f>B15*C15</f>
        <v>22.3</v>
      </c>
      <c r="E15" s="27">
        <f>C15</f>
        <v>0.223</v>
      </c>
      <c r="F15" s="30">
        <f>B15*E15</f>
        <v>22.3</v>
      </c>
      <c r="G15" s="24"/>
      <c r="H15" s="36"/>
    </row>
    <row r="16" spans="1:11" x14ac:dyDescent="0.25">
      <c r="A16" s="25" t="s">
        <v>65</v>
      </c>
      <c r="B16" s="26">
        <f>B4</f>
        <v>100</v>
      </c>
      <c r="C16" s="22">
        <f>-1.7947+0.4856-1.0338+2.7738-0.0156</f>
        <v>0.41529999999999984</v>
      </c>
      <c r="D16" s="30">
        <f>B16*C16</f>
        <v>41.529999999999987</v>
      </c>
      <c r="E16" s="27">
        <f>C16</f>
        <v>0.41529999999999984</v>
      </c>
      <c r="F16" s="30">
        <f>B16*E16</f>
        <v>41.529999999999987</v>
      </c>
      <c r="G16" s="24"/>
      <c r="H16" s="36"/>
    </row>
    <row r="17" spans="1:8" x14ac:dyDescent="0.25">
      <c r="A17" s="25"/>
      <c r="B17" s="26"/>
      <c r="C17" s="37"/>
      <c r="D17" s="30"/>
      <c r="E17" s="37"/>
      <c r="F17" s="30"/>
      <c r="G17" s="24"/>
    </row>
    <row r="18" spans="1:8" x14ac:dyDescent="0.25">
      <c r="A18" s="31" t="s">
        <v>18</v>
      </c>
      <c r="B18" s="26"/>
      <c r="C18" s="37"/>
      <c r="D18" s="33">
        <f>SUM(D12,D14,D15)</f>
        <v>732.32999999999993</v>
      </c>
      <c r="E18" s="37"/>
      <c r="F18" s="39">
        <f>SUM(F12,F14,F15)</f>
        <v>714.16</v>
      </c>
      <c r="G18" s="34">
        <f>(F18-D18)/D18</f>
        <v>-2.4811218985976213E-2</v>
      </c>
    </row>
    <row r="19" spans="1:8" x14ac:dyDescent="0.25">
      <c r="A19" s="31"/>
      <c r="B19" s="26"/>
      <c r="C19" s="37"/>
      <c r="D19" s="33"/>
      <c r="E19" s="37"/>
      <c r="F19" s="39"/>
      <c r="G19" s="34"/>
    </row>
    <row r="20" spans="1:8" x14ac:dyDescent="0.25">
      <c r="A20" s="25" t="s">
        <v>19</v>
      </c>
      <c r="B20" s="26"/>
      <c r="C20" s="40">
        <v>0</v>
      </c>
      <c r="D20" s="30">
        <f>B20*C20</f>
        <v>0</v>
      </c>
      <c r="E20" s="40">
        <v>0</v>
      </c>
      <c r="F20" s="41">
        <f>B20*E20</f>
        <v>0</v>
      </c>
      <c r="G20" s="34"/>
      <c r="H20" s="36"/>
    </row>
    <row r="21" spans="1:8" x14ac:dyDescent="0.25">
      <c r="A21" s="25" t="s">
        <v>20</v>
      </c>
      <c r="B21" s="28"/>
      <c r="C21" s="37">
        <v>0</v>
      </c>
      <c r="D21" s="30">
        <f>B21*C21</f>
        <v>0</v>
      </c>
      <c r="E21" s="37">
        <v>0</v>
      </c>
      <c r="F21" s="41">
        <f>B21*E21</f>
        <v>0</v>
      </c>
      <c r="G21" s="34"/>
      <c r="H21" s="36"/>
    </row>
    <row r="22" spans="1:8" x14ac:dyDescent="0.25">
      <c r="A22" s="25"/>
      <c r="B22" s="26"/>
      <c r="C22" s="37"/>
      <c r="D22" s="33"/>
      <c r="E22" s="37"/>
      <c r="F22" s="39"/>
      <c r="G22" s="34"/>
    </row>
    <row r="23" spans="1:8" x14ac:dyDescent="0.25">
      <c r="A23" s="31"/>
      <c r="B23" s="26"/>
      <c r="C23" s="37"/>
      <c r="D23" s="33"/>
      <c r="E23" s="37"/>
      <c r="F23" s="39"/>
      <c r="G23" s="34"/>
    </row>
    <row r="24" spans="1:8" s="2" customFormat="1" x14ac:dyDescent="0.25">
      <c r="A24" s="31" t="s">
        <v>22</v>
      </c>
      <c r="B24" s="19"/>
      <c r="C24" s="32"/>
      <c r="D24" s="33">
        <f>SUM(D12:D16)</f>
        <v>773.8599999999999</v>
      </c>
      <c r="E24" s="32"/>
      <c r="F24" s="33">
        <f>SUM(F12:F16)</f>
        <v>755.68999999999994</v>
      </c>
      <c r="G24" s="34">
        <f>(F24-D24)/D24</f>
        <v>-2.3479699170392526E-2</v>
      </c>
      <c r="H24" s="42"/>
    </row>
    <row r="25" spans="1:8" s="2" customFormat="1" x14ac:dyDescent="0.25">
      <c r="A25" s="31"/>
      <c r="B25" s="19"/>
      <c r="C25" s="32"/>
      <c r="D25" s="33"/>
      <c r="E25" s="32"/>
      <c r="F25" s="33"/>
      <c r="G25" s="34"/>
      <c r="H25" s="42"/>
    </row>
    <row r="26" spans="1:8" x14ac:dyDescent="0.25">
      <c r="A26" s="25" t="s">
        <v>66</v>
      </c>
      <c r="B26" s="28">
        <f>B4</f>
        <v>100</v>
      </c>
      <c r="C26" s="22">
        <v>1.9991000000000001</v>
      </c>
      <c r="D26" s="30">
        <f>B26*C26</f>
        <v>199.91</v>
      </c>
      <c r="E26" s="27">
        <f>C26</f>
        <v>1.9991000000000001</v>
      </c>
      <c r="F26" s="30">
        <f>B26*E26</f>
        <v>199.91</v>
      </c>
      <c r="G26" s="24"/>
      <c r="H26" s="36"/>
    </row>
    <row r="27" spans="1:8" x14ac:dyDescent="0.25">
      <c r="A27" s="25" t="s">
        <v>67</v>
      </c>
      <c r="B27" s="28">
        <f>B4</f>
        <v>100</v>
      </c>
      <c r="C27" s="22">
        <v>1.5382</v>
      </c>
      <c r="D27" s="30">
        <f>B27*C27</f>
        <v>153.82</v>
      </c>
      <c r="E27" s="27">
        <f>C27</f>
        <v>1.5382</v>
      </c>
      <c r="F27" s="30">
        <f>B27*E27</f>
        <v>153.82</v>
      </c>
      <c r="G27" s="24"/>
      <c r="H27" s="36"/>
    </row>
    <row r="28" spans="1:8" s="2" customFormat="1" x14ac:dyDescent="0.25">
      <c r="A28" s="31" t="s">
        <v>25</v>
      </c>
      <c r="B28" s="43"/>
      <c r="C28" s="32"/>
      <c r="D28" s="33">
        <f>SUM(D26:D27)</f>
        <v>353.73</v>
      </c>
      <c r="E28" s="32"/>
      <c r="F28" s="33">
        <f>SUM(F26:F27)</f>
        <v>353.73</v>
      </c>
      <c r="G28" s="34">
        <f>(F28-D28)/D28</f>
        <v>0</v>
      </c>
    </row>
    <row r="29" spans="1:8" s="2" customFormat="1" x14ac:dyDescent="0.25">
      <c r="A29" s="25" t="s">
        <v>26</v>
      </c>
      <c r="B29" s="64">
        <f>B3</f>
        <v>73000</v>
      </c>
      <c r="C29" s="22">
        <v>4.8999999999999998E-3</v>
      </c>
      <c r="D29" s="30">
        <f>B29*C29</f>
        <v>357.7</v>
      </c>
      <c r="E29" s="27">
        <f>C29</f>
        <v>4.8999999999999998E-3</v>
      </c>
      <c r="F29" s="30">
        <f>B29*E29</f>
        <v>357.7</v>
      </c>
      <c r="G29" s="34"/>
    </row>
    <row r="30" spans="1:8" x14ac:dyDescent="0.25">
      <c r="A30" s="25" t="s">
        <v>27</v>
      </c>
      <c r="B30" s="28">
        <f>B3*B5</f>
        <v>77095.3</v>
      </c>
      <c r="C30" s="27">
        <v>3.5999999999999999E-3</v>
      </c>
      <c r="D30" s="30">
        <f>B30*C30</f>
        <v>277.54307999999997</v>
      </c>
      <c r="E30" s="27">
        <f>C30</f>
        <v>3.5999999999999999E-3</v>
      </c>
      <c r="F30" s="30">
        <f>B30*E30</f>
        <v>277.54307999999997</v>
      </c>
      <c r="G30" s="24"/>
      <c r="H30" s="36"/>
    </row>
    <row r="31" spans="1:8" x14ac:dyDescent="0.25">
      <c r="A31" s="25" t="s">
        <v>28</v>
      </c>
      <c r="B31" s="28">
        <f>B3*B5</f>
        <v>77095.3</v>
      </c>
      <c r="C31" s="27">
        <v>2.9999999999999997E-4</v>
      </c>
      <c r="D31" s="30">
        <f>B31*C31</f>
        <v>23.128589999999999</v>
      </c>
      <c r="E31" s="27">
        <v>2.9999999999999997E-4</v>
      </c>
      <c r="F31" s="30">
        <f>B31*E31</f>
        <v>23.128589999999999</v>
      </c>
      <c r="G31" s="24"/>
      <c r="H31" s="36"/>
    </row>
    <row r="32" spans="1:8" x14ac:dyDescent="0.25">
      <c r="A32" s="25" t="s">
        <v>29</v>
      </c>
      <c r="B32" s="28">
        <f>B3*B5</f>
        <v>77095.3</v>
      </c>
      <c r="C32" s="27">
        <v>0</v>
      </c>
      <c r="D32" s="30">
        <f>B32*C32</f>
        <v>0</v>
      </c>
      <c r="E32" s="27">
        <f>C32</f>
        <v>0</v>
      </c>
      <c r="F32" s="30">
        <f>B32*E32</f>
        <v>0</v>
      </c>
      <c r="G32" s="24"/>
      <c r="H32" s="36"/>
    </row>
    <row r="33" spans="1:8" x14ac:dyDescent="0.25">
      <c r="A33" s="25" t="s">
        <v>30</v>
      </c>
      <c r="B33" s="26">
        <v>1</v>
      </c>
      <c r="C33" s="27">
        <v>0.25</v>
      </c>
      <c r="D33" s="30">
        <f>B33*C33</f>
        <v>0.25</v>
      </c>
      <c r="E33" s="27">
        <f>C33</f>
        <v>0.25</v>
      </c>
      <c r="F33" s="30">
        <f>B33*E33</f>
        <v>0.25</v>
      </c>
      <c r="G33" s="24"/>
      <c r="H33" s="36"/>
    </row>
    <row r="34" spans="1:8" s="2" customFormat="1" x14ac:dyDescent="0.25">
      <c r="A34" s="31" t="s">
        <v>31</v>
      </c>
      <c r="B34" s="19"/>
      <c r="C34" s="32"/>
      <c r="D34" s="33">
        <f>SUM(D29:D33)</f>
        <v>658.62166999999999</v>
      </c>
      <c r="E34" s="32"/>
      <c r="F34" s="33">
        <f>SUM(F29:F33)</f>
        <v>658.62166999999999</v>
      </c>
      <c r="G34" s="34">
        <f>(F34-D34)/D34</f>
        <v>0</v>
      </c>
    </row>
    <row r="35" spans="1:8" s="2" customFormat="1" x14ac:dyDescent="0.25">
      <c r="A35" s="31"/>
      <c r="B35" s="19"/>
      <c r="C35" s="32"/>
      <c r="D35" s="33"/>
      <c r="E35" s="32"/>
      <c r="F35" s="33"/>
      <c r="G35" s="34"/>
    </row>
    <row r="36" spans="1:8" x14ac:dyDescent="0.25">
      <c r="A36" s="25" t="s">
        <v>32</v>
      </c>
      <c r="B36" s="26"/>
      <c r="C36" s="45"/>
      <c r="D36" s="30">
        <f>SUM(D10,D18,D28,D34)</f>
        <v>10232.8742</v>
      </c>
      <c r="E36" s="45"/>
      <c r="F36" s="30">
        <f>SUM(F10,F18,F28,F34)</f>
        <v>10214.7042</v>
      </c>
      <c r="G36" s="24"/>
      <c r="H36" s="36"/>
    </row>
    <row r="37" spans="1:8" ht="15.75" thickBot="1" x14ac:dyDescent="0.3">
      <c r="A37" s="25" t="s">
        <v>33</v>
      </c>
      <c r="B37" s="26"/>
      <c r="C37" s="47">
        <v>0.13</v>
      </c>
      <c r="D37" s="48">
        <f>D36*C37</f>
        <v>1330.2736460000001</v>
      </c>
      <c r="E37" s="47">
        <f>C37</f>
        <v>0.13</v>
      </c>
      <c r="F37" s="30">
        <f>F36*E37</f>
        <v>1327.911546</v>
      </c>
      <c r="G37" s="24"/>
      <c r="H37" s="36"/>
    </row>
    <row r="38" spans="1:8" s="2" customFormat="1" ht="15.75" thickBot="1" x14ac:dyDescent="0.3">
      <c r="A38" s="1" t="s">
        <v>34</v>
      </c>
      <c r="B38" s="49"/>
      <c r="C38" s="50"/>
      <c r="D38" s="51">
        <f>D36+D37</f>
        <v>11563.147846</v>
      </c>
      <c r="E38" s="52"/>
      <c r="F38" s="79">
        <f>F36+F37</f>
        <v>11542.615745999999</v>
      </c>
      <c r="G38" s="53">
        <f>(F38-D38)/D38</f>
        <v>-1.7756496996709208E-3</v>
      </c>
    </row>
    <row r="39" spans="1:8" ht="15.75" thickBot="1" x14ac:dyDescent="0.3">
      <c r="A39" s="1" t="s">
        <v>35</v>
      </c>
      <c r="B39" s="49"/>
      <c r="C39" s="50"/>
      <c r="D39" s="51">
        <f>(D10+D24+D28+D34)*1.13</f>
        <v>11610.076746000001</v>
      </c>
      <c r="E39" s="52"/>
      <c r="F39" s="51">
        <f>(F10+F24+F28+F34)*1.13</f>
        <v>11589.544646</v>
      </c>
      <c r="G39" s="53">
        <f>(F39-D39)/D39</f>
        <v>-1.7684723752643791E-3</v>
      </c>
    </row>
    <row r="40" spans="1:8" x14ac:dyDescent="0.25">
      <c r="F40" s="55"/>
    </row>
    <row r="41" spans="1:8" x14ac:dyDescent="0.25">
      <c r="G41" s="177" t="s">
        <v>152</v>
      </c>
    </row>
  </sheetData>
  <mergeCells count="1">
    <mergeCell ref="B1:G1"/>
  </mergeCells>
  <pageMargins left="0.7" right="0.7" top="0.75" bottom="0.75" header="0.3" footer="0.3"/>
  <pageSetup scale="92" fitToHeight="0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1"/>
  <sheetViews>
    <sheetView workbookViewId="0"/>
  </sheetViews>
  <sheetFormatPr defaultRowHeight="15" x14ac:dyDescent="0.25"/>
  <cols>
    <col min="1" max="1" width="34.85546875" style="54" bestFit="1" customWidth="1"/>
    <col min="2" max="2" width="11.5703125" style="17" customWidth="1"/>
    <col min="3" max="3" width="9.140625" customWidth="1"/>
    <col min="4" max="4" width="10" customWidth="1"/>
    <col min="5" max="5" width="11.140625" style="17" customWidth="1"/>
    <col min="6" max="6" width="11.7109375" style="17" customWidth="1"/>
    <col min="7" max="7" width="9.5703125" style="17" bestFit="1" customWidth="1"/>
  </cols>
  <sheetData>
    <row r="1" spans="1:11" s="2" customFormat="1" ht="15.75" thickBot="1" x14ac:dyDescent="0.3">
      <c r="A1" s="1"/>
      <c r="B1" s="182" t="s">
        <v>59</v>
      </c>
      <c r="C1" s="180"/>
      <c r="D1" s="180"/>
      <c r="E1" s="180"/>
      <c r="F1" s="180"/>
      <c r="G1" s="181"/>
      <c r="J1" s="56" t="s">
        <v>36</v>
      </c>
      <c r="K1" s="56"/>
    </row>
    <row r="2" spans="1:11" s="9" customFormat="1" ht="64.5" thickBot="1" x14ac:dyDescent="0.3">
      <c r="A2" s="3"/>
      <c r="B2" s="4" t="s">
        <v>1</v>
      </c>
      <c r="C2" s="5" t="s">
        <v>39</v>
      </c>
      <c r="D2" s="6" t="s">
        <v>3</v>
      </c>
      <c r="E2" s="65" t="s">
        <v>40</v>
      </c>
      <c r="F2" s="8" t="s">
        <v>5</v>
      </c>
      <c r="G2" s="4" t="s">
        <v>6</v>
      </c>
      <c r="J2" s="57"/>
      <c r="K2" s="57"/>
    </row>
    <row r="3" spans="1:11" s="17" customFormat="1" x14ac:dyDescent="0.25">
      <c r="A3" s="10" t="s">
        <v>7</v>
      </c>
      <c r="B3" s="69">
        <v>73000</v>
      </c>
      <c r="C3" s="12"/>
      <c r="D3" s="13"/>
      <c r="E3" s="14"/>
      <c r="F3" s="15"/>
      <c r="G3" s="16"/>
      <c r="J3" s="58"/>
      <c r="K3" s="58"/>
    </row>
    <row r="4" spans="1:11" s="17" customFormat="1" x14ac:dyDescent="0.25">
      <c r="A4" s="70" t="s">
        <v>61</v>
      </c>
      <c r="B4" s="19">
        <v>100</v>
      </c>
      <c r="C4" s="71"/>
      <c r="D4" s="72"/>
      <c r="E4" s="22"/>
      <c r="F4" s="23"/>
      <c r="G4" s="24"/>
      <c r="J4" s="58"/>
      <c r="K4" s="58"/>
    </row>
    <row r="5" spans="1:11" s="17" customFormat="1" x14ac:dyDescent="0.25">
      <c r="A5" s="18" t="s">
        <v>8</v>
      </c>
      <c r="B5" s="19">
        <v>1.0561</v>
      </c>
      <c r="C5" s="20"/>
      <c r="D5" s="21"/>
      <c r="E5" s="22"/>
      <c r="F5" s="23"/>
      <c r="G5" s="24"/>
      <c r="J5" s="58"/>
      <c r="K5" s="58"/>
    </row>
    <row r="6" spans="1:11" x14ac:dyDescent="0.25">
      <c r="A6" s="25"/>
      <c r="B6" s="26"/>
      <c r="C6" s="27"/>
      <c r="D6" s="23"/>
      <c r="E6" s="22"/>
      <c r="F6" s="23"/>
      <c r="G6" s="24"/>
      <c r="J6" s="59"/>
      <c r="K6" s="59"/>
    </row>
    <row r="7" spans="1:11" x14ac:dyDescent="0.25">
      <c r="A7" s="25"/>
      <c r="B7" s="28"/>
      <c r="C7" s="29"/>
      <c r="D7" s="30"/>
      <c r="E7" s="29"/>
      <c r="F7" s="30"/>
      <c r="G7" s="24"/>
      <c r="H7" s="36"/>
      <c r="J7" s="59"/>
      <c r="K7" s="59"/>
    </row>
    <row r="8" spans="1:11" x14ac:dyDescent="0.25">
      <c r="A8" s="25"/>
      <c r="B8" s="28"/>
      <c r="C8" s="29"/>
      <c r="D8" s="30"/>
      <c r="E8" s="29"/>
      <c r="F8" s="30"/>
      <c r="G8" s="24"/>
      <c r="H8" s="36"/>
      <c r="J8" s="59"/>
      <c r="K8" s="59"/>
    </row>
    <row r="9" spans="1:11" x14ac:dyDescent="0.25">
      <c r="A9" s="77" t="s">
        <v>62</v>
      </c>
      <c r="B9" s="28">
        <f>($B$3)*B5</f>
        <v>77095.3</v>
      </c>
      <c r="C9" s="29">
        <f>+'GS Over 50 no FHP 16-17'!$C$9</f>
        <v>0.1101</v>
      </c>
      <c r="D9" s="30">
        <f>B9*C9</f>
        <v>8488.1925300000003</v>
      </c>
      <c r="E9" s="29">
        <f>C9</f>
        <v>0.1101</v>
      </c>
      <c r="F9" s="30">
        <f>B9*E9</f>
        <v>8488.1925300000003</v>
      </c>
      <c r="G9" s="24"/>
      <c r="H9" s="36"/>
      <c r="J9" s="78"/>
      <c r="K9" s="59"/>
    </row>
    <row r="10" spans="1:11" s="2" customFormat="1" x14ac:dyDescent="0.25">
      <c r="A10" s="31" t="s">
        <v>12</v>
      </c>
      <c r="B10" s="19"/>
      <c r="C10" s="32"/>
      <c r="D10" s="33">
        <f>SUM(D7:D9)</f>
        <v>8488.1925300000003</v>
      </c>
      <c r="E10" s="32"/>
      <c r="F10" s="33">
        <f>SUM(F7:F9)</f>
        <v>8488.1925300000003</v>
      </c>
      <c r="G10" s="34">
        <f>(F10-D10)/D10</f>
        <v>0</v>
      </c>
      <c r="H10" s="60"/>
      <c r="J10" s="56"/>
      <c r="K10" s="56"/>
    </row>
    <row r="11" spans="1:11" s="2" customFormat="1" x14ac:dyDescent="0.25">
      <c r="A11" s="31"/>
      <c r="B11" s="19"/>
      <c r="C11" s="32"/>
      <c r="D11" s="33"/>
      <c r="E11" s="32"/>
      <c r="F11" s="33"/>
      <c r="G11" s="34"/>
      <c r="J11" s="56"/>
      <c r="K11" s="56"/>
    </row>
    <row r="12" spans="1:11" x14ac:dyDescent="0.25">
      <c r="A12" s="25" t="s">
        <v>13</v>
      </c>
      <c r="B12" s="26">
        <v>1</v>
      </c>
      <c r="C12" s="61">
        <f>ROUND('GS Over 50 FHP 2017'!C12*(1+J12),2)</f>
        <v>366.81</v>
      </c>
      <c r="D12" s="30">
        <f>B12*C12</f>
        <v>366.81</v>
      </c>
      <c r="E12" s="40">
        <f>'GS Over 50 FHP 2017'!E12</f>
        <v>337.19</v>
      </c>
      <c r="F12" s="30">
        <f>B12*E12</f>
        <v>337.19</v>
      </c>
      <c r="G12" s="24"/>
      <c r="H12" s="36"/>
      <c r="J12" s="62">
        <v>0.06</v>
      </c>
      <c r="K12" s="59"/>
    </row>
    <row r="13" spans="1:11" x14ac:dyDescent="0.25">
      <c r="A13" s="25" t="s">
        <v>14</v>
      </c>
      <c r="B13" s="26">
        <v>1</v>
      </c>
      <c r="C13" s="27">
        <v>0</v>
      </c>
      <c r="D13" s="30">
        <f>B13*C13</f>
        <v>0</v>
      </c>
      <c r="E13" s="27">
        <f>'GS Over 50 FHP 2017'!E13</f>
        <v>0</v>
      </c>
      <c r="F13" s="30">
        <f>B13*E13</f>
        <v>0</v>
      </c>
      <c r="G13" s="24"/>
      <c r="H13" s="36"/>
      <c r="J13" s="59"/>
      <c r="K13" s="59"/>
    </row>
    <row r="14" spans="1:11" x14ac:dyDescent="0.25">
      <c r="A14" s="25" t="s">
        <v>63</v>
      </c>
      <c r="B14" s="26">
        <f>B4</f>
        <v>100</v>
      </c>
      <c r="C14" s="63">
        <f>ROUND('GS Over 50 FHP 2017'!C14*(1+J14),4)</f>
        <v>3.8582000000000001</v>
      </c>
      <c r="D14" s="30">
        <f>B14*C14</f>
        <v>385.82</v>
      </c>
      <c r="E14" s="27">
        <f>'GS Over 50 FHP 2017'!E14</f>
        <v>3.5467</v>
      </c>
      <c r="F14" s="30">
        <f>B14*E14</f>
        <v>354.67</v>
      </c>
      <c r="G14" s="24"/>
      <c r="H14" s="36"/>
      <c r="J14" s="62">
        <v>0.06</v>
      </c>
      <c r="K14" s="59"/>
    </row>
    <row r="15" spans="1:11" x14ac:dyDescent="0.25">
      <c r="A15" s="25" t="s">
        <v>64</v>
      </c>
      <c r="B15" s="26">
        <f>B4</f>
        <v>100</v>
      </c>
      <c r="C15" s="38">
        <v>0.223</v>
      </c>
      <c r="D15" s="30">
        <f>B15*C15</f>
        <v>22.3</v>
      </c>
      <c r="E15" s="27">
        <f>'GS Over 50 FHP 2017'!E15</f>
        <v>0.223</v>
      </c>
      <c r="F15" s="30">
        <f>B15*E15</f>
        <v>22.3</v>
      </c>
      <c r="G15" s="24"/>
      <c r="H15" s="36"/>
    </row>
    <row r="16" spans="1:11" x14ac:dyDescent="0.25">
      <c r="A16" s="25" t="s">
        <v>65</v>
      </c>
      <c r="B16" s="26">
        <f>B4</f>
        <v>100</v>
      </c>
      <c r="C16" s="22">
        <f>-1.7947+0.4856-1.0338+2.7738-0.0156</f>
        <v>0.41529999999999984</v>
      </c>
      <c r="D16" s="30">
        <f>B16*C16</f>
        <v>41.529999999999987</v>
      </c>
      <c r="E16" s="27">
        <f>'GS Over 50 FHP 2017'!E16</f>
        <v>0.41529999999999984</v>
      </c>
      <c r="F16" s="30">
        <f>B16*E16</f>
        <v>41.529999999999987</v>
      </c>
      <c r="G16" s="24"/>
      <c r="H16" s="36"/>
    </row>
    <row r="17" spans="1:8" x14ac:dyDescent="0.25">
      <c r="A17" s="25"/>
      <c r="B17" s="26"/>
      <c r="C17" s="37"/>
      <c r="D17" s="30"/>
      <c r="E17" s="37"/>
      <c r="F17" s="30"/>
      <c r="G17" s="24"/>
    </row>
    <row r="18" spans="1:8" x14ac:dyDescent="0.25">
      <c r="A18" s="31" t="s">
        <v>18</v>
      </c>
      <c r="B18" s="26"/>
      <c r="C18" s="37"/>
      <c r="D18" s="33">
        <f>SUM(D12,D14,D15)</f>
        <v>774.93</v>
      </c>
      <c r="E18" s="37"/>
      <c r="F18" s="39">
        <f>SUM(F12,F14,F15)</f>
        <v>714.16</v>
      </c>
      <c r="G18" s="34">
        <f>(F18-D18)/D18</f>
        <v>-7.8419986321345142E-2</v>
      </c>
    </row>
    <row r="19" spans="1:8" x14ac:dyDescent="0.25">
      <c r="A19" s="31"/>
      <c r="B19" s="26"/>
      <c r="C19" s="37"/>
      <c r="D19" s="33"/>
      <c r="E19" s="37"/>
      <c r="F19" s="39"/>
      <c r="G19" s="34"/>
    </row>
    <row r="20" spans="1:8" x14ac:dyDescent="0.25">
      <c r="A20" s="25" t="s">
        <v>19</v>
      </c>
      <c r="B20" s="26"/>
      <c r="C20" s="40">
        <v>0</v>
      </c>
      <c r="D20" s="30">
        <f>B20*C20</f>
        <v>0</v>
      </c>
      <c r="E20" s="40">
        <f>'GS Over 50 FHP 2017'!E20</f>
        <v>0</v>
      </c>
      <c r="F20" s="41">
        <f>B20*E20</f>
        <v>0</v>
      </c>
      <c r="G20" s="34"/>
      <c r="H20" s="36"/>
    </row>
    <row r="21" spans="1:8" x14ac:dyDescent="0.25">
      <c r="A21" s="25" t="s">
        <v>20</v>
      </c>
      <c r="B21" s="28"/>
      <c r="C21" s="37">
        <v>0</v>
      </c>
      <c r="D21" s="30">
        <f>B21*C21</f>
        <v>0</v>
      </c>
      <c r="E21" s="37">
        <f>'GS Over 50 FHP 2017'!E21</f>
        <v>0</v>
      </c>
      <c r="F21" s="41">
        <f>B21*E21</f>
        <v>0</v>
      </c>
      <c r="G21" s="34"/>
      <c r="H21" s="36"/>
    </row>
    <row r="22" spans="1:8" x14ac:dyDescent="0.25">
      <c r="A22" s="25"/>
      <c r="B22" s="26"/>
      <c r="C22" s="37"/>
      <c r="D22" s="33"/>
      <c r="E22" s="37"/>
      <c r="F22" s="39"/>
      <c r="G22" s="34"/>
    </row>
    <row r="23" spans="1:8" x14ac:dyDescent="0.25">
      <c r="A23" s="31"/>
      <c r="B23" s="26"/>
      <c r="C23" s="37"/>
      <c r="D23" s="33"/>
      <c r="E23" s="37"/>
      <c r="F23" s="39"/>
      <c r="G23" s="34"/>
    </row>
    <row r="24" spans="1:8" s="2" customFormat="1" x14ac:dyDescent="0.25">
      <c r="A24" s="31" t="s">
        <v>22</v>
      </c>
      <c r="B24" s="19"/>
      <c r="C24" s="32"/>
      <c r="D24" s="33">
        <f>SUM(D12:D16)</f>
        <v>816.45999999999992</v>
      </c>
      <c r="E24" s="32"/>
      <c r="F24" s="33">
        <f>SUM(F12:F16)</f>
        <v>755.68999999999994</v>
      </c>
      <c r="G24" s="34">
        <f>(F24-D24)/D24</f>
        <v>-7.4431080518335233E-2</v>
      </c>
      <c r="H24" s="42"/>
    </row>
    <row r="25" spans="1:8" s="2" customFormat="1" x14ac:dyDescent="0.25">
      <c r="A25" s="31"/>
      <c r="B25" s="19"/>
      <c r="C25" s="32"/>
      <c r="D25" s="33"/>
      <c r="E25" s="32"/>
      <c r="F25" s="33"/>
      <c r="G25" s="34"/>
      <c r="H25" s="42"/>
    </row>
    <row r="26" spans="1:8" x14ac:dyDescent="0.25">
      <c r="A26" s="25" t="s">
        <v>66</v>
      </c>
      <c r="B26" s="28">
        <f>B4</f>
        <v>100</v>
      </c>
      <c r="C26" s="22">
        <v>1.9991000000000001</v>
      </c>
      <c r="D26" s="30">
        <f>B26*C26</f>
        <v>199.91</v>
      </c>
      <c r="E26" s="27">
        <f>'GS Over 50 FHP 2017'!E26</f>
        <v>1.9991000000000001</v>
      </c>
      <c r="F26" s="30">
        <f>B26*E26</f>
        <v>199.91</v>
      </c>
      <c r="G26" s="24"/>
      <c r="H26" s="36"/>
    </row>
    <row r="27" spans="1:8" x14ac:dyDescent="0.25">
      <c r="A27" s="25" t="s">
        <v>67</v>
      </c>
      <c r="B27" s="28">
        <f>B4</f>
        <v>100</v>
      </c>
      <c r="C27" s="22">
        <v>1.5382</v>
      </c>
      <c r="D27" s="30">
        <f>B27*C27</f>
        <v>153.82</v>
      </c>
      <c r="E27" s="27">
        <f>'GS Over 50 FHP 2017'!E27</f>
        <v>1.5382</v>
      </c>
      <c r="F27" s="30">
        <f>B27*E27</f>
        <v>153.82</v>
      </c>
      <c r="G27" s="24"/>
      <c r="H27" s="36"/>
    </row>
    <row r="28" spans="1:8" s="2" customFormat="1" x14ac:dyDescent="0.25">
      <c r="A28" s="31" t="s">
        <v>25</v>
      </c>
      <c r="B28" s="43"/>
      <c r="C28" s="32"/>
      <c r="D28" s="33">
        <f>SUM(D26:D27)</f>
        <v>353.73</v>
      </c>
      <c r="E28" s="32"/>
      <c r="F28" s="33">
        <f>SUM(F26:F27)</f>
        <v>353.73</v>
      </c>
      <c r="G28" s="34">
        <f>(F28-D28)/D28</f>
        <v>0</v>
      </c>
    </row>
    <row r="29" spans="1:8" s="2" customFormat="1" x14ac:dyDescent="0.25">
      <c r="A29" s="25" t="s">
        <v>26</v>
      </c>
      <c r="B29" s="64">
        <f>B3</f>
        <v>73000</v>
      </c>
      <c r="C29" s="22">
        <v>4.8999999999999998E-3</v>
      </c>
      <c r="D29" s="30">
        <f>B29*C29</f>
        <v>357.7</v>
      </c>
      <c r="E29" s="27">
        <f>'GS Over 50 FHP 2017'!E29</f>
        <v>4.8999999999999998E-3</v>
      </c>
      <c r="F29" s="30">
        <f>B29*E29</f>
        <v>357.7</v>
      </c>
      <c r="G29" s="34"/>
    </row>
    <row r="30" spans="1:8" x14ac:dyDescent="0.25">
      <c r="A30" s="25" t="s">
        <v>27</v>
      </c>
      <c r="B30" s="28">
        <f>B3*B5</f>
        <v>77095.3</v>
      </c>
      <c r="C30" s="27">
        <v>3.5999999999999999E-3</v>
      </c>
      <c r="D30" s="30">
        <f>B30*C30</f>
        <v>277.54307999999997</v>
      </c>
      <c r="E30" s="27">
        <f>'GS Over 50 FHP 2017'!E30</f>
        <v>3.5999999999999999E-3</v>
      </c>
      <c r="F30" s="30">
        <f>B30*E30</f>
        <v>277.54307999999997</v>
      </c>
      <c r="G30" s="24"/>
      <c r="H30" s="36"/>
    </row>
    <row r="31" spans="1:8" x14ac:dyDescent="0.25">
      <c r="A31" s="25" t="s">
        <v>28</v>
      </c>
      <c r="B31" s="28">
        <f>B3*B5</f>
        <v>77095.3</v>
      </c>
      <c r="C31" s="27">
        <v>2.9999999999999997E-4</v>
      </c>
      <c r="D31" s="30">
        <f>B31*C31</f>
        <v>23.128589999999999</v>
      </c>
      <c r="E31" s="27">
        <f>'GS Over 50 FHP 2017'!E31</f>
        <v>2.9999999999999997E-4</v>
      </c>
      <c r="F31" s="30">
        <f>B31*E31</f>
        <v>23.128589999999999</v>
      </c>
      <c r="G31" s="24"/>
      <c r="H31" s="36"/>
    </row>
    <row r="32" spans="1:8" x14ac:dyDescent="0.25">
      <c r="A32" s="25" t="s">
        <v>29</v>
      </c>
      <c r="B32" s="28">
        <f>B3*B5</f>
        <v>77095.3</v>
      </c>
      <c r="C32" s="27">
        <v>0</v>
      </c>
      <c r="D32" s="30">
        <f>B32*C32</f>
        <v>0</v>
      </c>
      <c r="E32" s="27">
        <f>'GS Over 50 FHP 2017'!E32</f>
        <v>0</v>
      </c>
      <c r="F32" s="30">
        <f>B32*E32</f>
        <v>0</v>
      </c>
      <c r="G32" s="24"/>
      <c r="H32" s="36"/>
    </row>
    <row r="33" spans="1:8" x14ac:dyDescent="0.25">
      <c r="A33" s="25" t="s">
        <v>30</v>
      </c>
      <c r="B33" s="26">
        <v>1</v>
      </c>
      <c r="C33" s="27">
        <v>0.25</v>
      </c>
      <c r="D33" s="30">
        <f>B33*C33</f>
        <v>0.25</v>
      </c>
      <c r="E33" s="27">
        <f>'GS Over 50 FHP 2017'!E33</f>
        <v>0.25</v>
      </c>
      <c r="F33" s="30">
        <f>B33*E33</f>
        <v>0.25</v>
      </c>
      <c r="G33" s="24"/>
      <c r="H33" s="36"/>
    </row>
    <row r="34" spans="1:8" s="2" customFormat="1" x14ac:dyDescent="0.25">
      <c r="A34" s="31" t="s">
        <v>31</v>
      </c>
      <c r="B34" s="19"/>
      <c r="C34" s="32"/>
      <c r="D34" s="33">
        <f>SUM(D29:D33)</f>
        <v>658.62166999999999</v>
      </c>
      <c r="E34" s="32"/>
      <c r="F34" s="33">
        <f>SUM(F29:F33)</f>
        <v>658.62166999999999</v>
      </c>
      <c r="G34" s="34">
        <f>(F34-D34)/D34</f>
        <v>0</v>
      </c>
    </row>
    <row r="35" spans="1:8" s="2" customFormat="1" x14ac:dyDescent="0.25">
      <c r="A35" s="31"/>
      <c r="B35" s="19"/>
      <c r="C35" s="32"/>
      <c r="D35" s="33"/>
      <c r="E35" s="32"/>
      <c r="F35" s="33"/>
      <c r="G35" s="34"/>
    </row>
    <row r="36" spans="1:8" x14ac:dyDescent="0.25">
      <c r="A36" s="25" t="s">
        <v>32</v>
      </c>
      <c r="B36" s="26"/>
      <c r="C36" s="45"/>
      <c r="D36" s="30">
        <f>SUM(D10,D18,D28,D34)</f>
        <v>10275.474200000001</v>
      </c>
      <c r="E36" s="45"/>
      <c r="F36" s="30">
        <f>SUM(F10,F18,F28,F34)</f>
        <v>10214.7042</v>
      </c>
      <c r="G36" s="24"/>
      <c r="H36" s="36"/>
    </row>
    <row r="37" spans="1:8" ht="15.75" thickBot="1" x14ac:dyDescent="0.3">
      <c r="A37" s="25" t="s">
        <v>33</v>
      </c>
      <c r="B37" s="26"/>
      <c r="C37" s="47">
        <f>+'GS Over 50 FHP 2017'!$C$37</f>
        <v>0.13</v>
      </c>
      <c r="D37" s="48">
        <f>D36*C37</f>
        <v>1335.8116460000001</v>
      </c>
      <c r="E37" s="47">
        <f>'GS Over 50 FHP 2017'!E37</f>
        <v>0.13</v>
      </c>
      <c r="F37" s="30">
        <f>F36*E37</f>
        <v>1327.911546</v>
      </c>
      <c r="G37" s="24"/>
      <c r="H37" s="36"/>
    </row>
    <row r="38" spans="1:8" s="2" customFormat="1" ht="15.75" thickBot="1" x14ac:dyDescent="0.3">
      <c r="A38" s="1" t="s">
        <v>34</v>
      </c>
      <c r="B38" s="49"/>
      <c r="C38" s="50"/>
      <c r="D38" s="51">
        <f>D36+D37</f>
        <v>11611.285846000001</v>
      </c>
      <c r="E38" s="52"/>
      <c r="F38" s="79">
        <f>F36+F37</f>
        <v>11542.615745999999</v>
      </c>
      <c r="G38" s="53">
        <f>(F38-D38)/D38</f>
        <v>-5.9140822912095914E-3</v>
      </c>
    </row>
    <row r="39" spans="1:8" ht="15.75" thickBot="1" x14ac:dyDescent="0.3">
      <c r="A39" s="1" t="s">
        <v>35</v>
      </c>
      <c r="B39" s="49"/>
      <c r="C39" s="50"/>
      <c r="D39" s="51">
        <f>(D10+D24+D28+D34)*1.13</f>
        <v>11658.214745999998</v>
      </c>
      <c r="E39" s="52"/>
      <c r="F39" s="51">
        <f>(F10+F24+F28+F34)*1.13</f>
        <v>11589.544646</v>
      </c>
      <c r="G39" s="53">
        <f>(F39-D39)/D39</f>
        <v>-5.8902757837394158E-3</v>
      </c>
    </row>
    <row r="40" spans="1:8" x14ac:dyDescent="0.25">
      <c r="F40" s="55"/>
    </row>
    <row r="41" spans="1:8" x14ac:dyDescent="0.25">
      <c r="G41" s="177" t="s">
        <v>153</v>
      </c>
    </row>
  </sheetData>
  <mergeCells count="1">
    <mergeCell ref="B1:G1"/>
  </mergeCells>
  <pageMargins left="0.7" right="0.7" top="0.75" bottom="0.75" header="0.3" footer="0.3"/>
  <pageSetup scale="92" fitToHeight="0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1"/>
  <sheetViews>
    <sheetView workbookViewId="0"/>
  </sheetViews>
  <sheetFormatPr defaultRowHeight="15" x14ac:dyDescent="0.25"/>
  <cols>
    <col min="1" max="1" width="34.85546875" style="54" bestFit="1" customWidth="1"/>
    <col min="2" max="2" width="11.5703125" style="17" customWidth="1"/>
    <col min="3" max="3" width="9.140625" customWidth="1"/>
    <col min="4" max="4" width="10" customWidth="1"/>
    <col min="5" max="5" width="11.140625" style="17" customWidth="1"/>
    <col min="6" max="6" width="11.7109375" style="17" customWidth="1"/>
    <col min="7" max="7" width="9.5703125" style="17" bestFit="1" customWidth="1"/>
  </cols>
  <sheetData>
    <row r="1" spans="1:11" s="2" customFormat="1" ht="15.75" thickBot="1" x14ac:dyDescent="0.3">
      <c r="A1" s="1"/>
      <c r="B1" s="182" t="s">
        <v>59</v>
      </c>
      <c r="C1" s="180"/>
      <c r="D1" s="180"/>
      <c r="E1" s="180"/>
      <c r="F1" s="180"/>
      <c r="G1" s="181"/>
      <c r="J1" s="56" t="s">
        <v>36</v>
      </c>
      <c r="K1" s="56"/>
    </row>
    <row r="2" spans="1:11" s="9" customFormat="1" ht="64.5" thickBot="1" x14ac:dyDescent="0.3">
      <c r="A2" s="3"/>
      <c r="B2" s="4" t="s">
        <v>1</v>
      </c>
      <c r="C2" s="5" t="s">
        <v>41</v>
      </c>
      <c r="D2" s="6" t="s">
        <v>3</v>
      </c>
      <c r="E2" s="65" t="s">
        <v>42</v>
      </c>
      <c r="F2" s="8" t="s">
        <v>5</v>
      </c>
      <c r="G2" s="4" t="s">
        <v>6</v>
      </c>
      <c r="J2" s="57"/>
      <c r="K2" s="57"/>
    </row>
    <row r="3" spans="1:11" s="17" customFormat="1" x14ac:dyDescent="0.25">
      <c r="A3" s="10" t="s">
        <v>7</v>
      </c>
      <c r="B3" s="69">
        <v>73000</v>
      </c>
      <c r="C3" s="12"/>
      <c r="D3" s="13"/>
      <c r="E3" s="14"/>
      <c r="F3" s="15"/>
      <c r="G3" s="16"/>
      <c r="J3" s="58"/>
      <c r="K3" s="58"/>
    </row>
    <row r="4" spans="1:11" s="17" customFormat="1" x14ac:dyDescent="0.25">
      <c r="A4" s="70" t="s">
        <v>61</v>
      </c>
      <c r="B4" s="19">
        <v>100</v>
      </c>
      <c r="C4" s="71"/>
      <c r="D4" s="72"/>
      <c r="E4" s="22"/>
      <c r="F4" s="23"/>
      <c r="G4" s="24"/>
      <c r="J4" s="58"/>
      <c r="K4" s="58"/>
    </row>
    <row r="5" spans="1:11" s="17" customFormat="1" x14ac:dyDescent="0.25">
      <c r="A5" s="18" t="s">
        <v>8</v>
      </c>
      <c r="B5" s="19">
        <v>1.0561</v>
      </c>
      <c r="C5" s="20"/>
      <c r="D5" s="21"/>
      <c r="E5" s="22"/>
      <c r="F5" s="23"/>
      <c r="G5" s="24"/>
      <c r="J5" s="58"/>
      <c r="K5" s="58"/>
    </row>
    <row r="6" spans="1:11" x14ac:dyDescent="0.25">
      <c r="A6" s="25"/>
      <c r="B6" s="26"/>
      <c r="C6" s="27"/>
      <c r="D6" s="23"/>
      <c r="E6" s="22"/>
      <c r="F6" s="23"/>
      <c r="G6" s="24"/>
      <c r="J6" s="59"/>
      <c r="K6" s="59"/>
    </row>
    <row r="7" spans="1:11" x14ac:dyDescent="0.25">
      <c r="A7" s="25"/>
      <c r="B7" s="28"/>
      <c r="C7" s="29"/>
      <c r="D7" s="30"/>
      <c r="E7" s="29"/>
      <c r="F7" s="30"/>
      <c r="G7" s="24"/>
      <c r="H7" s="36"/>
      <c r="J7" s="59"/>
      <c r="K7" s="59"/>
    </row>
    <row r="8" spans="1:11" x14ac:dyDescent="0.25">
      <c r="A8" s="25"/>
      <c r="B8" s="28"/>
      <c r="C8" s="29"/>
      <c r="D8" s="30"/>
      <c r="E8" s="29"/>
      <c r="F8" s="30"/>
      <c r="G8" s="24"/>
      <c r="H8" s="36"/>
      <c r="J8" s="59"/>
      <c r="K8" s="59"/>
    </row>
    <row r="9" spans="1:11" x14ac:dyDescent="0.25">
      <c r="A9" s="77" t="s">
        <v>62</v>
      </c>
      <c r="B9" s="28">
        <f>($B$3)*B5</f>
        <v>77095.3</v>
      </c>
      <c r="C9" s="29">
        <f>+'GS Over 50 no FHP 16-17'!$C$9</f>
        <v>0.1101</v>
      </c>
      <c r="D9" s="30">
        <f>B9*C9</f>
        <v>8488.1925300000003</v>
      </c>
      <c r="E9" s="29">
        <f>C9</f>
        <v>0.1101</v>
      </c>
      <c r="F9" s="30">
        <f>B9*E9</f>
        <v>8488.1925300000003</v>
      </c>
      <c r="G9" s="24"/>
      <c r="H9" s="36"/>
      <c r="J9" s="78"/>
      <c r="K9" s="59"/>
    </row>
    <row r="10" spans="1:11" s="2" customFormat="1" x14ac:dyDescent="0.25">
      <c r="A10" s="31" t="s">
        <v>12</v>
      </c>
      <c r="B10" s="19"/>
      <c r="C10" s="32"/>
      <c r="D10" s="33">
        <f>SUM(D7:D9)</f>
        <v>8488.1925300000003</v>
      </c>
      <c r="E10" s="32"/>
      <c r="F10" s="33">
        <f>SUM(F7:F9)</f>
        <v>8488.1925300000003</v>
      </c>
      <c r="G10" s="34">
        <f>(F10-D10)/D10</f>
        <v>0</v>
      </c>
      <c r="H10" s="60"/>
      <c r="J10" s="56"/>
      <c r="K10" s="56"/>
    </row>
    <row r="11" spans="1:11" s="2" customFormat="1" x14ac:dyDescent="0.25">
      <c r="A11" s="31"/>
      <c r="B11" s="19"/>
      <c r="C11" s="32"/>
      <c r="D11" s="33"/>
      <c r="E11" s="32"/>
      <c r="F11" s="33"/>
      <c r="G11" s="34"/>
      <c r="J11" s="56"/>
      <c r="K11" s="56"/>
    </row>
    <row r="12" spans="1:11" x14ac:dyDescent="0.25">
      <c r="A12" s="25" t="s">
        <v>13</v>
      </c>
      <c r="B12" s="26">
        <v>1</v>
      </c>
      <c r="C12" s="61">
        <f>ROUND('GS Over 50 FHP 2018'!C12*(1+J12),2)</f>
        <v>372.68</v>
      </c>
      <c r="D12" s="30">
        <f>B12*C12</f>
        <v>372.68</v>
      </c>
      <c r="E12" s="40">
        <f>'GS Over 50 FHP 2018'!E12</f>
        <v>337.19</v>
      </c>
      <c r="F12" s="30">
        <f>B12*E12</f>
        <v>337.19</v>
      </c>
      <c r="G12" s="24"/>
      <c r="H12" s="36"/>
      <c r="J12" s="62">
        <v>1.6E-2</v>
      </c>
      <c r="K12" s="59"/>
    </row>
    <row r="13" spans="1:11" x14ac:dyDescent="0.25">
      <c r="A13" s="25" t="s">
        <v>14</v>
      </c>
      <c r="B13" s="26">
        <v>1</v>
      </c>
      <c r="C13" s="27">
        <v>0</v>
      </c>
      <c r="D13" s="30">
        <f>B13*C13</f>
        <v>0</v>
      </c>
      <c r="E13" s="27">
        <f>'GS Over 50 FHP 2017'!E13</f>
        <v>0</v>
      </c>
      <c r="F13" s="30">
        <f>B13*E13</f>
        <v>0</v>
      </c>
      <c r="G13" s="24"/>
      <c r="H13" s="36"/>
      <c r="J13" s="59"/>
      <c r="K13" s="59"/>
    </row>
    <row r="14" spans="1:11" x14ac:dyDescent="0.25">
      <c r="A14" s="25" t="s">
        <v>63</v>
      </c>
      <c r="B14" s="26">
        <f>B4</f>
        <v>100</v>
      </c>
      <c r="C14" s="63">
        <f>ROUND('GS Over 50 FHP 2018'!C14*(1+J14),4)</f>
        <v>3.9199000000000002</v>
      </c>
      <c r="D14" s="30">
        <f>B14*C14</f>
        <v>391.99</v>
      </c>
      <c r="E14" s="27">
        <f>'GS Over 50 FHP 2018'!E14</f>
        <v>3.5467</v>
      </c>
      <c r="F14" s="30">
        <f>B14*E14</f>
        <v>354.67</v>
      </c>
      <c r="G14" s="24"/>
      <c r="H14" s="36"/>
      <c r="J14" s="62">
        <v>1.6E-2</v>
      </c>
      <c r="K14" s="59"/>
    </row>
    <row r="15" spans="1:11" x14ac:dyDescent="0.25">
      <c r="A15" s="25" t="s">
        <v>64</v>
      </c>
      <c r="B15" s="26">
        <f>B4</f>
        <v>100</v>
      </c>
      <c r="C15" s="38">
        <v>0.223</v>
      </c>
      <c r="D15" s="30">
        <f>B15*C15</f>
        <v>22.3</v>
      </c>
      <c r="E15" s="27">
        <f>'GS Over 50 FHP 2017'!E15</f>
        <v>0.223</v>
      </c>
      <c r="F15" s="30">
        <f>B15*E15</f>
        <v>22.3</v>
      </c>
      <c r="G15" s="24"/>
      <c r="H15" s="36"/>
    </row>
    <row r="16" spans="1:11" x14ac:dyDescent="0.25">
      <c r="A16" s="25" t="s">
        <v>65</v>
      </c>
      <c r="B16" s="26">
        <f>B4</f>
        <v>100</v>
      </c>
      <c r="C16" s="22">
        <f>-1.7947+0.4856-1.0338+2.7738-0.0156</f>
        <v>0.41529999999999984</v>
      </c>
      <c r="D16" s="30">
        <f>B16*C16</f>
        <v>41.529999999999987</v>
      </c>
      <c r="E16" s="27">
        <f>'GS Over 50 FHP 2017'!E16</f>
        <v>0.41529999999999984</v>
      </c>
      <c r="F16" s="30">
        <f>B16*E16</f>
        <v>41.529999999999987</v>
      </c>
      <c r="G16" s="24"/>
      <c r="H16" s="36"/>
    </row>
    <row r="17" spans="1:8" x14ac:dyDescent="0.25">
      <c r="A17" s="25"/>
      <c r="B17" s="26"/>
      <c r="C17" s="37"/>
      <c r="D17" s="30"/>
      <c r="E17" s="37"/>
      <c r="F17" s="30"/>
      <c r="G17" s="24"/>
    </row>
    <row r="18" spans="1:8" x14ac:dyDescent="0.25">
      <c r="A18" s="31" t="s">
        <v>18</v>
      </c>
      <c r="B18" s="26"/>
      <c r="C18" s="37"/>
      <c r="D18" s="33">
        <f>SUM(D12,D14,D15)</f>
        <v>786.97</v>
      </c>
      <c r="E18" s="37"/>
      <c r="F18" s="39">
        <f>SUM(F12,F14,F15)</f>
        <v>714.16</v>
      </c>
      <c r="G18" s="34">
        <f>(F18-D18)/D18</f>
        <v>-9.2519409888559986E-2</v>
      </c>
    </row>
    <row r="19" spans="1:8" x14ac:dyDescent="0.25">
      <c r="A19" s="31"/>
      <c r="B19" s="26"/>
      <c r="C19" s="37"/>
      <c r="D19" s="33"/>
      <c r="E19" s="37"/>
      <c r="F19" s="39"/>
      <c r="G19" s="34"/>
    </row>
    <row r="20" spans="1:8" x14ac:dyDescent="0.25">
      <c r="A20" s="25" t="s">
        <v>19</v>
      </c>
      <c r="B20" s="26"/>
      <c r="C20" s="40">
        <v>0</v>
      </c>
      <c r="D20" s="30">
        <f>B20*C20</f>
        <v>0</v>
      </c>
      <c r="E20" s="40">
        <f>'GS Over 50 FHP 2017'!E20</f>
        <v>0</v>
      </c>
      <c r="F20" s="41">
        <f>B20*E20</f>
        <v>0</v>
      </c>
      <c r="G20" s="34"/>
      <c r="H20" s="36"/>
    </row>
    <row r="21" spans="1:8" x14ac:dyDescent="0.25">
      <c r="A21" s="25" t="s">
        <v>20</v>
      </c>
      <c r="B21" s="28"/>
      <c r="C21" s="37">
        <v>0</v>
      </c>
      <c r="D21" s="30">
        <f>B21*C21</f>
        <v>0</v>
      </c>
      <c r="E21" s="37">
        <f>'GS Over 50 FHP 2017'!E21</f>
        <v>0</v>
      </c>
      <c r="F21" s="41">
        <f>B21*E21</f>
        <v>0</v>
      </c>
      <c r="G21" s="34"/>
      <c r="H21" s="36"/>
    </row>
    <row r="22" spans="1:8" x14ac:dyDescent="0.25">
      <c r="A22" s="25"/>
      <c r="B22" s="26"/>
      <c r="C22" s="37"/>
      <c r="D22" s="33"/>
      <c r="E22" s="37"/>
      <c r="F22" s="39"/>
      <c r="G22" s="34"/>
    </row>
    <row r="23" spans="1:8" x14ac:dyDescent="0.25">
      <c r="A23" s="31"/>
      <c r="B23" s="26"/>
      <c r="C23" s="37"/>
      <c r="D23" s="33"/>
      <c r="E23" s="37"/>
      <c r="F23" s="39"/>
      <c r="G23" s="34"/>
    </row>
    <row r="24" spans="1:8" s="2" customFormat="1" x14ac:dyDescent="0.25">
      <c r="A24" s="31" t="s">
        <v>22</v>
      </c>
      <c r="B24" s="19"/>
      <c r="C24" s="32"/>
      <c r="D24" s="33">
        <f>SUM(D12:D16)</f>
        <v>828.5</v>
      </c>
      <c r="E24" s="32"/>
      <c r="F24" s="33">
        <f>SUM(F12:F16)</f>
        <v>755.68999999999994</v>
      </c>
      <c r="G24" s="34">
        <f>(F24-D24)/D24</f>
        <v>-8.7881713940857045E-2</v>
      </c>
      <c r="H24" s="42"/>
    </row>
    <row r="25" spans="1:8" s="2" customFormat="1" x14ac:dyDescent="0.25">
      <c r="A25" s="31"/>
      <c r="B25" s="19"/>
      <c r="C25" s="32"/>
      <c r="D25" s="33"/>
      <c r="E25" s="32"/>
      <c r="F25" s="33"/>
      <c r="G25" s="34"/>
      <c r="H25" s="42"/>
    </row>
    <row r="26" spans="1:8" x14ac:dyDescent="0.25">
      <c r="A26" s="25" t="s">
        <v>66</v>
      </c>
      <c r="B26" s="28">
        <f>B4</f>
        <v>100</v>
      </c>
      <c r="C26" s="22">
        <v>1.9991000000000001</v>
      </c>
      <c r="D26" s="30">
        <f>B26*C26</f>
        <v>199.91</v>
      </c>
      <c r="E26" s="27">
        <f>'GS Over 50 FHP 2017'!E26</f>
        <v>1.9991000000000001</v>
      </c>
      <c r="F26" s="30">
        <f>B26*E26</f>
        <v>199.91</v>
      </c>
      <c r="G26" s="24"/>
      <c r="H26" s="36"/>
    </row>
    <row r="27" spans="1:8" x14ac:dyDescent="0.25">
      <c r="A27" s="25" t="s">
        <v>67</v>
      </c>
      <c r="B27" s="28">
        <f>B4</f>
        <v>100</v>
      </c>
      <c r="C27" s="22">
        <v>1.5382</v>
      </c>
      <c r="D27" s="30">
        <f>B27*C27</f>
        <v>153.82</v>
      </c>
      <c r="E27" s="27">
        <f>'GS Over 50 FHP 2017'!E27</f>
        <v>1.5382</v>
      </c>
      <c r="F27" s="30">
        <f>B27*E27</f>
        <v>153.82</v>
      </c>
      <c r="G27" s="24"/>
      <c r="H27" s="36"/>
    </row>
    <row r="28" spans="1:8" s="2" customFormat="1" x14ac:dyDescent="0.25">
      <c r="A28" s="31" t="s">
        <v>25</v>
      </c>
      <c r="B28" s="43"/>
      <c r="C28" s="32"/>
      <c r="D28" s="33">
        <f>SUM(D26:D27)</f>
        <v>353.73</v>
      </c>
      <c r="E28" s="32"/>
      <c r="F28" s="33">
        <f>SUM(F26:F27)</f>
        <v>353.73</v>
      </c>
      <c r="G28" s="34">
        <f>(F28-D28)/D28</f>
        <v>0</v>
      </c>
    </row>
    <row r="29" spans="1:8" s="2" customFormat="1" x14ac:dyDescent="0.25">
      <c r="A29" s="25" t="s">
        <v>26</v>
      </c>
      <c r="B29" s="64">
        <f>B3</f>
        <v>73000</v>
      </c>
      <c r="C29" s="22">
        <v>4.8999999999999998E-3</v>
      </c>
      <c r="D29" s="30">
        <f>B29*C29</f>
        <v>357.7</v>
      </c>
      <c r="E29" s="27">
        <f>'GS Over 50 FHP 2017'!E29</f>
        <v>4.8999999999999998E-3</v>
      </c>
      <c r="F29" s="30">
        <f>B29*E29</f>
        <v>357.7</v>
      </c>
      <c r="G29" s="34"/>
    </row>
    <row r="30" spans="1:8" x14ac:dyDescent="0.25">
      <c r="A30" s="25" t="s">
        <v>27</v>
      </c>
      <c r="B30" s="28">
        <f>B3*B5</f>
        <v>77095.3</v>
      </c>
      <c r="C30" s="27">
        <v>3.5999999999999999E-3</v>
      </c>
      <c r="D30" s="30">
        <f>B30*C30</f>
        <v>277.54307999999997</v>
      </c>
      <c r="E30" s="27">
        <f>'GS Over 50 FHP 2017'!E30</f>
        <v>3.5999999999999999E-3</v>
      </c>
      <c r="F30" s="30">
        <f>B30*E30</f>
        <v>277.54307999999997</v>
      </c>
      <c r="G30" s="24"/>
      <c r="H30" s="36"/>
    </row>
    <row r="31" spans="1:8" x14ac:dyDescent="0.25">
      <c r="A31" s="25" t="s">
        <v>28</v>
      </c>
      <c r="B31" s="28">
        <f>B3*B5</f>
        <v>77095.3</v>
      </c>
      <c r="C31" s="27">
        <v>2.9999999999999997E-4</v>
      </c>
      <c r="D31" s="30">
        <f>B31*C31</f>
        <v>23.128589999999999</v>
      </c>
      <c r="E31" s="27">
        <f>'GS Over 50 FHP 2017'!E31</f>
        <v>2.9999999999999997E-4</v>
      </c>
      <c r="F31" s="30">
        <f>B31*E31</f>
        <v>23.128589999999999</v>
      </c>
      <c r="G31" s="24"/>
      <c r="H31" s="36"/>
    </row>
    <row r="32" spans="1:8" x14ac:dyDescent="0.25">
      <c r="A32" s="25" t="s">
        <v>29</v>
      </c>
      <c r="B32" s="28">
        <f>B3*B5</f>
        <v>77095.3</v>
      </c>
      <c r="C32" s="27">
        <v>0</v>
      </c>
      <c r="D32" s="30">
        <f>B32*C32</f>
        <v>0</v>
      </c>
      <c r="E32" s="27">
        <f>'GS Over 50 FHP 2017'!E32</f>
        <v>0</v>
      </c>
      <c r="F32" s="30">
        <f>B32*E32</f>
        <v>0</v>
      </c>
      <c r="G32" s="24"/>
      <c r="H32" s="36"/>
    </row>
    <row r="33" spans="1:8" x14ac:dyDescent="0.25">
      <c r="A33" s="25" t="s">
        <v>30</v>
      </c>
      <c r="B33" s="26">
        <v>1</v>
      </c>
      <c r="C33" s="27">
        <v>0.25</v>
      </c>
      <c r="D33" s="30">
        <f>B33*C33</f>
        <v>0.25</v>
      </c>
      <c r="E33" s="27">
        <f>'GS Over 50 FHP 2017'!E33</f>
        <v>0.25</v>
      </c>
      <c r="F33" s="30">
        <f>B33*E33</f>
        <v>0.25</v>
      </c>
      <c r="G33" s="24"/>
      <c r="H33" s="36"/>
    </row>
    <row r="34" spans="1:8" s="2" customFormat="1" x14ac:dyDescent="0.25">
      <c r="A34" s="31" t="s">
        <v>31</v>
      </c>
      <c r="B34" s="19"/>
      <c r="C34" s="32"/>
      <c r="D34" s="33">
        <f>SUM(D29:D33)</f>
        <v>658.62166999999999</v>
      </c>
      <c r="E34" s="32"/>
      <c r="F34" s="33">
        <f>SUM(F29:F33)</f>
        <v>658.62166999999999</v>
      </c>
      <c r="G34" s="34">
        <f>(F34-D34)/D34</f>
        <v>0</v>
      </c>
    </row>
    <row r="35" spans="1:8" s="2" customFormat="1" x14ac:dyDescent="0.25">
      <c r="A35" s="31"/>
      <c r="B35" s="19"/>
      <c r="C35" s="32"/>
      <c r="D35" s="33"/>
      <c r="E35" s="32"/>
      <c r="F35" s="33"/>
      <c r="G35" s="34"/>
    </row>
    <row r="36" spans="1:8" x14ac:dyDescent="0.25">
      <c r="A36" s="25" t="s">
        <v>32</v>
      </c>
      <c r="B36" s="26"/>
      <c r="C36" s="45"/>
      <c r="D36" s="30">
        <f>SUM(D10,D18,D28,D34)</f>
        <v>10287.5142</v>
      </c>
      <c r="E36" s="45"/>
      <c r="F36" s="30">
        <f>SUM(F10,F18,F28,F34)</f>
        <v>10214.7042</v>
      </c>
      <c r="G36" s="24"/>
      <c r="H36" s="36"/>
    </row>
    <row r="37" spans="1:8" ht="15.75" thickBot="1" x14ac:dyDescent="0.3">
      <c r="A37" s="25" t="s">
        <v>33</v>
      </c>
      <c r="B37" s="26"/>
      <c r="C37" s="47">
        <f>+'GS Over 50 FHP 2017'!$C$37</f>
        <v>0.13</v>
      </c>
      <c r="D37" s="48">
        <f>D36*C37</f>
        <v>1337.3768459999999</v>
      </c>
      <c r="E37" s="47">
        <f>'GS Over 50 FHP 2017'!E37</f>
        <v>0.13</v>
      </c>
      <c r="F37" s="30">
        <f>F36*E37</f>
        <v>1327.911546</v>
      </c>
      <c r="G37" s="24"/>
      <c r="H37" s="36"/>
    </row>
    <row r="38" spans="1:8" s="2" customFormat="1" ht="15.75" thickBot="1" x14ac:dyDescent="0.3">
      <c r="A38" s="1" t="s">
        <v>34</v>
      </c>
      <c r="B38" s="49"/>
      <c r="C38" s="50"/>
      <c r="D38" s="51">
        <f>D36+D37</f>
        <v>11624.891045999999</v>
      </c>
      <c r="E38" s="52"/>
      <c r="F38" s="79">
        <f>F36+F37</f>
        <v>11542.615745999999</v>
      </c>
      <c r="G38" s="53">
        <f>(F38-D38)/D38</f>
        <v>-7.0775114944676741E-3</v>
      </c>
    </row>
    <row r="39" spans="1:8" ht="15.75" thickBot="1" x14ac:dyDescent="0.3">
      <c r="A39" s="1" t="s">
        <v>35</v>
      </c>
      <c r="B39" s="49"/>
      <c r="C39" s="50"/>
      <c r="D39" s="51">
        <f>(D10+D24+D28+D34)*1.13</f>
        <v>11671.819946</v>
      </c>
      <c r="E39" s="52"/>
      <c r="F39" s="51">
        <f>(F10+F24+F28+F34)*1.13</f>
        <v>11589.544646</v>
      </c>
      <c r="G39" s="53">
        <f>(F39-D39)/D39</f>
        <v>-7.0490549357896453E-3</v>
      </c>
    </row>
    <row r="40" spans="1:8" x14ac:dyDescent="0.25">
      <c r="F40" s="55"/>
    </row>
    <row r="41" spans="1:8" x14ac:dyDescent="0.25">
      <c r="G41" s="177" t="s">
        <v>154</v>
      </c>
    </row>
  </sheetData>
  <mergeCells count="1">
    <mergeCell ref="B1:G1"/>
  </mergeCells>
  <pageMargins left="0.7" right="0.7" top="0.75" bottom="0.75" header="0.3" footer="0.3"/>
  <pageSetup scale="92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9"/>
  <sheetViews>
    <sheetView workbookViewId="0"/>
  </sheetViews>
  <sheetFormatPr defaultRowHeight="15" x14ac:dyDescent="0.25"/>
  <cols>
    <col min="1" max="1" width="34.85546875" style="54" bestFit="1" customWidth="1"/>
    <col min="2" max="2" width="11.5703125" style="17" customWidth="1"/>
    <col min="3" max="3" width="9.140625" customWidth="1"/>
    <col min="4" max="4" width="10" customWidth="1"/>
    <col min="5" max="5" width="11.140625" style="17" customWidth="1"/>
    <col min="6" max="6" width="11.7109375" style="17" customWidth="1"/>
    <col min="7" max="7" width="9.5703125" style="17" bestFit="1" customWidth="1"/>
    <col min="257" max="257" width="34.85546875" bestFit="1" customWidth="1"/>
    <col min="258" max="258" width="11.5703125" customWidth="1"/>
    <col min="259" max="259" width="9.140625" customWidth="1"/>
    <col min="260" max="260" width="10" customWidth="1"/>
    <col min="261" max="261" width="11.140625" customWidth="1"/>
    <col min="262" max="262" width="11.7109375" customWidth="1"/>
    <col min="263" max="263" width="9.5703125" bestFit="1" customWidth="1"/>
    <col min="513" max="513" width="34.85546875" bestFit="1" customWidth="1"/>
    <col min="514" max="514" width="11.5703125" customWidth="1"/>
    <col min="515" max="515" width="9.140625" customWidth="1"/>
    <col min="516" max="516" width="10" customWidth="1"/>
    <col min="517" max="517" width="11.140625" customWidth="1"/>
    <col min="518" max="518" width="11.7109375" customWidth="1"/>
    <col min="519" max="519" width="9.5703125" bestFit="1" customWidth="1"/>
    <col min="769" max="769" width="34.85546875" bestFit="1" customWidth="1"/>
    <col min="770" max="770" width="11.5703125" customWidth="1"/>
    <col min="771" max="771" width="9.140625" customWidth="1"/>
    <col min="772" max="772" width="10" customWidth="1"/>
    <col min="773" max="773" width="11.140625" customWidth="1"/>
    <col min="774" max="774" width="11.7109375" customWidth="1"/>
    <col min="775" max="775" width="9.5703125" bestFit="1" customWidth="1"/>
    <col min="1025" max="1025" width="34.85546875" bestFit="1" customWidth="1"/>
    <col min="1026" max="1026" width="11.5703125" customWidth="1"/>
    <col min="1027" max="1027" width="9.140625" customWidth="1"/>
    <col min="1028" max="1028" width="10" customWidth="1"/>
    <col min="1029" max="1029" width="11.140625" customWidth="1"/>
    <col min="1030" max="1030" width="11.7109375" customWidth="1"/>
    <col min="1031" max="1031" width="9.5703125" bestFit="1" customWidth="1"/>
    <col min="1281" max="1281" width="34.85546875" bestFit="1" customWidth="1"/>
    <col min="1282" max="1282" width="11.5703125" customWidth="1"/>
    <col min="1283" max="1283" width="9.140625" customWidth="1"/>
    <col min="1284" max="1284" width="10" customWidth="1"/>
    <col min="1285" max="1285" width="11.140625" customWidth="1"/>
    <col min="1286" max="1286" width="11.7109375" customWidth="1"/>
    <col min="1287" max="1287" width="9.5703125" bestFit="1" customWidth="1"/>
    <col min="1537" max="1537" width="34.85546875" bestFit="1" customWidth="1"/>
    <col min="1538" max="1538" width="11.5703125" customWidth="1"/>
    <col min="1539" max="1539" width="9.140625" customWidth="1"/>
    <col min="1540" max="1540" width="10" customWidth="1"/>
    <col min="1541" max="1541" width="11.140625" customWidth="1"/>
    <col min="1542" max="1542" width="11.7109375" customWidth="1"/>
    <col min="1543" max="1543" width="9.5703125" bestFit="1" customWidth="1"/>
    <col min="1793" max="1793" width="34.85546875" bestFit="1" customWidth="1"/>
    <col min="1794" max="1794" width="11.5703125" customWidth="1"/>
    <col min="1795" max="1795" width="9.140625" customWidth="1"/>
    <col min="1796" max="1796" width="10" customWidth="1"/>
    <col min="1797" max="1797" width="11.140625" customWidth="1"/>
    <col min="1798" max="1798" width="11.7109375" customWidth="1"/>
    <col min="1799" max="1799" width="9.5703125" bestFit="1" customWidth="1"/>
    <col min="2049" max="2049" width="34.85546875" bestFit="1" customWidth="1"/>
    <col min="2050" max="2050" width="11.5703125" customWidth="1"/>
    <col min="2051" max="2051" width="9.140625" customWidth="1"/>
    <col min="2052" max="2052" width="10" customWidth="1"/>
    <col min="2053" max="2053" width="11.140625" customWidth="1"/>
    <col min="2054" max="2054" width="11.7109375" customWidth="1"/>
    <col min="2055" max="2055" width="9.5703125" bestFit="1" customWidth="1"/>
    <col min="2305" max="2305" width="34.85546875" bestFit="1" customWidth="1"/>
    <col min="2306" max="2306" width="11.5703125" customWidth="1"/>
    <col min="2307" max="2307" width="9.140625" customWidth="1"/>
    <col min="2308" max="2308" width="10" customWidth="1"/>
    <col min="2309" max="2309" width="11.140625" customWidth="1"/>
    <col min="2310" max="2310" width="11.7109375" customWidth="1"/>
    <col min="2311" max="2311" width="9.5703125" bestFit="1" customWidth="1"/>
    <col min="2561" max="2561" width="34.85546875" bestFit="1" customWidth="1"/>
    <col min="2562" max="2562" width="11.5703125" customWidth="1"/>
    <col min="2563" max="2563" width="9.140625" customWidth="1"/>
    <col min="2564" max="2564" width="10" customWidth="1"/>
    <col min="2565" max="2565" width="11.140625" customWidth="1"/>
    <col min="2566" max="2566" width="11.7109375" customWidth="1"/>
    <col min="2567" max="2567" width="9.5703125" bestFit="1" customWidth="1"/>
    <col min="2817" max="2817" width="34.85546875" bestFit="1" customWidth="1"/>
    <col min="2818" max="2818" width="11.5703125" customWidth="1"/>
    <col min="2819" max="2819" width="9.140625" customWidth="1"/>
    <col min="2820" max="2820" width="10" customWidth="1"/>
    <col min="2821" max="2821" width="11.140625" customWidth="1"/>
    <col min="2822" max="2822" width="11.7109375" customWidth="1"/>
    <col min="2823" max="2823" width="9.5703125" bestFit="1" customWidth="1"/>
    <col min="3073" max="3073" width="34.85546875" bestFit="1" customWidth="1"/>
    <col min="3074" max="3074" width="11.5703125" customWidth="1"/>
    <col min="3075" max="3075" width="9.140625" customWidth="1"/>
    <col min="3076" max="3076" width="10" customWidth="1"/>
    <col min="3077" max="3077" width="11.140625" customWidth="1"/>
    <col min="3078" max="3078" width="11.7109375" customWidth="1"/>
    <col min="3079" max="3079" width="9.5703125" bestFit="1" customWidth="1"/>
    <col min="3329" max="3329" width="34.85546875" bestFit="1" customWidth="1"/>
    <col min="3330" max="3330" width="11.5703125" customWidth="1"/>
    <col min="3331" max="3331" width="9.140625" customWidth="1"/>
    <col min="3332" max="3332" width="10" customWidth="1"/>
    <col min="3333" max="3333" width="11.140625" customWidth="1"/>
    <col min="3334" max="3334" width="11.7109375" customWidth="1"/>
    <col min="3335" max="3335" width="9.5703125" bestFit="1" customWidth="1"/>
    <col min="3585" max="3585" width="34.85546875" bestFit="1" customWidth="1"/>
    <col min="3586" max="3586" width="11.5703125" customWidth="1"/>
    <col min="3587" max="3587" width="9.140625" customWidth="1"/>
    <col min="3588" max="3588" width="10" customWidth="1"/>
    <col min="3589" max="3589" width="11.140625" customWidth="1"/>
    <col min="3590" max="3590" width="11.7109375" customWidth="1"/>
    <col min="3591" max="3591" width="9.5703125" bestFit="1" customWidth="1"/>
    <col min="3841" max="3841" width="34.85546875" bestFit="1" customWidth="1"/>
    <col min="3842" max="3842" width="11.5703125" customWidth="1"/>
    <col min="3843" max="3843" width="9.140625" customWidth="1"/>
    <col min="3844" max="3844" width="10" customWidth="1"/>
    <col min="3845" max="3845" width="11.140625" customWidth="1"/>
    <col min="3846" max="3846" width="11.7109375" customWidth="1"/>
    <col min="3847" max="3847" width="9.5703125" bestFit="1" customWidth="1"/>
    <col min="4097" max="4097" width="34.85546875" bestFit="1" customWidth="1"/>
    <col min="4098" max="4098" width="11.5703125" customWidth="1"/>
    <col min="4099" max="4099" width="9.140625" customWidth="1"/>
    <col min="4100" max="4100" width="10" customWidth="1"/>
    <col min="4101" max="4101" width="11.140625" customWidth="1"/>
    <col min="4102" max="4102" width="11.7109375" customWidth="1"/>
    <col min="4103" max="4103" width="9.5703125" bestFit="1" customWidth="1"/>
    <col min="4353" max="4353" width="34.85546875" bestFit="1" customWidth="1"/>
    <col min="4354" max="4354" width="11.5703125" customWidth="1"/>
    <col min="4355" max="4355" width="9.140625" customWidth="1"/>
    <col min="4356" max="4356" width="10" customWidth="1"/>
    <col min="4357" max="4357" width="11.140625" customWidth="1"/>
    <col min="4358" max="4358" width="11.7109375" customWidth="1"/>
    <col min="4359" max="4359" width="9.5703125" bestFit="1" customWidth="1"/>
    <col min="4609" max="4609" width="34.85546875" bestFit="1" customWidth="1"/>
    <col min="4610" max="4610" width="11.5703125" customWidth="1"/>
    <col min="4611" max="4611" width="9.140625" customWidth="1"/>
    <col min="4612" max="4612" width="10" customWidth="1"/>
    <col min="4613" max="4613" width="11.140625" customWidth="1"/>
    <col min="4614" max="4614" width="11.7109375" customWidth="1"/>
    <col min="4615" max="4615" width="9.5703125" bestFit="1" customWidth="1"/>
    <col min="4865" max="4865" width="34.85546875" bestFit="1" customWidth="1"/>
    <col min="4866" max="4866" width="11.5703125" customWidth="1"/>
    <col min="4867" max="4867" width="9.140625" customWidth="1"/>
    <col min="4868" max="4868" width="10" customWidth="1"/>
    <col min="4869" max="4869" width="11.140625" customWidth="1"/>
    <col min="4870" max="4870" width="11.7109375" customWidth="1"/>
    <col min="4871" max="4871" width="9.5703125" bestFit="1" customWidth="1"/>
    <col min="5121" max="5121" width="34.85546875" bestFit="1" customWidth="1"/>
    <col min="5122" max="5122" width="11.5703125" customWidth="1"/>
    <col min="5123" max="5123" width="9.140625" customWidth="1"/>
    <col min="5124" max="5124" width="10" customWidth="1"/>
    <col min="5125" max="5125" width="11.140625" customWidth="1"/>
    <col min="5126" max="5126" width="11.7109375" customWidth="1"/>
    <col min="5127" max="5127" width="9.5703125" bestFit="1" customWidth="1"/>
    <col min="5377" max="5377" width="34.85546875" bestFit="1" customWidth="1"/>
    <col min="5378" max="5378" width="11.5703125" customWidth="1"/>
    <col min="5379" max="5379" width="9.140625" customWidth="1"/>
    <col min="5380" max="5380" width="10" customWidth="1"/>
    <col min="5381" max="5381" width="11.140625" customWidth="1"/>
    <col min="5382" max="5382" width="11.7109375" customWidth="1"/>
    <col min="5383" max="5383" width="9.5703125" bestFit="1" customWidth="1"/>
    <col min="5633" max="5633" width="34.85546875" bestFit="1" customWidth="1"/>
    <col min="5634" max="5634" width="11.5703125" customWidth="1"/>
    <col min="5635" max="5635" width="9.140625" customWidth="1"/>
    <col min="5636" max="5636" width="10" customWidth="1"/>
    <col min="5637" max="5637" width="11.140625" customWidth="1"/>
    <col min="5638" max="5638" width="11.7109375" customWidth="1"/>
    <col min="5639" max="5639" width="9.5703125" bestFit="1" customWidth="1"/>
    <col min="5889" max="5889" width="34.85546875" bestFit="1" customWidth="1"/>
    <col min="5890" max="5890" width="11.5703125" customWidth="1"/>
    <col min="5891" max="5891" width="9.140625" customWidth="1"/>
    <col min="5892" max="5892" width="10" customWidth="1"/>
    <col min="5893" max="5893" width="11.140625" customWidth="1"/>
    <col min="5894" max="5894" width="11.7109375" customWidth="1"/>
    <col min="5895" max="5895" width="9.5703125" bestFit="1" customWidth="1"/>
    <col min="6145" max="6145" width="34.85546875" bestFit="1" customWidth="1"/>
    <col min="6146" max="6146" width="11.5703125" customWidth="1"/>
    <col min="6147" max="6147" width="9.140625" customWidth="1"/>
    <col min="6148" max="6148" width="10" customWidth="1"/>
    <col min="6149" max="6149" width="11.140625" customWidth="1"/>
    <col min="6150" max="6150" width="11.7109375" customWidth="1"/>
    <col min="6151" max="6151" width="9.5703125" bestFit="1" customWidth="1"/>
    <col min="6401" max="6401" width="34.85546875" bestFit="1" customWidth="1"/>
    <col min="6402" max="6402" width="11.5703125" customWidth="1"/>
    <col min="6403" max="6403" width="9.140625" customWidth="1"/>
    <col min="6404" max="6404" width="10" customWidth="1"/>
    <col min="6405" max="6405" width="11.140625" customWidth="1"/>
    <col min="6406" max="6406" width="11.7109375" customWidth="1"/>
    <col min="6407" max="6407" width="9.5703125" bestFit="1" customWidth="1"/>
    <col min="6657" max="6657" width="34.85546875" bestFit="1" customWidth="1"/>
    <col min="6658" max="6658" width="11.5703125" customWidth="1"/>
    <col min="6659" max="6659" width="9.140625" customWidth="1"/>
    <col min="6660" max="6660" width="10" customWidth="1"/>
    <col min="6661" max="6661" width="11.140625" customWidth="1"/>
    <col min="6662" max="6662" width="11.7109375" customWidth="1"/>
    <col min="6663" max="6663" width="9.5703125" bestFit="1" customWidth="1"/>
    <col min="6913" max="6913" width="34.85546875" bestFit="1" customWidth="1"/>
    <col min="6914" max="6914" width="11.5703125" customWidth="1"/>
    <col min="6915" max="6915" width="9.140625" customWidth="1"/>
    <col min="6916" max="6916" width="10" customWidth="1"/>
    <col min="6917" max="6917" width="11.140625" customWidth="1"/>
    <col min="6918" max="6918" width="11.7109375" customWidth="1"/>
    <col min="6919" max="6919" width="9.5703125" bestFit="1" customWidth="1"/>
    <col min="7169" max="7169" width="34.85546875" bestFit="1" customWidth="1"/>
    <col min="7170" max="7170" width="11.5703125" customWidth="1"/>
    <col min="7171" max="7171" width="9.140625" customWidth="1"/>
    <col min="7172" max="7172" width="10" customWidth="1"/>
    <col min="7173" max="7173" width="11.140625" customWidth="1"/>
    <col min="7174" max="7174" width="11.7109375" customWidth="1"/>
    <col min="7175" max="7175" width="9.5703125" bestFit="1" customWidth="1"/>
    <col min="7425" max="7425" width="34.85546875" bestFit="1" customWidth="1"/>
    <col min="7426" max="7426" width="11.5703125" customWidth="1"/>
    <col min="7427" max="7427" width="9.140625" customWidth="1"/>
    <col min="7428" max="7428" width="10" customWidth="1"/>
    <col min="7429" max="7429" width="11.140625" customWidth="1"/>
    <col min="7430" max="7430" width="11.7109375" customWidth="1"/>
    <col min="7431" max="7431" width="9.5703125" bestFit="1" customWidth="1"/>
    <col min="7681" max="7681" width="34.85546875" bestFit="1" customWidth="1"/>
    <col min="7682" max="7682" width="11.5703125" customWidth="1"/>
    <col min="7683" max="7683" width="9.140625" customWidth="1"/>
    <col min="7684" max="7684" width="10" customWidth="1"/>
    <col min="7685" max="7685" width="11.140625" customWidth="1"/>
    <col min="7686" max="7686" width="11.7109375" customWidth="1"/>
    <col min="7687" max="7687" width="9.5703125" bestFit="1" customWidth="1"/>
    <col min="7937" max="7937" width="34.85546875" bestFit="1" customWidth="1"/>
    <col min="7938" max="7938" width="11.5703125" customWidth="1"/>
    <col min="7939" max="7939" width="9.140625" customWidth="1"/>
    <col min="7940" max="7940" width="10" customWidth="1"/>
    <col min="7941" max="7941" width="11.140625" customWidth="1"/>
    <col min="7942" max="7942" width="11.7109375" customWidth="1"/>
    <col min="7943" max="7943" width="9.5703125" bestFit="1" customWidth="1"/>
    <col min="8193" max="8193" width="34.85546875" bestFit="1" customWidth="1"/>
    <col min="8194" max="8194" width="11.5703125" customWidth="1"/>
    <col min="8195" max="8195" width="9.140625" customWidth="1"/>
    <col min="8196" max="8196" width="10" customWidth="1"/>
    <col min="8197" max="8197" width="11.140625" customWidth="1"/>
    <col min="8198" max="8198" width="11.7109375" customWidth="1"/>
    <col min="8199" max="8199" width="9.5703125" bestFit="1" customWidth="1"/>
    <col min="8449" max="8449" width="34.85546875" bestFit="1" customWidth="1"/>
    <col min="8450" max="8450" width="11.5703125" customWidth="1"/>
    <col min="8451" max="8451" width="9.140625" customWidth="1"/>
    <col min="8452" max="8452" width="10" customWidth="1"/>
    <col min="8453" max="8453" width="11.140625" customWidth="1"/>
    <col min="8454" max="8454" width="11.7109375" customWidth="1"/>
    <col min="8455" max="8455" width="9.5703125" bestFit="1" customWidth="1"/>
    <col min="8705" max="8705" width="34.85546875" bestFit="1" customWidth="1"/>
    <col min="8706" max="8706" width="11.5703125" customWidth="1"/>
    <col min="8707" max="8707" width="9.140625" customWidth="1"/>
    <col min="8708" max="8708" width="10" customWidth="1"/>
    <col min="8709" max="8709" width="11.140625" customWidth="1"/>
    <col min="8710" max="8710" width="11.7109375" customWidth="1"/>
    <col min="8711" max="8711" width="9.5703125" bestFit="1" customWidth="1"/>
    <col min="8961" max="8961" width="34.85546875" bestFit="1" customWidth="1"/>
    <col min="8962" max="8962" width="11.5703125" customWidth="1"/>
    <col min="8963" max="8963" width="9.140625" customWidth="1"/>
    <col min="8964" max="8964" width="10" customWidth="1"/>
    <col min="8965" max="8965" width="11.140625" customWidth="1"/>
    <col min="8966" max="8966" width="11.7109375" customWidth="1"/>
    <col min="8967" max="8967" width="9.5703125" bestFit="1" customWidth="1"/>
    <col min="9217" max="9217" width="34.85546875" bestFit="1" customWidth="1"/>
    <col min="9218" max="9218" width="11.5703125" customWidth="1"/>
    <col min="9219" max="9219" width="9.140625" customWidth="1"/>
    <col min="9220" max="9220" width="10" customWidth="1"/>
    <col min="9221" max="9221" width="11.140625" customWidth="1"/>
    <col min="9222" max="9222" width="11.7109375" customWidth="1"/>
    <col min="9223" max="9223" width="9.5703125" bestFit="1" customWidth="1"/>
    <col min="9473" max="9473" width="34.85546875" bestFit="1" customWidth="1"/>
    <col min="9474" max="9474" width="11.5703125" customWidth="1"/>
    <col min="9475" max="9475" width="9.140625" customWidth="1"/>
    <col min="9476" max="9476" width="10" customWidth="1"/>
    <col min="9477" max="9477" width="11.140625" customWidth="1"/>
    <col min="9478" max="9478" width="11.7109375" customWidth="1"/>
    <col min="9479" max="9479" width="9.5703125" bestFit="1" customWidth="1"/>
    <col min="9729" max="9729" width="34.85546875" bestFit="1" customWidth="1"/>
    <col min="9730" max="9730" width="11.5703125" customWidth="1"/>
    <col min="9731" max="9731" width="9.140625" customWidth="1"/>
    <col min="9732" max="9732" width="10" customWidth="1"/>
    <col min="9733" max="9733" width="11.140625" customWidth="1"/>
    <col min="9734" max="9734" width="11.7109375" customWidth="1"/>
    <col min="9735" max="9735" width="9.5703125" bestFit="1" customWidth="1"/>
    <col min="9985" max="9985" width="34.85546875" bestFit="1" customWidth="1"/>
    <col min="9986" max="9986" width="11.5703125" customWidth="1"/>
    <col min="9987" max="9987" width="9.140625" customWidth="1"/>
    <col min="9988" max="9988" width="10" customWidth="1"/>
    <col min="9989" max="9989" width="11.140625" customWidth="1"/>
    <col min="9990" max="9990" width="11.7109375" customWidth="1"/>
    <col min="9991" max="9991" width="9.5703125" bestFit="1" customWidth="1"/>
    <col min="10241" max="10241" width="34.85546875" bestFit="1" customWidth="1"/>
    <col min="10242" max="10242" width="11.5703125" customWidth="1"/>
    <col min="10243" max="10243" width="9.140625" customWidth="1"/>
    <col min="10244" max="10244" width="10" customWidth="1"/>
    <col min="10245" max="10245" width="11.140625" customWidth="1"/>
    <col min="10246" max="10246" width="11.7109375" customWidth="1"/>
    <col min="10247" max="10247" width="9.5703125" bestFit="1" customWidth="1"/>
    <col min="10497" max="10497" width="34.85546875" bestFit="1" customWidth="1"/>
    <col min="10498" max="10498" width="11.5703125" customWidth="1"/>
    <col min="10499" max="10499" width="9.140625" customWidth="1"/>
    <col min="10500" max="10500" width="10" customWidth="1"/>
    <col min="10501" max="10501" width="11.140625" customWidth="1"/>
    <col min="10502" max="10502" width="11.7109375" customWidth="1"/>
    <col min="10503" max="10503" width="9.5703125" bestFit="1" customWidth="1"/>
    <col min="10753" max="10753" width="34.85546875" bestFit="1" customWidth="1"/>
    <col min="10754" max="10754" width="11.5703125" customWidth="1"/>
    <col min="10755" max="10755" width="9.140625" customWidth="1"/>
    <col min="10756" max="10756" width="10" customWidth="1"/>
    <col min="10757" max="10757" width="11.140625" customWidth="1"/>
    <col min="10758" max="10758" width="11.7109375" customWidth="1"/>
    <col min="10759" max="10759" width="9.5703125" bestFit="1" customWidth="1"/>
    <col min="11009" max="11009" width="34.85546875" bestFit="1" customWidth="1"/>
    <col min="11010" max="11010" width="11.5703125" customWidth="1"/>
    <col min="11011" max="11011" width="9.140625" customWidth="1"/>
    <col min="11012" max="11012" width="10" customWidth="1"/>
    <col min="11013" max="11013" width="11.140625" customWidth="1"/>
    <col min="11014" max="11014" width="11.7109375" customWidth="1"/>
    <col min="11015" max="11015" width="9.5703125" bestFit="1" customWidth="1"/>
    <col min="11265" max="11265" width="34.85546875" bestFit="1" customWidth="1"/>
    <col min="11266" max="11266" width="11.5703125" customWidth="1"/>
    <col min="11267" max="11267" width="9.140625" customWidth="1"/>
    <col min="11268" max="11268" width="10" customWidth="1"/>
    <col min="11269" max="11269" width="11.140625" customWidth="1"/>
    <col min="11270" max="11270" width="11.7109375" customWidth="1"/>
    <col min="11271" max="11271" width="9.5703125" bestFit="1" customWidth="1"/>
    <col min="11521" max="11521" width="34.85546875" bestFit="1" customWidth="1"/>
    <col min="11522" max="11522" width="11.5703125" customWidth="1"/>
    <col min="11523" max="11523" width="9.140625" customWidth="1"/>
    <col min="11524" max="11524" width="10" customWidth="1"/>
    <col min="11525" max="11525" width="11.140625" customWidth="1"/>
    <col min="11526" max="11526" width="11.7109375" customWidth="1"/>
    <col min="11527" max="11527" width="9.5703125" bestFit="1" customWidth="1"/>
    <col min="11777" max="11777" width="34.85546875" bestFit="1" customWidth="1"/>
    <col min="11778" max="11778" width="11.5703125" customWidth="1"/>
    <col min="11779" max="11779" width="9.140625" customWidth="1"/>
    <col min="11780" max="11780" width="10" customWidth="1"/>
    <col min="11781" max="11781" width="11.140625" customWidth="1"/>
    <col min="11782" max="11782" width="11.7109375" customWidth="1"/>
    <col min="11783" max="11783" width="9.5703125" bestFit="1" customWidth="1"/>
    <col min="12033" max="12033" width="34.85546875" bestFit="1" customWidth="1"/>
    <col min="12034" max="12034" width="11.5703125" customWidth="1"/>
    <col min="12035" max="12035" width="9.140625" customWidth="1"/>
    <col min="12036" max="12036" width="10" customWidth="1"/>
    <col min="12037" max="12037" width="11.140625" customWidth="1"/>
    <col min="12038" max="12038" width="11.7109375" customWidth="1"/>
    <col min="12039" max="12039" width="9.5703125" bestFit="1" customWidth="1"/>
    <col min="12289" max="12289" width="34.85546875" bestFit="1" customWidth="1"/>
    <col min="12290" max="12290" width="11.5703125" customWidth="1"/>
    <col min="12291" max="12291" width="9.140625" customWidth="1"/>
    <col min="12292" max="12292" width="10" customWidth="1"/>
    <col min="12293" max="12293" width="11.140625" customWidth="1"/>
    <col min="12294" max="12294" width="11.7109375" customWidth="1"/>
    <col min="12295" max="12295" width="9.5703125" bestFit="1" customWidth="1"/>
    <col min="12545" max="12545" width="34.85546875" bestFit="1" customWidth="1"/>
    <col min="12546" max="12546" width="11.5703125" customWidth="1"/>
    <col min="12547" max="12547" width="9.140625" customWidth="1"/>
    <col min="12548" max="12548" width="10" customWidth="1"/>
    <col min="12549" max="12549" width="11.140625" customWidth="1"/>
    <col min="12550" max="12550" width="11.7109375" customWidth="1"/>
    <col min="12551" max="12551" width="9.5703125" bestFit="1" customWidth="1"/>
    <col min="12801" max="12801" width="34.85546875" bestFit="1" customWidth="1"/>
    <col min="12802" max="12802" width="11.5703125" customWidth="1"/>
    <col min="12803" max="12803" width="9.140625" customWidth="1"/>
    <col min="12804" max="12804" width="10" customWidth="1"/>
    <col min="12805" max="12805" width="11.140625" customWidth="1"/>
    <col min="12806" max="12806" width="11.7109375" customWidth="1"/>
    <col min="12807" max="12807" width="9.5703125" bestFit="1" customWidth="1"/>
    <col min="13057" max="13057" width="34.85546875" bestFit="1" customWidth="1"/>
    <col min="13058" max="13058" width="11.5703125" customWidth="1"/>
    <col min="13059" max="13059" width="9.140625" customWidth="1"/>
    <col min="13060" max="13060" width="10" customWidth="1"/>
    <col min="13061" max="13061" width="11.140625" customWidth="1"/>
    <col min="13062" max="13062" width="11.7109375" customWidth="1"/>
    <col min="13063" max="13063" width="9.5703125" bestFit="1" customWidth="1"/>
    <col min="13313" max="13313" width="34.85546875" bestFit="1" customWidth="1"/>
    <col min="13314" max="13314" width="11.5703125" customWidth="1"/>
    <col min="13315" max="13315" width="9.140625" customWidth="1"/>
    <col min="13316" max="13316" width="10" customWidth="1"/>
    <col min="13317" max="13317" width="11.140625" customWidth="1"/>
    <col min="13318" max="13318" width="11.7109375" customWidth="1"/>
    <col min="13319" max="13319" width="9.5703125" bestFit="1" customWidth="1"/>
    <col min="13569" max="13569" width="34.85546875" bestFit="1" customWidth="1"/>
    <col min="13570" max="13570" width="11.5703125" customWidth="1"/>
    <col min="13571" max="13571" width="9.140625" customWidth="1"/>
    <col min="13572" max="13572" width="10" customWidth="1"/>
    <col min="13573" max="13573" width="11.140625" customWidth="1"/>
    <col min="13574" max="13574" width="11.7109375" customWidth="1"/>
    <col min="13575" max="13575" width="9.5703125" bestFit="1" customWidth="1"/>
    <col min="13825" max="13825" width="34.85546875" bestFit="1" customWidth="1"/>
    <col min="13826" max="13826" width="11.5703125" customWidth="1"/>
    <col min="13827" max="13827" width="9.140625" customWidth="1"/>
    <col min="13828" max="13828" width="10" customWidth="1"/>
    <col min="13829" max="13829" width="11.140625" customWidth="1"/>
    <col min="13830" max="13830" width="11.7109375" customWidth="1"/>
    <col min="13831" max="13831" width="9.5703125" bestFit="1" customWidth="1"/>
    <col min="14081" max="14081" width="34.85546875" bestFit="1" customWidth="1"/>
    <col min="14082" max="14082" width="11.5703125" customWidth="1"/>
    <col min="14083" max="14083" width="9.140625" customWidth="1"/>
    <col min="14084" max="14084" width="10" customWidth="1"/>
    <col min="14085" max="14085" width="11.140625" customWidth="1"/>
    <col min="14086" max="14086" width="11.7109375" customWidth="1"/>
    <col min="14087" max="14087" width="9.5703125" bestFit="1" customWidth="1"/>
    <col min="14337" max="14337" width="34.85546875" bestFit="1" customWidth="1"/>
    <col min="14338" max="14338" width="11.5703125" customWidth="1"/>
    <col min="14339" max="14339" width="9.140625" customWidth="1"/>
    <col min="14340" max="14340" width="10" customWidth="1"/>
    <col min="14341" max="14341" width="11.140625" customWidth="1"/>
    <col min="14342" max="14342" width="11.7109375" customWidth="1"/>
    <col min="14343" max="14343" width="9.5703125" bestFit="1" customWidth="1"/>
    <col min="14593" max="14593" width="34.85546875" bestFit="1" customWidth="1"/>
    <col min="14594" max="14594" width="11.5703125" customWidth="1"/>
    <col min="14595" max="14595" width="9.140625" customWidth="1"/>
    <col min="14596" max="14596" width="10" customWidth="1"/>
    <col min="14597" max="14597" width="11.140625" customWidth="1"/>
    <col min="14598" max="14598" width="11.7109375" customWidth="1"/>
    <col min="14599" max="14599" width="9.5703125" bestFit="1" customWidth="1"/>
    <col min="14849" max="14849" width="34.85546875" bestFit="1" customWidth="1"/>
    <col min="14850" max="14850" width="11.5703125" customWidth="1"/>
    <col min="14851" max="14851" width="9.140625" customWidth="1"/>
    <col min="14852" max="14852" width="10" customWidth="1"/>
    <col min="14853" max="14853" width="11.140625" customWidth="1"/>
    <col min="14854" max="14854" width="11.7109375" customWidth="1"/>
    <col min="14855" max="14855" width="9.5703125" bestFit="1" customWidth="1"/>
    <col min="15105" max="15105" width="34.85546875" bestFit="1" customWidth="1"/>
    <col min="15106" max="15106" width="11.5703125" customWidth="1"/>
    <col min="15107" max="15107" width="9.140625" customWidth="1"/>
    <col min="15108" max="15108" width="10" customWidth="1"/>
    <col min="15109" max="15109" width="11.140625" customWidth="1"/>
    <col min="15110" max="15110" width="11.7109375" customWidth="1"/>
    <col min="15111" max="15111" width="9.5703125" bestFit="1" customWidth="1"/>
    <col min="15361" max="15361" width="34.85546875" bestFit="1" customWidth="1"/>
    <col min="15362" max="15362" width="11.5703125" customWidth="1"/>
    <col min="15363" max="15363" width="9.140625" customWidth="1"/>
    <col min="15364" max="15364" width="10" customWidth="1"/>
    <col min="15365" max="15365" width="11.140625" customWidth="1"/>
    <col min="15366" max="15366" width="11.7109375" customWidth="1"/>
    <col min="15367" max="15367" width="9.5703125" bestFit="1" customWidth="1"/>
    <col min="15617" max="15617" width="34.85546875" bestFit="1" customWidth="1"/>
    <col min="15618" max="15618" width="11.5703125" customWidth="1"/>
    <col min="15619" max="15619" width="9.140625" customWidth="1"/>
    <col min="15620" max="15620" width="10" customWidth="1"/>
    <col min="15621" max="15621" width="11.140625" customWidth="1"/>
    <col min="15622" max="15622" width="11.7109375" customWidth="1"/>
    <col min="15623" max="15623" width="9.5703125" bestFit="1" customWidth="1"/>
    <col min="15873" max="15873" width="34.85546875" bestFit="1" customWidth="1"/>
    <col min="15874" max="15874" width="11.5703125" customWidth="1"/>
    <col min="15875" max="15875" width="9.140625" customWidth="1"/>
    <col min="15876" max="15876" width="10" customWidth="1"/>
    <col min="15877" max="15877" width="11.140625" customWidth="1"/>
    <col min="15878" max="15878" width="11.7109375" customWidth="1"/>
    <col min="15879" max="15879" width="9.5703125" bestFit="1" customWidth="1"/>
    <col min="16129" max="16129" width="34.85546875" bestFit="1" customWidth="1"/>
    <col min="16130" max="16130" width="11.5703125" customWidth="1"/>
    <col min="16131" max="16131" width="9.140625" customWidth="1"/>
    <col min="16132" max="16132" width="10" customWidth="1"/>
    <col min="16133" max="16133" width="11.140625" customWidth="1"/>
    <col min="16134" max="16134" width="11.7109375" customWidth="1"/>
    <col min="16135" max="16135" width="9.5703125" bestFit="1" customWidth="1"/>
  </cols>
  <sheetData>
    <row r="1" spans="1:11" s="2" customFormat="1" ht="15.75" thickBot="1" x14ac:dyDescent="0.3">
      <c r="A1" s="1"/>
      <c r="B1" s="179" t="s">
        <v>112</v>
      </c>
      <c r="C1" s="180"/>
      <c r="D1" s="180"/>
      <c r="E1" s="180"/>
      <c r="F1" s="180"/>
      <c r="G1" s="181"/>
      <c r="J1" s="56" t="s">
        <v>36</v>
      </c>
      <c r="K1" s="56"/>
    </row>
    <row r="2" spans="1:11" s="9" customFormat="1" ht="64.5" thickBot="1" x14ac:dyDescent="0.3">
      <c r="A2" s="3"/>
      <c r="B2" s="4" t="s">
        <v>1</v>
      </c>
      <c r="C2" s="6" t="s">
        <v>37</v>
      </c>
      <c r="D2" s="6" t="s">
        <v>3</v>
      </c>
      <c r="E2" s="7" t="s">
        <v>38</v>
      </c>
      <c r="F2" s="8" t="s">
        <v>5</v>
      </c>
      <c r="G2" s="4" t="s">
        <v>6</v>
      </c>
      <c r="J2" s="57"/>
      <c r="K2" s="57"/>
    </row>
    <row r="3" spans="1:11" s="17" customFormat="1" x14ac:dyDescent="0.25">
      <c r="A3" s="10" t="s">
        <v>7</v>
      </c>
      <c r="B3" s="11">
        <v>750</v>
      </c>
      <c r="C3" s="12"/>
      <c r="D3" s="13"/>
      <c r="E3" s="14"/>
      <c r="F3" s="15"/>
      <c r="G3" s="16"/>
      <c r="J3" s="58"/>
      <c r="K3" s="58"/>
    </row>
    <row r="4" spans="1:11" s="17" customFormat="1" x14ac:dyDescent="0.25">
      <c r="A4" s="18" t="s">
        <v>8</v>
      </c>
      <c r="B4" s="19">
        <v>1.0561</v>
      </c>
      <c r="C4" s="20"/>
      <c r="D4" s="21"/>
      <c r="E4" s="22"/>
      <c r="F4" s="23"/>
      <c r="G4" s="24"/>
      <c r="J4" s="58"/>
      <c r="K4" s="58"/>
    </row>
    <row r="5" spans="1:11" x14ac:dyDescent="0.25">
      <c r="A5" s="25"/>
      <c r="B5" s="26"/>
      <c r="C5" s="27"/>
      <c r="D5" s="23"/>
      <c r="E5" s="22"/>
      <c r="F5" s="23"/>
      <c r="G5" s="24"/>
      <c r="J5" s="59"/>
      <c r="K5" s="59"/>
    </row>
    <row r="6" spans="1:11" x14ac:dyDescent="0.25">
      <c r="A6" s="25" t="s">
        <v>9</v>
      </c>
      <c r="B6" s="28">
        <f>($B$3)*0.65</f>
        <v>487.5</v>
      </c>
      <c r="C6" s="29">
        <f>E6</f>
        <v>6.5000000000000002E-2</v>
      </c>
      <c r="D6" s="30">
        <f>B6*C6</f>
        <v>31.6875</v>
      </c>
      <c r="E6" s="29">
        <v>6.5000000000000002E-2</v>
      </c>
      <c r="F6" s="30">
        <f>B6*E6</f>
        <v>31.6875</v>
      </c>
      <c r="G6" s="24"/>
      <c r="H6" s="36"/>
      <c r="J6" s="59"/>
      <c r="K6" s="59"/>
    </row>
    <row r="7" spans="1:11" x14ac:dyDescent="0.25">
      <c r="A7" s="25" t="s">
        <v>10</v>
      </c>
      <c r="B7" s="28">
        <f>($B$3)*0.17</f>
        <v>127.50000000000001</v>
      </c>
      <c r="C7" s="29">
        <f>E7</f>
        <v>9.5000000000000001E-2</v>
      </c>
      <c r="D7" s="30">
        <f>B7*C7</f>
        <v>12.112500000000001</v>
      </c>
      <c r="E7" s="29">
        <v>9.5000000000000001E-2</v>
      </c>
      <c r="F7" s="30">
        <f>B7*E7</f>
        <v>12.112500000000001</v>
      </c>
      <c r="G7" s="24"/>
      <c r="H7" s="36"/>
      <c r="J7" s="59"/>
      <c r="K7" s="59"/>
    </row>
    <row r="8" spans="1:11" x14ac:dyDescent="0.25">
      <c r="A8" s="25" t="s">
        <v>11</v>
      </c>
      <c r="B8" s="28">
        <f>($B$3)*0.18</f>
        <v>135</v>
      </c>
      <c r="C8" s="29">
        <f>E8</f>
        <v>0.13200000000000001</v>
      </c>
      <c r="D8" s="30">
        <f>B8*C8</f>
        <v>17.82</v>
      </c>
      <c r="E8" s="29">
        <v>0.13200000000000001</v>
      </c>
      <c r="F8" s="30">
        <f>B8*E8</f>
        <v>17.82</v>
      </c>
      <c r="G8" s="24"/>
      <c r="H8" s="36"/>
      <c r="J8" s="59"/>
      <c r="K8" s="59"/>
    </row>
    <row r="9" spans="1:11" s="2" customFormat="1" x14ac:dyDescent="0.25">
      <c r="A9" s="31" t="s">
        <v>12</v>
      </c>
      <c r="B9" s="19"/>
      <c r="C9" s="32"/>
      <c r="D9" s="33">
        <f>SUM(D6:D8)</f>
        <v>61.62</v>
      </c>
      <c r="E9" s="32"/>
      <c r="F9" s="33">
        <f>SUM(F6:F8)</f>
        <v>61.62</v>
      </c>
      <c r="G9" s="34">
        <f>(F9-D9)/D9</f>
        <v>0</v>
      </c>
      <c r="H9" s="60"/>
      <c r="J9" s="56"/>
      <c r="K9" s="56"/>
    </row>
    <row r="10" spans="1:11" s="2" customFormat="1" x14ac:dyDescent="0.25">
      <c r="A10" s="31"/>
      <c r="B10" s="19"/>
      <c r="C10" s="32"/>
      <c r="D10" s="33"/>
      <c r="E10" s="32"/>
      <c r="F10" s="33"/>
      <c r="G10" s="34"/>
      <c r="J10" s="56"/>
      <c r="K10" s="56"/>
    </row>
    <row r="11" spans="1:11" x14ac:dyDescent="0.25">
      <c r="A11" s="25" t="s">
        <v>13</v>
      </c>
      <c r="B11" s="26">
        <v>1</v>
      </c>
      <c r="C11" s="61">
        <f>ROUND('RES no FHP 16-17'!C11*(1+J11),2)</f>
        <v>17.96</v>
      </c>
      <c r="D11" s="30">
        <f>B11*C11</f>
        <v>17.96</v>
      </c>
      <c r="E11" s="40">
        <f>'RES no FHP 16-17'!E11</f>
        <v>17.5</v>
      </c>
      <c r="F11" s="30">
        <f>B11*E11</f>
        <v>17.5</v>
      </c>
      <c r="G11" s="24"/>
      <c r="H11" s="66"/>
      <c r="J11" s="62">
        <v>1.6E-2</v>
      </c>
      <c r="K11" s="59"/>
    </row>
    <row r="12" spans="1:11" x14ac:dyDescent="0.25">
      <c r="A12" s="25" t="s">
        <v>14</v>
      </c>
      <c r="B12" s="26">
        <v>1</v>
      </c>
      <c r="C12" s="27">
        <f>2.56-3.63-0.08</f>
        <v>-1.1499999999999999</v>
      </c>
      <c r="D12" s="30">
        <f>B12*C12</f>
        <v>-1.1499999999999999</v>
      </c>
      <c r="E12" s="27">
        <f>C12</f>
        <v>-1.1499999999999999</v>
      </c>
      <c r="F12" s="30">
        <f>B12*E12</f>
        <v>-1.1499999999999999</v>
      </c>
      <c r="G12" s="24"/>
      <c r="H12" s="36"/>
      <c r="J12" s="59"/>
      <c r="K12" s="59"/>
    </row>
    <row r="13" spans="1:11" x14ac:dyDescent="0.25">
      <c r="A13" s="25" t="s">
        <v>15</v>
      </c>
      <c r="B13" s="26">
        <f>B3</f>
        <v>750</v>
      </c>
      <c r="C13" s="63">
        <f>ROUND('RES no FHP 16-17'!C13*(1+J13),4)</f>
        <v>1.29E-2</v>
      </c>
      <c r="D13" s="30">
        <f>B13*C13</f>
        <v>9.6750000000000007</v>
      </c>
      <c r="E13" s="37">
        <f>'RES no FHP 16-17'!E13</f>
        <v>1.26E-2</v>
      </c>
      <c r="F13" s="30">
        <f>B13*E13</f>
        <v>9.4499999999999993</v>
      </c>
      <c r="G13" s="24"/>
      <c r="H13" s="36"/>
      <c r="J13" s="62">
        <v>1.6E-2</v>
      </c>
      <c r="K13" s="59"/>
    </row>
    <row r="14" spans="1:11" x14ac:dyDescent="0.25">
      <c r="A14" s="25" t="s">
        <v>16</v>
      </c>
      <c r="B14" s="26">
        <f>B3</f>
        <v>750</v>
      </c>
      <c r="C14" s="27">
        <v>5.9999999999999995E-4</v>
      </c>
      <c r="D14" s="30">
        <f>B14*C14</f>
        <v>0.44999999999999996</v>
      </c>
      <c r="E14" s="27">
        <f>C14</f>
        <v>5.9999999999999995E-4</v>
      </c>
      <c r="F14" s="30">
        <f>B14*E14</f>
        <v>0.44999999999999996</v>
      </c>
      <c r="G14" s="24"/>
      <c r="H14" s="36"/>
    </row>
    <row r="15" spans="1:11" x14ac:dyDescent="0.25">
      <c r="A15" s="25" t="s">
        <v>17</v>
      </c>
      <c r="B15" s="26">
        <f>B3</f>
        <v>750</v>
      </c>
      <c r="C15" s="27">
        <f>0.0013-0.0028</f>
        <v>-1.5E-3</v>
      </c>
      <c r="D15" s="30">
        <f>B15*C15</f>
        <v>-1.125</v>
      </c>
      <c r="E15" s="27">
        <f>C15</f>
        <v>-1.5E-3</v>
      </c>
      <c r="F15" s="30">
        <f>B15*E15</f>
        <v>-1.125</v>
      </c>
      <c r="G15" s="24"/>
      <c r="H15" s="36"/>
    </row>
    <row r="16" spans="1:11" x14ac:dyDescent="0.25">
      <c r="A16" s="25"/>
      <c r="B16" s="26"/>
      <c r="C16" s="37"/>
      <c r="D16" s="30"/>
      <c r="E16" s="37"/>
      <c r="F16" s="30"/>
      <c r="G16" s="24"/>
    </row>
    <row r="17" spans="1:8" x14ac:dyDescent="0.25">
      <c r="A17" s="31" t="s">
        <v>18</v>
      </c>
      <c r="B17" s="26"/>
      <c r="C17" s="37"/>
      <c r="D17" s="33">
        <f>SUM(D11,D13,D14)</f>
        <v>28.085000000000001</v>
      </c>
      <c r="E17" s="37"/>
      <c r="F17" s="39">
        <f>SUM(F11,F13,F14)</f>
        <v>27.4</v>
      </c>
      <c r="G17" s="34">
        <f>(F17-D17)/D17</f>
        <v>-2.4390243902439105E-2</v>
      </c>
    </row>
    <row r="18" spans="1:8" x14ac:dyDescent="0.25">
      <c r="A18" s="31"/>
      <c r="B18" s="26"/>
      <c r="C18" s="37"/>
      <c r="D18" s="33"/>
      <c r="E18" s="37"/>
      <c r="F18" s="39"/>
      <c r="G18" s="34"/>
    </row>
    <row r="19" spans="1:8" x14ac:dyDescent="0.25">
      <c r="A19" s="25" t="s">
        <v>19</v>
      </c>
      <c r="B19" s="26">
        <v>1</v>
      </c>
      <c r="C19" s="40">
        <v>0.79</v>
      </c>
      <c r="D19" s="30">
        <f>B19*C19</f>
        <v>0.79</v>
      </c>
      <c r="E19" s="40">
        <v>0.79</v>
      </c>
      <c r="F19" s="41">
        <f>B19*E19</f>
        <v>0.79</v>
      </c>
      <c r="G19" s="34"/>
      <c r="H19" s="36"/>
    </row>
    <row r="20" spans="1:8" x14ac:dyDescent="0.25">
      <c r="A20" s="25" t="s">
        <v>20</v>
      </c>
      <c r="B20" s="28">
        <f>(B3*B4)-B3</f>
        <v>42.075000000000045</v>
      </c>
      <c r="C20" s="37">
        <f>C6*0.65+C7*0.17+C8*0.18</f>
        <v>8.2160000000000011E-2</v>
      </c>
      <c r="D20" s="30">
        <f>B20*C20</f>
        <v>3.4568820000000042</v>
      </c>
      <c r="E20" s="37">
        <f>E6*0.65+E7*0.17+E8*0.18</f>
        <v>8.2160000000000011E-2</v>
      </c>
      <c r="F20" s="41">
        <f>B20*E20</f>
        <v>3.4568820000000042</v>
      </c>
      <c r="G20" s="34"/>
      <c r="H20" s="36"/>
    </row>
    <row r="21" spans="1:8" x14ac:dyDescent="0.25">
      <c r="A21" s="25"/>
      <c r="B21" s="26"/>
      <c r="C21" s="37"/>
      <c r="D21" s="33"/>
      <c r="E21" s="37"/>
      <c r="F21" s="39"/>
      <c r="G21" s="34"/>
    </row>
    <row r="22" spans="1:8" x14ac:dyDescent="0.25">
      <c r="A22" s="31" t="s">
        <v>21</v>
      </c>
      <c r="B22" s="26"/>
      <c r="C22" s="37"/>
      <c r="D22" s="33">
        <f>D19+D20</f>
        <v>4.2468820000000047</v>
      </c>
      <c r="E22" s="37"/>
      <c r="F22" s="39">
        <f>F19+F20</f>
        <v>4.2468820000000047</v>
      </c>
      <c r="G22" s="34">
        <f>(F22-D22)/D22</f>
        <v>0</v>
      </c>
    </row>
    <row r="23" spans="1:8" s="2" customFormat="1" x14ac:dyDescent="0.25">
      <c r="A23" s="31" t="s">
        <v>22</v>
      </c>
      <c r="B23" s="19"/>
      <c r="C23" s="32"/>
      <c r="D23" s="33">
        <f>D17+D22</f>
        <v>32.331882000000007</v>
      </c>
      <c r="E23" s="32"/>
      <c r="F23" s="33">
        <f>F17+F22</f>
        <v>31.646882000000005</v>
      </c>
      <c r="G23" s="34">
        <f>(F23-D23)/D23</f>
        <v>-2.1186518001024564E-2</v>
      </c>
      <c r="H23" s="42"/>
    </row>
    <row r="24" spans="1:8" s="2" customFormat="1" x14ac:dyDescent="0.25">
      <c r="A24" s="31"/>
      <c r="B24" s="19"/>
      <c r="C24" s="32"/>
      <c r="D24" s="33"/>
      <c r="E24" s="32"/>
      <c r="F24" s="33"/>
      <c r="G24" s="34"/>
      <c r="H24" s="42"/>
    </row>
    <row r="25" spans="1:8" x14ac:dyDescent="0.25">
      <c r="A25" s="25" t="s">
        <v>23</v>
      </c>
      <c r="B25" s="28">
        <f>B3*B4</f>
        <v>792.07500000000005</v>
      </c>
      <c r="C25" s="27">
        <v>5.4000000000000003E-3</v>
      </c>
      <c r="D25" s="30">
        <f>B25*C25</f>
        <v>4.2772050000000004</v>
      </c>
      <c r="E25" s="27">
        <f>C25</f>
        <v>5.4000000000000003E-3</v>
      </c>
      <c r="F25" s="30">
        <f>B25*E25</f>
        <v>4.2772050000000004</v>
      </c>
      <c r="G25" s="24"/>
      <c r="H25" s="36"/>
    </row>
    <row r="26" spans="1:8" x14ac:dyDescent="0.25">
      <c r="A26" s="25" t="s">
        <v>24</v>
      </c>
      <c r="B26" s="28">
        <f>B3*B4</f>
        <v>792.07500000000005</v>
      </c>
      <c r="C26" s="27">
        <v>4.1000000000000003E-3</v>
      </c>
      <c r="D26" s="30">
        <f>B26*C26</f>
        <v>3.2475075000000007</v>
      </c>
      <c r="E26" s="27">
        <f>C26</f>
        <v>4.1000000000000003E-3</v>
      </c>
      <c r="F26" s="30">
        <f>B26*E26</f>
        <v>3.2475075000000007</v>
      </c>
      <c r="G26" s="24"/>
      <c r="H26" s="36"/>
    </row>
    <row r="27" spans="1:8" s="2" customFormat="1" x14ac:dyDescent="0.25">
      <c r="A27" s="31" t="s">
        <v>25</v>
      </c>
      <c r="B27" s="43"/>
      <c r="C27" s="32"/>
      <c r="D27" s="33">
        <f>SUM(D25:D26)</f>
        <v>7.5247125000000015</v>
      </c>
      <c r="E27" s="32"/>
      <c r="F27" s="33">
        <f>SUM(F25:F26)</f>
        <v>7.5247125000000015</v>
      </c>
      <c r="G27" s="34">
        <f>(F27-D27)/D27</f>
        <v>0</v>
      </c>
    </row>
    <row r="28" spans="1:8" s="2" customFormat="1" x14ac:dyDescent="0.25">
      <c r="A28" s="31"/>
      <c r="B28" s="43"/>
      <c r="C28" s="32"/>
      <c r="D28" s="33"/>
      <c r="E28" s="32"/>
      <c r="F28" s="33"/>
      <c r="G28" s="34"/>
    </row>
    <row r="29" spans="1:8" x14ac:dyDescent="0.25">
      <c r="A29" s="25" t="s">
        <v>27</v>
      </c>
      <c r="B29" s="28">
        <f>B3*B4</f>
        <v>792.07500000000005</v>
      </c>
      <c r="C29" s="27">
        <v>3.5999999999999999E-3</v>
      </c>
      <c r="D29" s="30">
        <f>B29*C29</f>
        <v>2.8514699999999999</v>
      </c>
      <c r="E29" s="27">
        <f>C29</f>
        <v>3.5999999999999999E-3</v>
      </c>
      <c r="F29" s="30">
        <f>B29*E29</f>
        <v>2.8514699999999999</v>
      </c>
      <c r="G29" s="24"/>
      <c r="H29" s="36"/>
    </row>
    <row r="30" spans="1:8" x14ac:dyDescent="0.25">
      <c r="A30" s="25" t="s">
        <v>28</v>
      </c>
      <c r="B30" s="28">
        <f>B3*B4</f>
        <v>792.07500000000005</v>
      </c>
      <c r="C30" s="27">
        <v>2.9999999999999997E-4</v>
      </c>
      <c r="D30" s="30">
        <f>B30*C30</f>
        <v>0.23762249999999999</v>
      </c>
      <c r="E30" s="27">
        <v>2.9999999999999997E-4</v>
      </c>
      <c r="F30" s="30">
        <f>B30*E30</f>
        <v>0.23762249999999999</v>
      </c>
      <c r="G30" s="24"/>
      <c r="H30" s="36"/>
    </row>
    <row r="31" spans="1:8" x14ac:dyDescent="0.25">
      <c r="A31" s="25" t="s">
        <v>29</v>
      </c>
      <c r="B31" s="28">
        <f>B3*B4</f>
        <v>792.07500000000005</v>
      </c>
      <c r="C31" s="27">
        <v>0</v>
      </c>
      <c r="D31" s="30">
        <f>B31*C31</f>
        <v>0</v>
      </c>
      <c r="E31" s="27">
        <f>C31</f>
        <v>0</v>
      </c>
      <c r="F31" s="30">
        <f>B31*E31</f>
        <v>0</v>
      </c>
      <c r="G31" s="24"/>
      <c r="H31" s="36"/>
    </row>
    <row r="32" spans="1:8" x14ac:dyDescent="0.25">
      <c r="A32" s="25" t="s">
        <v>30</v>
      </c>
      <c r="B32" s="26">
        <v>1</v>
      </c>
      <c r="C32" s="27">
        <v>0.25</v>
      </c>
      <c r="D32" s="30">
        <f>B32*C32</f>
        <v>0.25</v>
      </c>
      <c r="E32" s="27">
        <f>C32</f>
        <v>0.25</v>
      </c>
      <c r="F32" s="30">
        <f>B32*E32</f>
        <v>0.25</v>
      </c>
      <c r="G32" s="24"/>
      <c r="H32" s="36"/>
    </row>
    <row r="33" spans="1:8" s="2" customFormat="1" x14ac:dyDescent="0.25">
      <c r="A33" s="31" t="s">
        <v>31</v>
      </c>
      <c r="B33" s="19"/>
      <c r="C33" s="32"/>
      <c r="D33" s="33">
        <f>SUM(D29:D32)</f>
        <v>3.3390925</v>
      </c>
      <c r="E33" s="32"/>
      <c r="F33" s="33">
        <f>SUM(F29:F32)</f>
        <v>3.3390925</v>
      </c>
      <c r="G33" s="34">
        <f>(F33-D33)/D33</f>
        <v>0</v>
      </c>
    </row>
    <row r="34" spans="1:8" s="2" customFormat="1" x14ac:dyDescent="0.25">
      <c r="A34" s="31"/>
      <c r="B34" s="19"/>
      <c r="C34" s="32"/>
      <c r="D34" s="33"/>
      <c r="E34" s="32"/>
      <c r="F34" s="33"/>
      <c r="G34" s="34"/>
    </row>
    <row r="35" spans="1:8" x14ac:dyDescent="0.25">
      <c r="A35" s="25" t="s">
        <v>32</v>
      </c>
      <c r="B35" s="26"/>
      <c r="C35" s="45"/>
      <c r="D35" s="30">
        <f>SUM(D9,D23,D27,D33)</f>
        <v>104.81568700000003</v>
      </c>
      <c r="E35" s="46"/>
      <c r="F35" s="30">
        <f>SUM(F9,F23,F27,F33)</f>
        <v>104.13068700000002</v>
      </c>
      <c r="G35" s="150"/>
      <c r="H35" s="36"/>
    </row>
    <row r="36" spans="1:8" ht="15.75" thickBot="1" x14ac:dyDescent="0.3">
      <c r="A36" s="25" t="s">
        <v>33</v>
      </c>
      <c r="B36" s="26"/>
      <c r="C36" s="47">
        <v>0.05</v>
      </c>
      <c r="D36" s="48">
        <f>D35*C36</f>
        <v>5.240784350000002</v>
      </c>
      <c r="E36" s="46">
        <f>+C36</f>
        <v>0.05</v>
      </c>
      <c r="F36" s="30">
        <f>F35*E36</f>
        <v>5.2065343500000019</v>
      </c>
      <c r="G36" s="24"/>
      <c r="H36" s="36"/>
    </row>
    <row r="37" spans="1:8" s="2" customFormat="1" ht="15.75" thickBot="1" x14ac:dyDescent="0.3">
      <c r="A37" s="1" t="s">
        <v>34</v>
      </c>
      <c r="B37" s="49"/>
      <c r="C37" s="50"/>
      <c r="D37" s="51">
        <f>D35+D36</f>
        <v>110.05647135000002</v>
      </c>
      <c r="E37" s="52"/>
      <c r="F37" s="51">
        <f>F35+F36</f>
        <v>109.33722135000002</v>
      </c>
      <c r="G37" s="53">
        <f>(F37-D37)/D37</f>
        <v>-6.5352813076539019E-3</v>
      </c>
    </row>
    <row r="38" spans="1:8" x14ac:dyDescent="0.25">
      <c r="F38" s="55"/>
    </row>
    <row r="39" spans="1:8" x14ac:dyDescent="0.25">
      <c r="G39" s="177" t="s">
        <v>130</v>
      </c>
    </row>
  </sheetData>
  <mergeCells count="1">
    <mergeCell ref="B1:G1"/>
  </mergeCells>
  <pageMargins left="0.7" right="0.7" top="0.75" bottom="0.75" header="0.3" footer="0.3"/>
  <pageSetup scale="92" fitToHeight="0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1"/>
  <sheetViews>
    <sheetView workbookViewId="0"/>
  </sheetViews>
  <sheetFormatPr defaultRowHeight="15" x14ac:dyDescent="0.25"/>
  <cols>
    <col min="1" max="1" width="34.85546875" style="54" bestFit="1" customWidth="1"/>
    <col min="2" max="2" width="11.5703125" style="17" customWidth="1"/>
    <col min="3" max="3" width="9.140625" customWidth="1"/>
    <col min="4" max="4" width="10" customWidth="1"/>
    <col min="5" max="5" width="11.140625" style="17" customWidth="1"/>
    <col min="6" max="6" width="11.7109375" style="17" customWidth="1"/>
    <col min="7" max="7" width="9.5703125" style="17" bestFit="1" customWidth="1"/>
  </cols>
  <sheetData>
    <row r="1" spans="1:11" s="2" customFormat="1" ht="15.75" thickBot="1" x14ac:dyDescent="0.3">
      <c r="A1" s="1"/>
      <c r="B1" s="182" t="s">
        <v>59</v>
      </c>
      <c r="C1" s="180"/>
      <c r="D1" s="180"/>
      <c r="E1" s="180"/>
      <c r="F1" s="180"/>
      <c r="G1" s="181"/>
      <c r="J1" s="56" t="s">
        <v>36</v>
      </c>
      <c r="K1" s="56"/>
    </row>
    <row r="2" spans="1:11" s="9" customFormat="1" ht="64.5" thickBot="1" x14ac:dyDescent="0.3">
      <c r="A2" s="3"/>
      <c r="B2" s="4" t="s">
        <v>1</v>
      </c>
      <c r="C2" s="5" t="s">
        <v>43</v>
      </c>
      <c r="D2" s="6" t="s">
        <v>3</v>
      </c>
      <c r="E2" s="65" t="s">
        <v>44</v>
      </c>
      <c r="F2" s="8" t="s">
        <v>5</v>
      </c>
      <c r="G2" s="4" t="s">
        <v>6</v>
      </c>
      <c r="J2" s="57"/>
      <c r="K2" s="57"/>
    </row>
    <row r="3" spans="1:11" s="17" customFormat="1" x14ac:dyDescent="0.25">
      <c r="A3" s="10" t="s">
        <v>7</v>
      </c>
      <c r="B3" s="69">
        <v>73000</v>
      </c>
      <c r="C3" s="12"/>
      <c r="D3" s="13"/>
      <c r="E3" s="14"/>
      <c r="F3" s="15"/>
      <c r="G3" s="16"/>
      <c r="J3" s="58"/>
      <c r="K3" s="58"/>
    </row>
    <row r="4" spans="1:11" s="17" customFormat="1" x14ac:dyDescent="0.25">
      <c r="A4" s="70" t="s">
        <v>61</v>
      </c>
      <c r="B4" s="19">
        <v>100</v>
      </c>
      <c r="C4" s="71"/>
      <c r="D4" s="72"/>
      <c r="E4" s="22"/>
      <c r="F4" s="23"/>
      <c r="G4" s="24"/>
      <c r="J4" s="58"/>
      <c r="K4" s="58"/>
    </row>
    <row r="5" spans="1:11" s="17" customFormat="1" x14ac:dyDescent="0.25">
      <c r="A5" s="18" t="s">
        <v>8</v>
      </c>
      <c r="B5" s="19">
        <v>1.0561</v>
      </c>
      <c r="C5" s="20"/>
      <c r="D5" s="21"/>
      <c r="E5" s="22"/>
      <c r="F5" s="23"/>
      <c r="G5" s="24"/>
      <c r="J5" s="58"/>
      <c r="K5" s="58"/>
    </row>
    <row r="6" spans="1:11" x14ac:dyDescent="0.25">
      <c r="A6" s="25"/>
      <c r="B6" s="26"/>
      <c r="C6" s="27"/>
      <c r="D6" s="23"/>
      <c r="E6" s="22"/>
      <c r="F6" s="23"/>
      <c r="G6" s="24"/>
      <c r="J6" s="59"/>
      <c r="K6" s="59"/>
    </row>
    <row r="7" spans="1:11" x14ac:dyDescent="0.25">
      <c r="A7" s="25"/>
      <c r="B7" s="28"/>
      <c r="C7" s="29"/>
      <c r="D7" s="30"/>
      <c r="E7" s="29"/>
      <c r="F7" s="30"/>
      <c r="G7" s="24"/>
      <c r="H7" s="36"/>
      <c r="J7" s="59"/>
      <c r="K7" s="59"/>
    </row>
    <row r="8" spans="1:11" x14ac:dyDescent="0.25">
      <c r="A8" s="25"/>
      <c r="B8" s="28"/>
      <c r="C8" s="29"/>
      <c r="D8" s="30"/>
      <c r="E8" s="29"/>
      <c r="F8" s="30"/>
      <c r="G8" s="24"/>
      <c r="H8" s="36"/>
      <c r="J8" s="59"/>
      <c r="K8" s="59"/>
    </row>
    <row r="9" spans="1:11" x14ac:dyDescent="0.25">
      <c r="A9" s="77" t="s">
        <v>62</v>
      </c>
      <c r="B9" s="28">
        <f>($B$3)*B5</f>
        <v>77095.3</v>
      </c>
      <c r="C9" s="29">
        <f>+'GS Over 50 no FHP 16-17'!$C$9</f>
        <v>0.1101</v>
      </c>
      <c r="D9" s="30">
        <f>B9*C9</f>
        <v>8488.1925300000003</v>
      </c>
      <c r="E9" s="29">
        <f>C9</f>
        <v>0.1101</v>
      </c>
      <c r="F9" s="30">
        <f>B9*E9</f>
        <v>8488.1925300000003</v>
      </c>
      <c r="G9" s="24"/>
      <c r="H9" s="36"/>
      <c r="J9" s="78"/>
      <c r="K9" s="59"/>
    </row>
    <row r="10" spans="1:11" s="2" customFormat="1" x14ac:dyDescent="0.25">
      <c r="A10" s="31" t="s">
        <v>12</v>
      </c>
      <c r="B10" s="19"/>
      <c r="C10" s="32"/>
      <c r="D10" s="33">
        <f>SUM(D7:D9)</f>
        <v>8488.1925300000003</v>
      </c>
      <c r="E10" s="32"/>
      <c r="F10" s="33">
        <f>SUM(F7:F9)</f>
        <v>8488.1925300000003</v>
      </c>
      <c r="G10" s="34">
        <f>(F10-D10)/D10</f>
        <v>0</v>
      </c>
      <c r="H10" s="60"/>
      <c r="J10" s="56"/>
      <c r="K10" s="56"/>
    </row>
    <row r="11" spans="1:11" s="2" customFormat="1" x14ac:dyDescent="0.25">
      <c r="A11" s="31"/>
      <c r="B11" s="19"/>
      <c r="C11" s="32"/>
      <c r="D11" s="33"/>
      <c r="E11" s="32"/>
      <c r="F11" s="33"/>
      <c r="G11" s="34"/>
      <c r="J11" s="56"/>
      <c r="K11" s="56"/>
    </row>
    <row r="12" spans="1:11" x14ac:dyDescent="0.25">
      <c r="A12" s="25" t="s">
        <v>13</v>
      </c>
      <c r="B12" s="26">
        <v>1</v>
      </c>
      <c r="C12" s="61">
        <f>ROUND('GS Over 50 FHP 2019'!C12*(1+J12),2)</f>
        <v>378.64</v>
      </c>
      <c r="D12" s="30">
        <f>B12*C12</f>
        <v>378.64</v>
      </c>
      <c r="E12" s="40">
        <f>'GS Over 50 FHP 2019'!E12</f>
        <v>337.19</v>
      </c>
      <c r="F12" s="30">
        <f>B12*E12</f>
        <v>337.19</v>
      </c>
      <c r="G12" s="24"/>
      <c r="H12" s="36"/>
      <c r="J12" s="62">
        <v>1.6E-2</v>
      </c>
      <c r="K12" s="59"/>
    </row>
    <row r="13" spans="1:11" x14ac:dyDescent="0.25">
      <c r="A13" s="25" t="s">
        <v>14</v>
      </c>
      <c r="B13" s="26">
        <v>1</v>
      </c>
      <c r="C13" s="27">
        <v>0</v>
      </c>
      <c r="D13" s="30">
        <f>B13*C13</f>
        <v>0</v>
      </c>
      <c r="E13" s="27">
        <f>'GS Over 50 FHP 2017'!E13</f>
        <v>0</v>
      </c>
      <c r="F13" s="30">
        <f>B13*E13</f>
        <v>0</v>
      </c>
      <c r="G13" s="24"/>
      <c r="H13" s="36"/>
      <c r="J13" s="59"/>
      <c r="K13" s="59"/>
    </row>
    <row r="14" spans="1:11" x14ac:dyDescent="0.25">
      <c r="A14" s="25" t="s">
        <v>63</v>
      </c>
      <c r="B14" s="26">
        <f>B4</f>
        <v>100</v>
      </c>
      <c r="C14" s="63">
        <f>ROUND('GS Over 50 FHP 2019'!C14*(1+J14),4)</f>
        <v>3.9826000000000001</v>
      </c>
      <c r="D14" s="30">
        <f>B14*C14</f>
        <v>398.26</v>
      </c>
      <c r="E14" s="27">
        <f>'GS Over 50 FHP 2019'!E14</f>
        <v>3.5467</v>
      </c>
      <c r="F14" s="30">
        <f>B14*E14</f>
        <v>354.67</v>
      </c>
      <c r="G14" s="24"/>
      <c r="H14" s="36"/>
      <c r="J14" s="62">
        <v>1.6E-2</v>
      </c>
      <c r="K14" s="59"/>
    </row>
    <row r="15" spans="1:11" x14ac:dyDescent="0.25">
      <c r="A15" s="25" t="s">
        <v>64</v>
      </c>
      <c r="B15" s="26">
        <f>B4</f>
        <v>100</v>
      </c>
      <c r="C15" s="38">
        <v>0.223</v>
      </c>
      <c r="D15" s="30">
        <f>B15*C15</f>
        <v>22.3</v>
      </c>
      <c r="E15" s="37">
        <f>'GS Over 50 FHP 2017'!E15</f>
        <v>0.223</v>
      </c>
      <c r="F15" s="30">
        <f>B15*E15</f>
        <v>22.3</v>
      </c>
      <c r="G15" s="24"/>
      <c r="H15" s="36"/>
    </row>
    <row r="16" spans="1:11" x14ac:dyDescent="0.25">
      <c r="A16" s="25" t="s">
        <v>65</v>
      </c>
      <c r="B16" s="26">
        <f>B4</f>
        <v>100</v>
      </c>
      <c r="C16" s="22">
        <f>-1.7947+0.4856-1.0338+2.7738-0.0156</f>
        <v>0.41529999999999984</v>
      </c>
      <c r="D16" s="30">
        <f>B16*C16</f>
        <v>41.529999999999987</v>
      </c>
      <c r="E16" s="27">
        <f>'GS Over 50 FHP 2017'!E16</f>
        <v>0.41529999999999984</v>
      </c>
      <c r="F16" s="30">
        <f>B16*E16</f>
        <v>41.529999999999987</v>
      </c>
      <c r="G16" s="24"/>
      <c r="H16" s="36"/>
    </row>
    <row r="17" spans="1:8" x14ac:dyDescent="0.25">
      <c r="A17" s="25"/>
      <c r="B17" s="26"/>
      <c r="C17" s="37"/>
      <c r="D17" s="30"/>
      <c r="E17" s="37"/>
      <c r="F17" s="30"/>
      <c r="G17" s="24"/>
    </row>
    <row r="18" spans="1:8" x14ac:dyDescent="0.25">
      <c r="A18" s="31" t="s">
        <v>18</v>
      </c>
      <c r="B18" s="26"/>
      <c r="C18" s="37"/>
      <c r="D18" s="33">
        <f>SUM(D12,D14,D15)</f>
        <v>799.19999999999993</v>
      </c>
      <c r="E18" s="37"/>
      <c r="F18" s="39">
        <f>SUM(F12,F14,F15)</f>
        <v>714.16</v>
      </c>
      <c r="G18" s="34">
        <f>(F18-D18)/D18</f>
        <v>-0.10640640640640638</v>
      </c>
    </row>
    <row r="19" spans="1:8" x14ac:dyDescent="0.25">
      <c r="A19" s="31"/>
      <c r="B19" s="26"/>
      <c r="C19" s="37"/>
      <c r="D19" s="33"/>
      <c r="E19" s="37"/>
      <c r="F19" s="39"/>
      <c r="G19" s="34"/>
    </row>
    <row r="20" spans="1:8" x14ac:dyDescent="0.25">
      <c r="A20" s="25" t="s">
        <v>19</v>
      </c>
      <c r="B20" s="26"/>
      <c r="C20" s="40">
        <v>0</v>
      </c>
      <c r="D20" s="30">
        <f>B20*C20</f>
        <v>0</v>
      </c>
      <c r="E20" s="40">
        <f>'GS Over 50 FHP 2017'!E20</f>
        <v>0</v>
      </c>
      <c r="F20" s="41">
        <f>B20*E20</f>
        <v>0</v>
      </c>
      <c r="G20" s="34"/>
      <c r="H20" s="36"/>
    </row>
    <row r="21" spans="1:8" x14ac:dyDescent="0.25">
      <c r="A21" s="25" t="s">
        <v>20</v>
      </c>
      <c r="B21" s="28"/>
      <c r="C21" s="37">
        <v>0</v>
      </c>
      <c r="D21" s="30">
        <f>B21*C21</f>
        <v>0</v>
      </c>
      <c r="E21" s="37">
        <f>'GS Over 50 FHP 2017'!E21</f>
        <v>0</v>
      </c>
      <c r="F21" s="41">
        <f>B21*E21</f>
        <v>0</v>
      </c>
      <c r="G21" s="34"/>
      <c r="H21" s="36"/>
    </row>
    <row r="22" spans="1:8" x14ac:dyDescent="0.25">
      <c r="A22" s="25"/>
      <c r="B22" s="26"/>
      <c r="C22" s="37"/>
      <c r="D22" s="33"/>
      <c r="E22" s="37"/>
      <c r="F22" s="39"/>
      <c r="G22" s="34"/>
    </row>
    <row r="23" spans="1:8" x14ac:dyDescent="0.25">
      <c r="A23" s="31"/>
      <c r="B23" s="26"/>
      <c r="C23" s="37"/>
      <c r="D23" s="33"/>
      <c r="E23" s="37"/>
      <c r="F23" s="39"/>
      <c r="G23" s="34"/>
    </row>
    <row r="24" spans="1:8" s="2" customFormat="1" x14ac:dyDescent="0.25">
      <c r="A24" s="31" t="s">
        <v>22</v>
      </c>
      <c r="B24" s="19"/>
      <c r="C24" s="32"/>
      <c r="D24" s="33">
        <f>SUM(D12:D16)</f>
        <v>840.7299999999999</v>
      </c>
      <c r="E24" s="32"/>
      <c r="F24" s="33">
        <f>SUM(F12:F16)</f>
        <v>755.68999999999994</v>
      </c>
      <c r="G24" s="34">
        <f>(F24-D24)/D24</f>
        <v>-0.10115019090552255</v>
      </c>
      <c r="H24" s="42"/>
    </row>
    <row r="25" spans="1:8" s="2" customFormat="1" x14ac:dyDescent="0.25">
      <c r="A25" s="31"/>
      <c r="B25" s="19"/>
      <c r="C25" s="32"/>
      <c r="D25" s="33"/>
      <c r="E25" s="32"/>
      <c r="F25" s="33"/>
      <c r="G25" s="34"/>
      <c r="H25" s="42"/>
    </row>
    <row r="26" spans="1:8" x14ac:dyDescent="0.25">
      <c r="A26" s="25" t="s">
        <v>66</v>
      </c>
      <c r="B26" s="28">
        <f>B4</f>
        <v>100</v>
      </c>
      <c r="C26" s="22">
        <v>1.9991000000000001</v>
      </c>
      <c r="D26" s="30">
        <f>B26*C26</f>
        <v>199.91</v>
      </c>
      <c r="E26" s="27">
        <f>'GS Over 50 FHP 2017'!E26</f>
        <v>1.9991000000000001</v>
      </c>
      <c r="F26" s="30">
        <f>B26*E26</f>
        <v>199.91</v>
      </c>
      <c r="G26" s="24"/>
      <c r="H26" s="36"/>
    </row>
    <row r="27" spans="1:8" x14ac:dyDescent="0.25">
      <c r="A27" s="25" t="s">
        <v>67</v>
      </c>
      <c r="B27" s="28">
        <f>B4</f>
        <v>100</v>
      </c>
      <c r="C27" s="22">
        <v>1.5382</v>
      </c>
      <c r="D27" s="30">
        <f>B27*C27</f>
        <v>153.82</v>
      </c>
      <c r="E27" s="27">
        <f>'GS Over 50 FHP 2017'!E27</f>
        <v>1.5382</v>
      </c>
      <c r="F27" s="30">
        <f>B27*E27</f>
        <v>153.82</v>
      </c>
      <c r="G27" s="24"/>
      <c r="H27" s="36"/>
    </row>
    <row r="28" spans="1:8" s="2" customFormat="1" x14ac:dyDescent="0.25">
      <c r="A28" s="31" t="s">
        <v>25</v>
      </c>
      <c r="B28" s="43"/>
      <c r="C28" s="32"/>
      <c r="D28" s="33">
        <f>SUM(D26:D27)</f>
        <v>353.73</v>
      </c>
      <c r="E28" s="32"/>
      <c r="F28" s="33">
        <f>SUM(F26:F27)</f>
        <v>353.73</v>
      </c>
      <c r="G28" s="34">
        <f>(F28-D28)/D28</f>
        <v>0</v>
      </c>
    </row>
    <row r="29" spans="1:8" s="2" customFormat="1" x14ac:dyDescent="0.25">
      <c r="A29" s="25" t="s">
        <v>26</v>
      </c>
      <c r="B29" s="64">
        <f>B3</f>
        <v>73000</v>
      </c>
      <c r="C29" s="22">
        <v>4.8999999999999998E-3</v>
      </c>
      <c r="D29" s="30">
        <f>B29*C29</f>
        <v>357.7</v>
      </c>
      <c r="E29" s="27">
        <f>'GS Over 50 FHP 2017'!E29</f>
        <v>4.8999999999999998E-3</v>
      </c>
      <c r="F29" s="30">
        <f>B29*E29</f>
        <v>357.7</v>
      </c>
      <c r="G29" s="34"/>
    </row>
    <row r="30" spans="1:8" x14ac:dyDescent="0.25">
      <c r="A30" s="25" t="s">
        <v>27</v>
      </c>
      <c r="B30" s="28">
        <f>B3*B5</f>
        <v>77095.3</v>
      </c>
      <c r="C30" s="27">
        <v>3.5999999999999999E-3</v>
      </c>
      <c r="D30" s="30">
        <f>B30*C30</f>
        <v>277.54307999999997</v>
      </c>
      <c r="E30" s="27">
        <f>'GS Over 50 FHP 2017'!E30</f>
        <v>3.5999999999999999E-3</v>
      </c>
      <c r="F30" s="30">
        <f>B30*E30</f>
        <v>277.54307999999997</v>
      </c>
      <c r="G30" s="24"/>
      <c r="H30" s="36"/>
    </row>
    <row r="31" spans="1:8" x14ac:dyDescent="0.25">
      <c r="A31" s="25" t="s">
        <v>28</v>
      </c>
      <c r="B31" s="28">
        <f>B3*B5</f>
        <v>77095.3</v>
      </c>
      <c r="C31" s="27">
        <v>2.9999999999999997E-4</v>
      </c>
      <c r="D31" s="30">
        <f>B31*C31</f>
        <v>23.128589999999999</v>
      </c>
      <c r="E31" s="27">
        <f>'GS Over 50 FHP 2017'!E31</f>
        <v>2.9999999999999997E-4</v>
      </c>
      <c r="F31" s="30">
        <f>B31*E31</f>
        <v>23.128589999999999</v>
      </c>
      <c r="G31" s="24"/>
      <c r="H31" s="36"/>
    </row>
    <row r="32" spans="1:8" x14ac:dyDescent="0.25">
      <c r="A32" s="25" t="s">
        <v>29</v>
      </c>
      <c r="B32" s="28">
        <f>B3*B5</f>
        <v>77095.3</v>
      </c>
      <c r="C32" s="27">
        <v>0</v>
      </c>
      <c r="D32" s="30">
        <f>B32*C32</f>
        <v>0</v>
      </c>
      <c r="E32" s="27">
        <f>'GS Over 50 FHP 2017'!E32</f>
        <v>0</v>
      </c>
      <c r="F32" s="30">
        <f>B32*E32</f>
        <v>0</v>
      </c>
      <c r="G32" s="24"/>
      <c r="H32" s="36"/>
    </row>
    <row r="33" spans="1:8" x14ac:dyDescent="0.25">
      <c r="A33" s="25" t="s">
        <v>30</v>
      </c>
      <c r="B33" s="26">
        <v>1</v>
      </c>
      <c r="C33" s="27">
        <v>0.25</v>
      </c>
      <c r="D33" s="30">
        <f>B33*C33</f>
        <v>0.25</v>
      </c>
      <c r="E33" s="27">
        <f>'GS Over 50 FHP 2017'!E33</f>
        <v>0.25</v>
      </c>
      <c r="F33" s="30">
        <f>B33*E33</f>
        <v>0.25</v>
      </c>
      <c r="G33" s="24"/>
      <c r="H33" s="36"/>
    </row>
    <row r="34" spans="1:8" s="2" customFormat="1" x14ac:dyDescent="0.25">
      <c r="A34" s="31" t="s">
        <v>31</v>
      </c>
      <c r="B34" s="19"/>
      <c r="C34" s="32"/>
      <c r="D34" s="33">
        <f>SUM(D29:D33)</f>
        <v>658.62166999999999</v>
      </c>
      <c r="E34" s="32"/>
      <c r="F34" s="33">
        <f>SUM(F29:F33)</f>
        <v>658.62166999999999</v>
      </c>
      <c r="G34" s="34">
        <f>(F34-D34)/D34</f>
        <v>0</v>
      </c>
    </row>
    <row r="35" spans="1:8" s="2" customFormat="1" x14ac:dyDescent="0.25">
      <c r="A35" s="31"/>
      <c r="B35" s="19"/>
      <c r="C35" s="32"/>
      <c r="D35" s="33"/>
      <c r="E35" s="32"/>
      <c r="F35" s="33"/>
      <c r="G35" s="34"/>
    </row>
    <row r="36" spans="1:8" x14ac:dyDescent="0.25">
      <c r="A36" s="25" t="s">
        <v>32</v>
      </c>
      <c r="B36" s="26"/>
      <c r="C36" s="45"/>
      <c r="D36" s="30">
        <f>SUM(D10,D18,D28,D34)</f>
        <v>10299.744200000001</v>
      </c>
      <c r="E36" s="45"/>
      <c r="F36" s="30">
        <f>SUM(F10,F18,F28,F34)</f>
        <v>10214.7042</v>
      </c>
      <c r="G36" s="24"/>
      <c r="H36" s="36"/>
    </row>
    <row r="37" spans="1:8" ht="15.75" thickBot="1" x14ac:dyDescent="0.3">
      <c r="A37" s="25" t="s">
        <v>33</v>
      </c>
      <c r="B37" s="26"/>
      <c r="C37" s="47">
        <f>+'GS Over 50 FHP 2017'!$C$37</f>
        <v>0.13</v>
      </c>
      <c r="D37" s="48">
        <f>D36*C37</f>
        <v>1338.9667460000003</v>
      </c>
      <c r="E37" s="47">
        <f>'GS Over 50 FHP 2017'!E37</f>
        <v>0.13</v>
      </c>
      <c r="F37" s="30">
        <f>F36*E37</f>
        <v>1327.911546</v>
      </c>
      <c r="G37" s="24"/>
      <c r="H37" s="36"/>
    </row>
    <row r="38" spans="1:8" s="2" customFormat="1" ht="15.75" thickBot="1" x14ac:dyDescent="0.3">
      <c r="A38" s="1" t="s">
        <v>34</v>
      </c>
      <c r="B38" s="49"/>
      <c r="C38" s="50"/>
      <c r="D38" s="51">
        <f>D36+D37</f>
        <v>11638.710946000001</v>
      </c>
      <c r="E38" s="52"/>
      <c r="F38" s="79">
        <f>F36+F37</f>
        <v>11542.615745999999</v>
      </c>
      <c r="G38" s="53">
        <f>(F38-D38)/D38</f>
        <v>-8.256515729779132E-3</v>
      </c>
    </row>
    <row r="39" spans="1:8" ht="15.75" thickBot="1" x14ac:dyDescent="0.3">
      <c r="A39" s="1" t="s">
        <v>35</v>
      </c>
      <c r="B39" s="49"/>
      <c r="C39" s="50"/>
      <c r="D39" s="51">
        <f>(D10+D24+D28+D34)*1.13</f>
        <v>11685.639845999998</v>
      </c>
      <c r="E39" s="52"/>
      <c r="F39" s="51">
        <f>(F10+F24+F28+F34)*1.13</f>
        <v>11589.544646</v>
      </c>
      <c r="G39" s="53">
        <f>(F39-D39)/D39</f>
        <v>-8.2233580074685744E-3</v>
      </c>
    </row>
    <row r="40" spans="1:8" x14ac:dyDescent="0.25">
      <c r="F40" s="55"/>
    </row>
    <row r="41" spans="1:8" x14ac:dyDescent="0.25">
      <c r="G41" s="177" t="s">
        <v>155</v>
      </c>
    </row>
  </sheetData>
  <mergeCells count="1">
    <mergeCell ref="B1:G1"/>
  </mergeCells>
  <pageMargins left="0.7" right="0.7" top="0.75" bottom="0.75" header="0.3" footer="0.3"/>
  <pageSetup scale="92" fitToHeight="0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1"/>
  <sheetViews>
    <sheetView workbookViewId="0"/>
  </sheetViews>
  <sheetFormatPr defaultRowHeight="15" x14ac:dyDescent="0.25"/>
  <cols>
    <col min="1" max="1" width="34.85546875" style="54" bestFit="1" customWidth="1"/>
    <col min="2" max="2" width="11.5703125" style="17" customWidth="1"/>
    <col min="3" max="3" width="9.140625" customWidth="1"/>
    <col min="4" max="4" width="10" customWidth="1"/>
    <col min="5" max="5" width="11.140625" style="17" customWidth="1"/>
    <col min="6" max="6" width="11.7109375" style="17" customWidth="1"/>
    <col min="7" max="7" width="9.5703125" style="17" bestFit="1" customWidth="1"/>
  </cols>
  <sheetData>
    <row r="1" spans="1:11" s="2" customFormat="1" ht="15.75" thickBot="1" x14ac:dyDescent="0.3">
      <c r="A1" s="1"/>
      <c r="B1" s="182" t="s">
        <v>59</v>
      </c>
      <c r="C1" s="180"/>
      <c r="D1" s="180"/>
      <c r="E1" s="180"/>
      <c r="F1" s="180"/>
      <c r="G1" s="181"/>
      <c r="J1" s="56" t="s">
        <v>36</v>
      </c>
      <c r="K1" s="56"/>
    </row>
    <row r="2" spans="1:11" s="9" customFormat="1" ht="64.5" thickBot="1" x14ac:dyDescent="0.3">
      <c r="A2" s="3"/>
      <c r="B2" s="4" t="s">
        <v>1</v>
      </c>
      <c r="C2" s="5" t="s">
        <v>45</v>
      </c>
      <c r="D2" s="6" t="s">
        <v>3</v>
      </c>
      <c r="E2" s="65" t="s">
        <v>46</v>
      </c>
      <c r="F2" s="8" t="s">
        <v>5</v>
      </c>
      <c r="G2" s="4" t="s">
        <v>6</v>
      </c>
      <c r="J2" s="57"/>
      <c r="K2" s="57"/>
    </row>
    <row r="3" spans="1:11" s="17" customFormat="1" x14ac:dyDescent="0.25">
      <c r="A3" s="10" t="s">
        <v>7</v>
      </c>
      <c r="B3" s="69">
        <v>73000</v>
      </c>
      <c r="C3" s="12"/>
      <c r="D3" s="13"/>
      <c r="E3" s="14"/>
      <c r="F3" s="15"/>
      <c r="G3" s="16"/>
      <c r="J3" s="58"/>
      <c r="K3" s="58"/>
    </row>
    <row r="4" spans="1:11" s="17" customFormat="1" x14ac:dyDescent="0.25">
      <c r="A4" s="70" t="s">
        <v>61</v>
      </c>
      <c r="B4" s="19">
        <v>100</v>
      </c>
      <c r="C4" s="71"/>
      <c r="D4" s="72"/>
      <c r="E4" s="22"/>
      <c r="F4" s="23"/>
      <c r="G4" s="24"/>
      <c r="J4" s="58"/>
      <c r="K4" s="58"/>
    </row>
    <row r="5" spans="1:11" s="17" customFormat="1" x14ac:dyDescent="0.25">
      <c r="A5" s="18" t="s">
        <v>8</v>
      </c>
      <c r="B5" s="19">
        <v>1.0561</v>
      </c>
      <c r="C5" s="20"/>
      <c r="D5" s="21"/>
      <c r="E5" s="22"/>
      <c r="F5" s="23"/>
      <c r="G5" s="24"/>
      <c r="J5" s="58"/>
      <c r="K5" s="58"/>
    </row>
    <row r="6" spans="1:11" x14ac:dyDescent="0.25">
      <c r="A6" s="25"/>
      <c r="B6" s="26"/>
      <c r="C6" s="27"/>
      <c r="D6" s="23"/>
      <c r="E6" s="22"/>
      <c r="F6" s="23"/>
      <c r="G6" s="24"/>
      <c r="J6" s="59"/>
      <c r="K6" s="59"/>
    </row>
    <row r="7" spans="1:11" x14ac:dyDescent="0.25">
      <c r="A7" s="25"/>
      <c r="B7" s="28"/>
      <c r="C7" s="29"/>
      <c r="D7" s="30"/>
      <c r="E7" s="29"/>
      <c r="F7" s="30"/>
      <c r="G7" s="24"/>
      <c r="H7" s="36"/>
      <c r="J7" s="59"/>
      <c r="K7" s="59"/>
    </row>
    <row r="8" spans="1:11" x14ac:dyDescent="0.25">
      <c r="A8" s="25"/>
      <c r="B8" s="28"/>
      <c r="C8" s="29"/>
      <c r="D8" s="30"/>
      <c r="E8" s="29"/>
      <c r="F8" s="30"/>
      <c r="G8" s="24"/>
      <c r="H8" s="36"/>
      <c r="J8" s="59"/>
      <c r="K8" s="59"/>
    </row>
    <row r="9" spans="1:11" x14ac:dyDescent="0.25">
      <c r="A9" s="77" t="s">
        <v>62</v>
      </c>
      <c r="B9" s="28">
        <f>($B$3)*B5</f>
        <v>77095.3</v>
      </c>
      <c r="C9" s="29">
        <f>+'GS Over 50 no FHP 16-17'!$C$9</f>
        <v>0.1101</v>
      </c>
      <c r="D9" s="30">
        <f>B9*C9</f>
        <v>8488.1925300000003</v>
      </c>
      <c r="E9" s="29">
        <f>C9</f>
        <v>0.1101</v>
      </c>
      <c r="F9" s="30">
        <f>B9*E9</f>
        <v>8488.1925300000003</v>
      </c>
      <c r="G9" s="24"/>
      <c r="H9" s="36"/>
      <c r="J9" s="78"/>
      <c r="K9" s="59"/>
    </row>
    <row r="10" spans="1:11" s="2" customFormat="1" x14ac:dyDescent="0.25">
      <c r="A10" s="31" t="s">
        <v>12</v>
      </c>
      <c r="B10" s="19"/>
      <c r="C10" s="32"/>
      <c r="D10" s="33">
        <f>SUM(D7:D9)</f>
        <v>8488.1925300000003</v>
      </c>
      <c r="E10" s="32"/>
      <c r="F10" s="33">
        <f>SUM(F7:F9)</f>
        <v>8488.1925300000003</v>
      </c>
      <c r="G10" s="34">
        <f>(F10-D10)/D10</f>
        <v>0</v>
      </c>
      <c r="H10" s="60"/>
      <c r="J10" s="56"/>
      <c r="K10" s="56"/>
    </row>
    <row r="11" spans="1:11" s="2" customFormat="1" x14ac:dyDescent="0.25">
      <c r="A11" s="31"/>
      <c r="B11" s="19"/>
      <c r="C11" s="32"/>
      <c r="D11" s="33"/>
      <c r="E11" s="32"/>
      <c r="F11" s="33"/>
      <c r="G11" s="34"/>
      <c r="J11" s="56"/>
      <c r="K11" s="56"/>
    </row>
    <row r="12" spans="1:11" x14ac:dyDescent="0.25">
      <c r="A12" s="25" t="s">
        <v>13</v>
      </c>
      <c r="B12" s="26">
        <v>1</v>
      </c>
      <c r="C12" s="61">
        <f>ROUND('GS Over 50 FHP 2020'!C12*(1+J12),2)</f>
        <v>384.7</v>
      </c>
      <c r="D12" s="30">
        <f>B12*C12</f>
        <v>384.7</v>
      </c>
      <c r="E12" s="40">
        <f>'GS Over 50 FHP 2020'!E12</f>
        <v>337.19</v>
      </c>
      <c r="F12" s="30">
        <f>B12*E12</f>
        <v>337.19</v>
      </c>
      <c r="G12" s="24"/>
      <c r="H12" s="36"/>
      <c r="J12" s="62">
        <v>1.6E-2</v>
      </c>
      <c r="K12" s="59"/>
    </row>
    <row r="13" spans="1:11" x14ac:dyDescent="0.25">
      <c r="A13" s="25" t="s">
        <v>14</v>
      </c>
      <c r="B13" s="26">
        <v>1</v>
      </c>
      <c r="C13" s="27">
        <v>0</v>
      </c>
      <c r="D13" s="30">
        <f>B13*C13</f>
        <v>0</v>
      </c>
      <c r="E13" s="27">
        <f>'GS Over 50 FHP 2017'!E13</f>
        <v>0</v>
      </c>
      <c r="F13" s="30">
        <f>B13*E13</f>
        <v>0</v>
      </c>
      <c r="G13" s="24"/>
      <c r="H13" s="36"/>
      <c r="J13" s="59"/>
      <c r="K13" s="59"/>
    </row>
    <row r="14" spans="1:11" x14ac:dyDescent="0.25">
      <c r="A14" s="25" t="s">
        <v>63</v>
      </c>
      <c r="B14" s="26">
        <f>B4</f>
        <v>100</v>
      </c>
      <c r="C14" s="63">
        <f>ROUND('GS Over 50 FHP 2020'!C14*(1+J14),4)</f>
        <v>4.0462999999999996</v>
      </c>
      <c r="D14" s="30">
        <f>B14*C14</f>
        <v>404.62999999999994</v>
      </c>
      <c r="E14" s="27">
        <f>'GS Over 50 FHP 2020'!E14</f>
        <v>3.5467</v>
      </c>
      <c r="F14" s="30">
        <f>B14*E14</f>
        <v>354.67</v>
      </c>
      <c r="G14" s="24"/>
      <c r="H14" s="36"/>
      <c r="J14" s="62">
        <v>1.6E-2</v>
      </c>
      <c r="K14" s="59"/>
    </row>
    <row r="15" spans="1:11" x14ac:dyDescent="0.25">
      <c r="A15" s="25" t="s">
        <v>64</v>
      </c>
      <c r="B15" s="26">
        <f>B4</f>
        <v>100</v>
      </c>
      <c r="C15" s="38">
        <v>0.223</v>
      </c>
      <c r="D15" s="30">
        <f>B15*C15</f>
        <v>22.3</v>
      </c>
      <c r="E15" s="27">
        <f>'GS Over 50 FHP 2017'!E15</f>
        <v>0.223</v>
      </c>
      <c r="F15" s="30">
        <f>B15*E15</f>
        <v>22.3</v>
      </c>
      <c r="G15" s="24"/>
      <c r="H15" s="36"/>
    </row>
    <row r="16" spans="1:11" x14ac:dyDescent="0.25">
      <c r="A16" s="25" t="s">
        <v>65</v>
      </c>
      <c r="B16" s="26">
        <f>B4</f>
        <v>100</v>
      </c>
      <c r="C16" s="22">
        <f>-1.7947+0.4856-1.0338+2.7738-0.0156</f>
        <v>0.41529999999999984</v>
      </c>
      <c r="D16" s="30">
        <f>B16*C16</f>
        <v>41.529999999999987</v>
      </c>
      <c r="E16" s="27">
        <f>'GS Over 50 FHP 2017'!E16</f>
        <v>0.41529999999999984</v>
      </c>
      <c r="F16" s="30">
        <f>B16*E16</f>
        <v>41.529999999999987</v>
      </c>
      <c r="G16" s="24"/>
      <c r="H16" s="36"/>
    </row>
    <row r="17" spans="1:8" x14ac:dyDescent="0.25">
      <c r="A17" s="25"/>
      <c r="B17" s="26"/>
      <c r="C17" s="37"/>
      <c r="D17" s="30"/>
      <c r="E17" s="37"/>
      <c r="F17" s="30"/>
      <c r="G17" s="24"/>
    </row>
    <row r="18" spans="1:8" x14ac:dyDescent="0.25">
      <c r="A18" s="31" t="s">
        <v>18</v>
      </c>
      <c r="B18" s="26"/>
      <c r="C18" s="37"/>
      <c r="D18" s="33">
        <f>SUM(D12,D14,D15)</f>
        <v>811.62999999999988</v>
      </c>
      <c r="E18" s="37"/>
      <c r="F18" s="39">
        <f>SUM(F12,F14,F15)</f>
        <v>714.16</v>
      </c>
      <c r="G18" s="34">
        <f>(F18-D18)/D18</f>
        <v>-0.12009166738538488</v>
      </c>
    </row>
    <row r="19" spans="1:8" x14ac:dyDescent="0.25">
      <c r="A19" s="31"/>
      <c r="B19" s="26"/>
      <c r="C19" s="37"/>
      <c r="D19" s="33"/>
      <c r="E19" s="37"/>
      <c r="F19" s="39"/>
      <c r="G19" s="34"/>
    </row>
    <row r="20" spans="1:8" x14ac:dyDescent="0.25">
      <c r="A20" s="25" t="s">
        <v>19</v>
      </c>
      <c r="B20" s="26"/>
      <c r="C20" s="40">
        <v>0</v>
      </c>
      <c r="D20" s="30">
        <f>B20*C20</f>
        <v>0</v>
      </c>
      <c r="E20" s="40">
        <f>'GS Over 50 FHP 2017'!E20</f>
        <v>0</v>
      </c>
      <c r="F20" s="41">
        <f>B20*E20</f>
        <v>0</v>
      </c>
      <c r="G20" s="34"/>
      <c r="H20" s="36"/>
    </row>
    <row r="21" spans="1:8" x14ac:dyDescent="0.25">
      <c r="A21" s="25" t="s">
        <v>20</v>
      </c>
      <c r="B21" s="28"/>
      <c r="C21" s="37">
        <v>0</v>
      </c>
      <c r="D21" s="30">
        <f>B21*C21</f>
        <v>0</v>
      </c>
      <c r="E21" s="37">
        <f>'GS Over 50 FHP 2017'!E21</f>
        <v>0</v>
      </c>
      <c r="F21" s="41">
        <f>B21*E21</f>
        <v>0</v>
      </c>
      <c r="G21" s="34"/>
      <c r="H21" s="36"/>
    </row>
    <row r="22" spans="1:8" x14ac:dyDescent="0.25">
      <c r="A22" s="25"/>
      <c r="B22" s="26"/>
      <c r="C22" s="37"/>
      <c r="D22" s="33"/>
      <c r="E22" s="37"/>
      <c r="F22" s="39"/>
      <c r="G22" s="34"/>
    </row>
    <row r="23" spans="1:8" x14ac:dyDescent="0.25">
      <c r="A23" s="31"/>
      <c r="B23" s="26"/>
      <c r="C23" s="37"/>
      <c r="D23" s="33"/>
      <c r="E23" s="37"/>
      <c r="F23" s="39"/>
      <c r="G23" s="34"/>
    </row>
    <row r="24" spans="1:8" s="2" customFormat="1" x14ac:dyDescent="0.25">
      <c r="A24" s="31" t="s">
        <v>22</v>
      </c>
      <c r="B24" s="19"/>
      <c r="C24" s="32"/>
      <c r="D24" s="33">
        <f>SUM(D12:D16)</f>
        <v>853.15999999999985</v>
      </c>
      <c r="E24" s="32"/>
      <c r="F24" s="33">
        <f>SUM(F12:F16)</f>
        <v>755.68999999999994</v>
      </c>
      <c r="G24" s="34">
        <f>(F24-D24)/D24</f>
        <v>-0.11424586244080821</v>
      </c>
      <c r="H24" s="42"/>
    </row>
    <row r="25" spans="1:8" s="2" customFormat="1" x14ac:dyDescent="0.25">
      <c r="A25" s="31"/>
      <c r="B25" s="19"/>
      <c r="C25" s="32"/>
      <c r="D25" s="33"/>
      <c r="E25" s="32"/>
      <c r="F25" s="33"/>
      <c r="G25" s="34"/>
      <c r="H25" s="42"/>
    </row>
    <row r="26" spans="1:8" x14ac:dyDescent="0.25">
      <c r="A26" s="25" t="s">
        <v>66</v>
      </c>
      <c r="B26" s="28">
        <f>B4</f>
        <v>100</v>
      </c>
      <c r="C26" s="22">
        <v>1.9991000000000001</v>
      </c>
      <c r="D26" s="30">
        <f>B26*C26</f>
        <v>199.91</v>
      </c>
      <c r="E26" s="27">
        <f>'GS Over 50 FHP 2017'!E26</f>
        <v>1.9991000000000001</v>
      </c>
      <c r="F26" s="30">
        <f>B26*E26</f>
        <v>199.91</v>
      </c>
      <c r="G26" s="24"/>
      <c r="H26" s="36"/>
    </row>
    <row r="27" spans="1:8" x14ac:dyDescent="0.25">
      <c r="A27" s="25" t="s">
        <v>67</v>
      </c>
      <c r="B27" s="28">
        <f>B4</f>
        <v>100</v>
      </c>
      <c r="C27" s="22">
        <v>1.5382</v>
      </c>
      <c r="D27" s="30">
        <f>B27*C27</f>
        <v>153.82</v>
      </c>
      <c r="E27" s="27">
        <f>'GS Over 50 FHP 2017'!E27</f>
        <v>1.5382</v>
      </c>
      <c r="F27" s="30">
        <f>B27*E27</f>
        <v>153.82</v>
      </c>
      <c r="G27" s="24"/>
      <c r="H27" s="36"/>
    </row>
    <row r="28" spans="1:8" s="2" customFormat="1" x14ac:dyDescent="0.25">
      <c r="A28" s="31" t="s">
        <v>25</v>
      </c>
      <c r="B28" s="43"/>
      <c r="C28" s="32"/>
      <c r="D28" s="33">
        <f>SUM(D26:D27)</f>
        <v>353.73</v>
      </c>
      <c r="E28" s="32"/>
      <c r="F28" s="33">
        <f>SUM(F26:F27)</f>
        <v>353.73</v>
      </c>
      <c r="G28" s="34">
        <f>(F28-D28)/D28</f>
        <v>0</v>
      </c>
    </row>
    <row r="29" spans="1:8" s="2" customFormat="1" x14ac:dyDescent="0.25">
      <c r="A29" s="25" t="s">
        <v>26</v>
      </c>
      <c r="B29" s="64">
        <f>B3</f>
        <v>73000</v>
      </c>
      <c r="C29" s="22">
        <v>4.8999999999999998E-3</v>
      </c>
      <c r="D29" s="30">
        <f>B29*C29</f>
        <v>357.7</v>
      </c>
      <c r="E29" s="27">
        <f>'GS Over 50 FHP 2017'!E29</f>
        <v>4.8999999999999998E-3</v>
      </c>
      <c r="F29" s="30">
        <f>B29*E29</f>
        <v>357.7</v>
      </c>
      <c r="G29" s="34"/>
    </row>
    <row r="30" spans="1:8" x14ac:dyDescent="0.25">
      <c r="A30" s="25" t="s">
        <v>27</v>
      </c>
      <c r="B30" s="28">
        <f>B3*B5</f>
        <v>77095.3</v>
      </c>
      <c r="C30" s="27">
        <v>3.5999999999999999E-3</v>
      </c>
      <c r="D30" s="30">
        <f>B30*C30</f>
        <v>277.54307999999997</v>
      </c>
      <c r="E30" s="27">
        <f>'GS Over 50 FHP 2017'!E30</f>
        <v>3.5999999999999999E-3</v>
      </c>
      <c r="F30" s="30">
        <f>B30*E30</f>
        <v>277.54307999999997</v>
      </c>
      <c r="G30" s="24"/>
      <c r="H30" s="36"/>
    </row>
    <row r="31" spans="1:8" x14ac:dyDescent="0.25">
      <c r="A31" s="25" t="s">
        <v>28</v>
      </c>
      <c r="B31" s="28">
        <f>B3*B5</f>
        <v>77095.3</v>
      </c>
      <c r="C31" s="27">
        <v>2.9999999999999997E-4</v>
      </c>
      <c r="D31" s="30">
        <f>B31*C31</f>
        <v>23.128589999999999</v>
      </c>
      <c r="E31" s="27">
        <f>'GS Over 50 FHP 2017'!E31</f>
        <v>2.9999999999999997E-4</v>
      </c>
      <c r="F31" s="30">
        <f>B31*E31</f>
        <v>23.128589999999999</v>
      </c>
      <c r="G31" s="24"/>
      <c r="H31" s="36"/>
    </row>
    <row r="32" spans="1:8" x14ac:dyDescent="0.25">
      <c r="A32" s="25" t="s">
        <v>29</v>
      </c>
      <c r="B32" s="28">
        <f>B3*B5</f>
        <v>77095.3</v>
      </c>
      <c r="C32" s="27">
        <v>0</v>
      </c>
      <c r="D32" s="30">
        <f>B32*C32</f>
        <v>0</v>
      </c>
      <c r="E32" s="27">
        <f>'GS Over 50 FHP 2017'!E32</f>
        <v>0</v>
      </c>
      <c r="F32" s="30">
        <f>B32*E32</f>
        <v>0</v>
      </c>
      <c r="G32" s="24"/>
      <c r="H32" s="36"/>
    </row>
    <row r="33" spans="1:8" x14ac:dyDescent="0.25">
      <c r="A33" s="25" t="s">
        <v>30</v>
      </c>
      <c r="B33" s="26">
        <v>1</v>
      </c>
      <c r="C33" s="27">
        <v>0.25</v>
      </c>
      <c r="D33" s="30">
        <f>B33*C33</f>
        <v>0.25</v>
      </c>
      <c r="E33" s="27">
        <f>'GS Over 50 FHP 2017'!E33</f>
        <v>0.25</v>
      </c>
      <c r="F33" s="30">
        <f>B33*E33</f>
        <v>0.25</v>
      </c>
      <c r="G33" s="24"/>
      <c r="H33" s="36"/>
    </row>
    <row r="34" spans="1:8" s="2" customFormat="1" x14ac:dyDescent="0.25">
      <c r="A34" s="31" t="s">
        <v>31</v>
      </c>
      <c r="B34" s="19"/>
      <c r="C34" s="32"/>
      <c r="D34" s="33">
        <f>SUM(D29:D33)</f>
        <v>658.62166999999999</v>
      </c>
      <c r="E34" s="32"/>
      <c r="F34" s="33">
        <f>SUM(F29:F33)</f>
        <v>658.62166999999999</v>
      </c>
      <c r="G34" s="34">
        <f>(F34-D34)/D34</f>
        <v>0</v>
      </c>
    </row>
    <row r="35" spans="1:8" s="2" customFormat="1" x14ac:dyDescent="0.25">
      <c r="A35" s="31"/>
      <c r="B35" s="19"/>
      <c r="C35" s="32"/>
      <c r="D35" s="33"/>
      <c r="E35" s="32"/>
      <c r="F35" s="33"/>
      <c r="G35" s="34"/>
    </row>
    <row r="36" spans="1:8" x14ac:dyDescent="0.25">
      <c r="A36" s="25" t="s">
        <v>32</v>
      </c>
      <c r="B36" s="26"/>
      <c r="C36" s="45"/>
      <c r="D36" s="30">
        <f>SUM(D10,D18,D28,D34)</f>
        <v>10312.174199999999</v>
      </c>
      <c r="E36" s="45"/>
      <c r="F36" s="30">
        <f>SUM(F10,F18,F28,F34)</f>
        <v>10214.7042</v>
      </c>
      <c r="G36" s="24"/>
      <c r="H36" s="36"/>
    </row>
    <row r="37" spans="1:8" ht="15.75" thickBot="1" x14ac:dyDescent="0.3">
      <c r="A37" s="25" t="s">
        <v>33</v>
      </c>
      <c r="B37" s="26"/>
      <c r="C37" s="47">
        <f>+'GS Over 50 FHP 2017'!$C$37</f>
        <v>0.13</v>
      </c>
      <c r="D37" s="48">
        <f>D36*C37</f>
        <v>1340.5826460000001</v>
      </c>
      <c r="E37" s="47">
        <f>'GS Over 50 FHP 2017'!E37</f>
        <v>0.13</v>
      </c>
      <c r="F37" s="30">
        <f>F36*E37</f>
        <v>1327.911546</v>
      </c>
      <c r="G37" s="24"/>
      <c r="H37" s="36"/>
    </row>
    <row r="38" spans="1:8" s="2" customFormat="1" ht="15.75" thickBot="1" x14ac:dyDescent="0.3">
      <c r="A38" s="1" t="s">
        <v>34</v>
      </c>
      <c r="B38" s="49"/>
      <c r="C38" s="50"/>
      <c r="D38" s="51">
        <f>D36+D37</f>
        <v>11652.756846</v>
      </c>
      <c r="E38" s="52"/>
      <c r="F38" s="79">
        <f>F36+F37</f>
        <v>11542.615745999999</v>
      </c>
      <c r="G38" s="53">
        <f>(F38-D38)/D38</f>
        <v>-9.4519349760403236E-3</v>
      </c>
    </row>
    <row r="39" spans="1:8" ht="15.75" thickBot="1" x14ac:dyDescent="0.3">
      <c r="A39" s="1" t="s">
        <v>35</v>
      </c>
      <c r="B39" s="49"/>
      <c r="C39" s="50"/>
      <c r="D39" s="51">
        <f>(D10+D24+D28+D34)*1.13</f>
        <v>11699.685745999999</v>
      </c>
      <c r="E39" s="52"/>
      <c r="F39" s="51">
        <f>(F10+F24+F28+F34)*1.13</f>
        <v>11589.544646</v>
      </c>
      <c r="G39" s="53">
        <f>(F39-D39)/D39</f>
        <v>-9.4140220849654021E-3</v>
      </c>
    </row>
    <row r="40" spans="1:8" x14ac:dyDescent="0.25">
      <c r="F40" s="55"/>
    </row>
    <row r="41" spans="1:8" x14ac:dyDescent="0.25">
      <c r="G41" s="177" t="s">
        <v>156</v>
      </c>
    </row>
  </sheetData>
  <mergeCells count="1">
    <mergeCell ref="B1:G1"/>
  </mergeCells>
  <pageMargins left="0.7" right="0.7" top="0.75" bottom="0.75" header="0.3" footer="0.3"/>
  <pageSetup scale="92" fitToHeight="0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1"/>
  <sheetViews>
    <sheetView workbookViewId="0"/>
  </sheetViews>
  <sheetFormatPr defaultRowHeight="15" x14ac:dyDescent="0.25"/>
  <cols>
    <col min="1" max="1" width="34.85546875" style="54" bestFit="1" customWidth="1"/>
    <col min="2" max="2" width="11.5703125" style="17" customWidth="1"/>
    <col min="3" max="3" width="9.140625" customWidth="1"/>
    <col min="4" max="4" width="10" customWidth="1"/>
    <col min="5" max="5" width="11.140625" style="17" customWidth="1"/>
    <col min="6" max="6" width="11.7109375" style="17" customWidth="1"/>
    <col min="7" max="7" width="9.5703125" style="17" bestFit="1" customWidth="1"/>
    <col min="11" max="11" width="13.85546875" customWidth="1"/>
    <col min="13" max="13" width="4.5703125" customWidth="1"/>
    <col min="15" max="15" width="14.28515625" customWidth="1"/>
  </cols>
  <sheetData>
    <row r="1" spans="1:15" s="2" customFormat="1" ht="15.75" thickBot="1" x14ac:dyDescent="0.3">
      <c r="A1" s="1"/>
      <c r="B1" s="182" t="s">
        <v>59</v>
      </c>
      <c r="C1" s="180"/>
      <c r="D1" s="180"/>
      <c r="E1" s="180"/>
      <c r="F1" s="180"/>
      <c r="G1" s="181"/>
      <c r="J1" s="68" t="s">
        <v>47</v>
      </c>
      <c r="K1" s="56"/>
      <c r="N1" s="68" t="s">
        <v>48</v>
      </c>
      <c r="O1" s="56"/>
    </row>
    <row r="2" spans="1:15" s="9" customFormat="1" ht="64.5" thickBot="1" x14ac:dyDescent="0.3">
      <c r="A2" s="3"/>
      <c r="B2" s="4" t="s">
        <v>1</v>
      </c>
      <c r="C2" s="5" t="s">
        <v>49</v>
      </c>
      <c r="D2" s="6" t="s">
        <v>3</v>
      </c>
      <c r="E2" s="65" t="s">
        <v>50</v>
      </c>
      <c r="F2" s="8" t="s">
        <v>5</v>
      </c>
      <c r="G2" s="4" t="s">
        <v>6</v>
      </c>
      <c r="J2" s="57"/>
      <c r="K2" s="57"/>
      <c r="N2" s="57"/>
      <c r="O2" s="57"/>
    </row>
    <row r="3" spans="1:15" s="17" customFormat="1" x14ac:dyDescent="0.25">
      <c r="A3" s="10" t="s">
        <v>7</v>
      </c>
      <c r="B3" s="69">
        <v>73000</v>
      </c>
      <c r="C3" s="12"/>
      <c r="D3" s="13"/>
      <c r="E3" s="14"/>
      <c r="F3" s="15"/>
      <c r="G3" s="16"/>
      <c r="J3" s="58"/>
      <c r="K3" s="58"/>
      <c r="N3" s="58"/>
      <c r="O3" s="58"/>
    </row>
    <row r="4" spans="1:15" s="17" customFormat="1" x14ac:dyDescent="0.25">
      <c r="A4" s="70" t="s">
        <v>61</v>
      </c>
      <c r="B4" s="19">
        <v>100</v>
      </c>
      <c r="C4" s="71"/>
      <c r="D4" s="72"/>
      <c r="E4" s="22"/>
      <c r="F4" s="23"/>
      <c r="G4" s="24"/>
      <c r="J4" s="58"/>
      <c r="K4" s="58"/>
      <c r="N4" s="58"/>
      <c r="O4" s="58"/>
    </row>
    <row r="5" spans="1:15" s="17" customFormat="1" x14ac:dyDescent="0.25">
      <c r="A5" s="18" t="s">
        <v>8</v>
      </c>
      <c r="B5" s="19">
        <v>1.0561</v>
      </c>
      <c r="C5" s="20"/>
      <c r="D5" s="21"/>
      <c r="E5" s="22"/>
      <c r="F5" s="23"/>
      <c r="G5" s="24"/>
      <c r="J5" s="58"/>
      <c r="K5" s="58"/>
      <c r="N5" s="58"/>
      <c r="O5" s="58"/>
    </row>
    <row r="6" spans="1:15" x14ac:dyDescent="0.25">
      <c r="A6" s="25"/>
      <c r="B6" s="26"/>
      <c r="C6" s="27"/>
      <c r="D6" s="23"/>
      <c r="E6" s="22"/>
      <c r="F6" s="23"/>
      <c r="G6" s="24"/>
      <c r="J6" s="59"/>
      <c r="K6" s="59"/>
      <c r="N6" s="59"/>
      <c r="O6" s="59"/>
    </row>
    <row r="7" spans="1:15" x14ac:dyDescent="0.25">
      <c r="A7" s="25"/>
      <c r="B7" s="28"/>
      <c r="C7" s="29"/>
      <c r="D7" s="30"/>
      <c r="E7" s="29"/>
      <c r="F7" s="30"/>
      <c r="G7" s="24"/>
      <c r="H7" s="36"/>
      <c r="J7" s="59"/>
      <c r="K7" s="59"/>
      <c r="N7" s="59"/>
      <c r="O7" s="59"/>
    </row>
    <row r="8" spans="1:15" x14ac:dyDescent="0.25">
      <c r="A8" s="25"/>
      <c r="B8" s="28"/>
      <c r="C8" s="29"/>
      <c r="D8" s="30"/>
      <c r="E8" s="29"/>
      <c r="F8" s="30"/>
      <c r="G8" s="24"/>
      <c r="H8" s="36"/>
      <c r="J8" s="59"/>
      <c r="K8" s="59"/>
      <c r="N8" s="59"/>
      <c r="O8" s="59"/>
    </row>
    <row r="9" spans="1:15" x14ac:dyDescent="0.25">
      <c r="A9" s="77" t="s">
        <v>62</v>
      </c>
      <c r="B9" s="28">
        <f>($B$3)*B5</f>
        <v>77095.3</v>
      </c>
      <c r="C9" s="29">
        <f>+'GS Over 50 no FHP 16-17'!$C$9</f>
        <v>0.1101</v>
      </c>
      <c r="D9" s="30">
        <f>B9*C9</f>
        <v>8488.1925300000003</v>
      </c>
      <c r="E9" s="29">
        <f>C9</f>
        <v>0.1101</v>
      </c>
      <c r="F9" s="30">
        <f>B9*E9</f>
        <v>8488.1925300000003</v>
      </c>
      <c r="G9" s="24"/>
      <c r="H9" s="36"/>
      <c r="J9" s="78"/>
      <c r="K9" s="59"/>
      <c r="N9" s="59"/>
      <c r="O9" s="59"/>
    </row>
    <row r="10" spans="1:15" s="2" customFormat="1" x14ac:dyDescent="0.25">
      <c r="A10" s="31" t="s">
        <v>12</v>
      </c>
      <c r="B10" s="19"/>
      <c r="C10" s="32"/>
      <c r="D10" s="33">
        <f>SUM(D7:D9)</f>
        <v>8488.1925300000003</v>
      </c>
      <c r="E10" s="32"/>
      <c r="F10" s="33">
        <f>SUM(F7:F9)</f>
        <v>8488.1925300000003</v>
      </c>
      <c r="G10" s="34">
        <f>(F10-D10)/D10</f>
        <v>0</v>
      </c>
      <c r="H10" s="60"/>
      <c r="J10" s="56"/>
      <c r="K10" s="56"/>
      <c r="N10" s="56"/>
      <c r="O10" s="56"/>
    </row>
    <row r="11" spans="1:15" s="2" customFormat="1" x14ac:dyDescent="0.25">
      <c r="A11" s="31"/>
      <c r="B11" s="19"/>
      <c r="C11" s="32"/>
      <c r="D11" s="33"/>
      <c r="E11" s="32"/>
      <c r="F11" s="33"/>
      <c r="G11" s="34"/>
      <c r="J11" s="56"/>
      <c r="K11" s="56"/>
      <c r="N11" s="56"/>
      <c r="O11" s="56"/>
    </row>
    <row r="12" spans="1:15" x14ac:dyDescent="0.25">
      <c r="A12" s="25" t="s">
        <v>13</v>
      </c>
      <c r="B12" s="26">
        <v>1</v>
      </c>
      <c r="C12" s="61">
        <f>ROUND('GS Over 50 FHP 2021'!C12*(1+J12),2)</f>
        <v>390.86</v>
      </c>
      <c r="D12" s="30">
        <f>B12*C12</f>
        <v>390.86</v>
      </c>
      <c r="E12" s="61">
        <f>ROUND('GS Over 50 no FHP 16-17'!C12*(1+N12),2)</f>
        <v>346.05</v>
      </c>
      <c r="F12" s="30">
        <f>B12*E12</f>
        <v>346.05</v>
      </c>
      <c r="G12" s="24"/>
      <c r="H12" s="36"/>
      <c r="J12" s="62">
        <v>1.6E-2</v>
      </c>
      <c r="K12" s="59"/>
      <c r="N12" s="62">
        <v>1.6E-2</v>
      </c>
      <c r="O12" s="59"/>
    </row>
    <row r="13" spans="1:15" x14ac:dyDescent="0.25">
      <c r="A13" s="25" t="s">
        <v>14</v>
      </c>
      <c r="B13" s="26">
        <v>1</v>
      </c>
      <c r="C13" s="27">
        <v>0</v>
      </c>
      <c r="D13" s="30">
        <f>B13*C13</f>
        <v>0</v>
      </c>
      <c r="E13" s="27">
        <f>'GS Over 50 FHP 2017'!E13</f>
        <v>0</v>
      </c>
      <c r="F13" s="30">
        <f>B13*E13</f>
        <v>0</v>
      </c>
      <c r="G13" s="24"/>
      <c r="H13" s="36"/>
      <c r="J13" s="59"/>
      <c r="K13" s="59"/>
      <c r="N13" s="59"/>
      <c r="O13" s="59"/>
    </row>
    <row r="14" spans="1:15" x14ac:dyDescent="0.25">
      <c r="A14" s="25" t="s">
        <v>63</v>
      </c>
      <c r="B14" s="26">
        <f>B4</f>
        <v>100</v>
      </c>
      <c r="C14" s="63">
        <f>ROUND('GS Over 50 FHP 2021'!C14*(1+J14),4)</f>
        <v>4.1109999999999998</v>
      </c>
      <c r="D14" s="30">
        <f>B14*C14</f>
        <v>411.09999999999997</v>
      </c>
      <c r="E14" s="63">
        <f>ROUND('GS Over 50 no FHP 16-17'!C14*(1+N14),4)</f>
        <v>3.6398000000000001</v>
      </c>
      <c r="F14" s="30">
        <f>B14*E14</f>
        <v>363.98</v>
      </c>
      <c r="G14" s="24"/>
      <c r="H14" s="36"/>
      <c r="J14" s="62">
        <v>1.6E-2</v>
      </c>
      <c r="K14" s="59"/>
      <c r="N14" s="62">
        <v>1.6E-2</v>
      </c>
      <c r="O14" s="59"/>
    </row>
    <row r="15" spans="1:15" x14ac:dyDescent="0.25">
      <c r="A15" s="25" t="s">
        <v>64</v>
      </c>
      <c r="B15" s="26">
        <f>B4</f>
        <v>100</v>
      </c>
      <c r="C15" s="38">
        <v>0.223</v>
      </c>
      <c r="D15" s="30">
        <f>B15*C15</f>
        <v>22.3</v>
      </c>
      <c r="E15" s="27">
        <f>'GS Over 50 FHP 2017'!E15</f>
        <v>0.223</v>
      </c>
      <c r="F15" s="30">
        <f>B15*E15</f>
        <v>22.3</v>
      </c>
      <c r="G15" s="24"/>
      <c r="H15" s="36"/>
    </row>
    <row r="16" spans="1:15" x14ac:dyDescent="0.25">
      <c r="A16" s="25" t="s">
        <v>65</v>
      </c>
      <c r="B16" s="26">
        <f>B4</f>
        <v>100</v>
      </c>
      <c r="C16" s="22">
        <f>-1.7947+0.4856-1.0338+2.7738-0.0156</f>
        <v>0.41529999999999984</v>
      </c>
      <c r="D16" s="30">
        <f>B16*C16</f>
        <v>41.529999999999987</v>
      </c>
      <c r="E16" s="27">
        <f>'GS Over 50 FHP 2017'!E16</f>
        <v>0.41529999999999984</v>
      </c>
      <c r="F16" s="30">
        <f>B16*E16</f>
        <v>41.529999999999987</v>
      </c>
      <c r="G16" s="24"/>
      <c r="H16" s="36"/>
    </row>
    <row r="17" spans="1:8" x14ac:dyDescent="0.25">
      <c r="A17" s="25"/>
      <c r="B17" s="26"/>
      <c r="C17" s="37"/>
      <c r="D17" s="30"/>
      <c r="E17" s="37"/>
      <c r="F17" s="30"/>
      <c r="G17" s="24"/>
    </row>
    <row r="18" spans="1:8" x14ac:dyDescent="0.25">
      <c r="A18" s="31" t="s">
        <v>18</v>
      </c>
      <c r="B18" s="26"/>
      <c r="C18" s="37"/>
      <c r="D18" s="33">
        <f>SUM(D12,D14,D15)</f>
        <v>824.26</v>
      </c>
      <c r="E18" s="37"/>
      <c r="F18" s="39">
        <f>SUM(F12,F14,F15)</f>
        <v>732.32999999999993</v>
      </c>
      <c r="G18" s="34">
        <f>(F18-D18)/D18</f>
        <v>-0.1115303423676996</v>
      </c>
    </row>
    <row r="19" spans="1:8" x14ac:dyDescent="0.25">
      <c r="A19" s="31"/>
      <c r="B19" s="26"/>
      <c r="C19" s="37"/>
      <c r="D19" s="33"/>
      <c r="E19" s="37"/>
      <c r="F19" s="39"/>
      <c r="G19" s="34"/>
    </row>
    <row r="20" spans="1:8" x14ac:dyDescent="0.25">
      <c r="A20" s="25" t="s">
        <v>19</v>
      </c>
      <c r="B20" s="26"/>
      <c r="C20" s="40">
        <v>0</v>
      </c>
      <c r="D20" s="30">
        <f>B20*C20</f>
        <v>0</v>
      </c>
      <c r="E20" s="40">
        <f>'GS Over 50 FHP 2017'!E20</f>
        <v>0</v>
      </c>
      <c r="F20" s="41">
        <f>B20*E20</f>
        <v>0</v>
      </c>
      <c r="G20" s="34"/>
      <c r="H20" s="36"/>
    </row>
    <row r="21" spans="1:8" x14ac:dyDescent="0.25">
      <c r="A21" s="25" t="s">
        <v>20</v>
      </c>
      <c r="B21" s="28"/>
      <c r="C21" s="37">
        <v>0</v>
      </c>
      <c r="D21" s="30">
        <f>B21*C21</f>
        <v>0</v>
      </c>
      <c r="E21" s="37">
        <f>'GS Over 50 FHP 2017'!E21</f>
        <v>0</v>
      </c>
      <c r="F21" s="41">
        <f>B21*E21</f>
        <v>0</v>
      </c>
      <c r="G21" s="34"/>
      <c r="H21" s="36"/>
    </row>
    <row r="22" spans="1:8" x14ac:dyDescent="0.25">
      <c r="A22" s="25"/>
      <c r="B22" s="26"/>
      <c r="C22" s="37"/>
      <c r="D22" s="33"/>
      <c r="E22" s="37"/>
      <c r="F22" s="39"/>
      <c r="G22" s="34"/>
    </row>
    <row r="23" spans="1:8" x14ac:dyDescent="0.25">
      <c r="A23" s="31"/>
      <c r="B23" s="26"/>
      <c r="C23" s="37"/>
      <c r="D23" s="33"/>
      <c r="E23" s="37"/>
      <c r="F23" s="39"/>
      <c r="G23" s="34"/>
    </row>
    <row r="24" spans="1:8" s="2" customFormat="1" x14ac:dyDescent="0.25">
      <c r="A24" s="31" t="s">
        <v>22</v>
      </c>
      <c r="B24" s="19"/>
      <c r="C24" s="32"/>
      <c r="D24" s="33">
        <f>SUM(D12:D16)</f>
        <v>865.79</v>
      </c>
      <c r="E24" s="32"/>
      <c r="F24" s="33">
        <f>SUM(F12:F16)</f>
        <v>773.8599999999999</v>
      </c>
      <c r="G24" s="34">
        <f>(F24-D24)/D24</f>
        <v>-0.10618048256505627</v>
      </c>
      <c r="H24" s="42"/>
    </row>
    <row r="25" spans="1:8" s="2" customFormat="1" x14ac:dyDescent="0.25">
      <c r="A25" s="31"/>
      <c r="B25" s="19"/>
      <c r="C25" s="32"/>
      <c r="D25" s="33"/>
      <c r="E25" s="32"/>
      <c r="F25" s="33"/>
      <c r="G25" s="34"/>
      <c r="H25" s="42"/>
    </row>
    <row r="26" spans="1:8" x14ac:dyDescent="0.25">
      <c r="A26" s="25" t="s">
        <v>66</v>
      </c>
      <c r="B26" s="28">
        <f>B4</f>
        <v>100</v>
      </c>
      <c r="C26" s="22">
        <v>1.9991000000000001</v>
      </c>
      <c r="D26" s="30">
        <f>B26*C26</f>
        <v>199.91</v>
      </c>
      <c r="E26" s="27">
        <f>'GS Over 50 FHP 2017'!E26</f>
        <v>1.9991000000000001</v>
      </c>
      <c r="F26" s="30">
        <f>B26*E26</f>
        <v>199.91</v>
      </c>
      <c r="G26" s="24"/>
      <c r="H26" s="36"/>
    </row>
    <row r="27" spans="1:8" x14ac:dyDescent="0.25">
      <c r="A27" s="25" t="s">
        <v>67</v>
      </c>
      <c r="B27" s="28">
        <f>B4</f>
        <v>100</v>
      </c>
      <c r="C27" s="22">
        <v>1.5382</v>
      </c>
      <c r="D27" s="30">
        <f>B27*C27</f>
        <v>153.82</v>
      </c>
      <c r="E27" s="27">
        <f>'GS Over 50 FHP 2017'!E27</f>
        <v>1.5382</v>
      </c>
      <c r="F27" s="30">
        <f>B27*E27</f>
        <v>153.82</v>
      </c>
      <c r="G27" s="24"/>
      <c r="H27" s="36"/>
    </row>
    <row r="28" spans="1:8" s="2" customFormat="1" x14ac:dyDescent="0.25">
      <c r="A28" s="31" t="s">
        <v>25</v>
      </c>
      <c r="B28" s="43"/>
      <c r="C28" s="32"/>
      <c r="D28" s="33">
        <f>SUM(D26:D27)</f>
        <v>353.73</v>
      </c>
      <c r="E28" s="32"/>
      <c r="F28" s="33">
        <f>SUM(F26:F27)</f>
        <v>353.73</v>
      </c>
      <c r="G28" s="34">
        <f>(F28-D28)/D28</f>
        <v>0</v>
      </c>
    </row>
    <row r="29" spans="1:8" s="2" customFormat="1" x14ac:dyDescent="0.25">
      <c r="A29" s="25" t="s">
        <v>26</v>
      </c>
      <c r="B29" s="64">
        <f>B3</f>
        <v>73000</v>
      </c>
      <c r="C29" s="22">
        <v>4.8999999999999998E-3</v>
      </c>
      <c r="D29" s="30">
        <f>B29*C29</f>
        <v>357.7</v>
      </c>
      <c r="E29" s="27">
        <f>'GS Over 50 FHP 2017'!E29</f>
        <v>4.8999999999999998E-3</v>
      </c>
      <c r="F29" s="30">
        <f>B29*E29</f>
        <v>357.7</v>
      </c>
      <c r="G29" s="34"/>
    </row>
    <row r="30" spans="1:8" x14ac:dyDescent="0.25">
      <c r="A30" s="25" t="s">
        <v>27</v>
      </c>
      <c r="B30" s="28">
        <f>B3*B5</f>
        <v>77095.3</v>
      </c>
      <c r="C30" s="27">
        <v>3.5999999999999999E-3</v>
      </c>
      <c r="D30" s="30">
        <f>B30*C30</f>
        <v>277.54307999999997</v>
      </c>
      <c r="E30" s="27">
        <f>'GS Over 50 FHP 2017'!E30</f>
        <v>3.5999999999999999E-3</v>
      </c>
      <c r="F30" s="30">
        <f>B30*E30</f>
        <v>277.54307999999997</v>
      </c>
      <c r="G30" s="24"/>
      <c r="H30" s="36"/>
    </row>
    <row r="31" spans="1:8" x14ac:dyDescent="0.25">
      <c r="A31" s="25" t="s">
        <v>28</v>
      </c>
      <c r="B31" s="28">
        <f>B3*B5</f>
        <v>77095.3</v>
      </c>
      <c r="C31" s="27">
        <v>2.9999999999999997E-4</v>
      </c>
      <c r="D31" s="30">
        <f>B31*C31</f>
        <v>23.128589999999999</v>
      </c>
      <c r="E31" s="27">
        <f>'GS Over 50 FHP 2017'!E31</f>
        <v>2.9999999999999997E-4</v>
      </c>
      <c r="F31" s="30">
        <f>B31*E31</f>
        <v>23.128589999999999</v>
      </c>
      <c r="G31" s="24"/>
      <c r="H31" s="36"/>
    </row>
    <row r="32" spans="1:8" x14ac:dyDescent="0.25">
      <c r="A32" s="25" t="s">
        <v>29</v>
      </c>
      <c r="B32" s="28">
        <f>B3*B5</f>
        <v>77095.3</v>
      </c>
      <c r="C32" s="27">
        <v>0</v>
      </c>
      <c r="D32" s="30">
        <f>B32*C32</f>
        <v>0</v>
      </c>
      <c r="E32" s="27">
        <f>'GS Over 50 FHP 2017'!E32</f>
        <v>0</v>
      </c>
      <c r="F32" s="30">
        <f>B32*E32</f>
        <v>0</v>
      </c>
      <c r="G32" s="24"/>
      <c r="H32" s="36"/>
    </row>
    <row r="33" spans="1:8" x14ac:dyDescent="0.25">
      <c r="A33" s="25" t="s">
        <v>30</v>
      </c>
      <c r="B33" s="26">
        <v>1</v>
      </c>
      <c r="C33" s="27">
        <v>0.25</v>
      </c>
      <c r="D33" s="30">
        <f>B33*C33</f>
        <v>0.25</v>
      </c>
      <c r="E33" s="27">
        <f>'GS Over 50 FHP 2017'!E33</f>
        <v>0.25</v>
      </c>
      <c r="F33" s="30">
        <f>B33*E33</f>
        <v>0.25</v>
      </c>
      <c r="G33" s="24"/>
      <c r="H33" s="36"/>
    </row>
    <row r="34" spans="1:8" s="2" customFormat="1" x14ac:dyDescent="0.25">
      <c r="A34" s="31" t="s">
        <v>31</v>
      </c>
      <c r="B34" s="19"/>
      <c r="C34" s="32"/>
      <c r="D34" s="33">
        <f>SUM(D29:D33)</f>
        <v>658.62166999999999</v>
      </c>
      <c r="E34" s="32"/>
      <c r="F34" s="33">
        <f>SUM(F29:F33)</f>
        <v>658.62166999999999</v>
      </c>
      <c r="G34" s="34">
        <f>(F34-D34)/D34</f>
        <v>0</v>
      </c>
    </row>
    <row r="35" spans="1:8" s="2" customFormat="1" x14ac:dyDescent="0.25">
      <c r="A35" s="31"/>
      <c r="B35" s="19"/>
      <c r="C35" s="32"/>
      <c r="D35" s="33"/>
      <c r="E35" s="32"/>
      <c r="F35" s="33"/>
      <c r="G35" s="34"/>
    </row>
    <row r="36" spans="1:8" x14ac:dyDescent="0.25">
      <c r="A36" s="25" t="s">
        <v>32</v>
      </c>
      <c r="B36" s="26"/>
      <c r="C36" s="45"/>
      <c r="D36" s="30">
        <f>SUM(D10,D18,D28,D34)</f>
        <v>10324.8042</v>
      </c>
      <c r="E36" s="45"/>
      <c r="F36" s="30">
        <f>SUM(F10,F18,F28,F34)</f>
        <v>10232.8742</v>
      </c>
      <c r="G36" s="24"/>
      <c r="H36" s="36"/>
    </row>
    <row r="37" spans="1:8" ht="15.75" thickBot="1" x14ac:dyDescent="0.3">
      <c r="A37" s="25" t="s">
        <v>33</v>
      </c>
      <c r="B37" s="26"/>
      <c r="C37" s="47">
        <f>+'GS Over 50 FHP 2017'!$C$37</f>
        <v>0.13</v>
      </c>
      <c r="D37" s="48">
        <f>D36*C37</f>
        <v>1342.2245460000001</v>
      </c>
      <c r="E37" s="47">
        <f>'GS Over 50 FHP 2017'!E37</f>
        <v>0.13</v>
      </c>
      <c r="F37" s="30">
        <f>F36*E37</f>
        <v>1330.2736460000001</v>
      </c>
      <c r="G37" s="24"/>
      <c r="H37" s="36"/>
    </row>
    <row r="38" spans="1:8" s="2" customFormat="1" ht="15.75" thickBot="1" x14ac:dyDescent="0.3">
      <c r="A38" s="1" t="s">
        <v>34</v>
      </c>
      <c r="B38" s="49"/>
      <c r="C38" s="50"/>
      <c r="D38" s="51">
        <f>D36+D37</f>
        <v>11667.028746</v>
      </c>
      <c r="E38" s="52"/>
      <c r="F38" s="79">
        <f>F36+F37</f>
        <v>11563.147846</v>
      </c>
      <c r="G38" s="53">
        <f>(F38-D38)/D38</f>
        <v>-8.9038008100918858E-3</v>
      </c>
    </row>
    <row r="39" spans="1:8" ht="15.75" thickBot="1" x14ac:dyDescent="0.3">
      <c r="A39" s="1" t="s">
        <v>35</v>
      </c>
      <c r="B39" s="49"/>
      <c r="C39" s="50"/>
      <c r="D39" s="51">
        <f>(D10+D24+D28+D34)*1.13</f>
        <v>11713.957646000001</v>
      </c>
      <c r="E39" s="52"/>
      <c r="F39" s="51">
        <f>(F10+F24+F28+F34)*1.13</f>
        <v>11610.076746000001</v>
      </c>
      <c r="G39" s="53">
        <f>(F39-D39)/D39</f>
        <v>-8.8681300666536584E-3</v>
      </c>
    </row>
    <row r="40" spans="1:8" x14ac:dyDescent="0.25">
      <c r="F40" s="55"/>
    </row>
    <row r="41" spans="1:8" x14ac:dyDescent="0.25">
      <c r="G41" s="177" t="s">
        <v>157</v>
      </c>
    </row>
  </sheetData>
  <mergeCells count="1">
    <mergeCell ref="B1:G1"/>
  </mergeCells>
  <pageMargins left="0.7" right="0.7" top="0.75" bottom="0.75" header="0.3" footer="0.3"/>
  <pageSetup scale="92" fitToHeight="0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1"/>
  <sheetViews>
    <sheetView workbookViewId="0"/>
  </sheetViews>
  <sheetFormatPr defaultRowHeight="15" x14ac:dyDescent="0.25"/>
  <cols>
    <col min="1" max="1" width="34.85546875" style="54" bestFit="1" customWidth="1"/>
    <col min="2" max="2" width="11.5703125" style="17" customWidth="1"/>
    <col min="3" max="3" width="9.140625" customWidth="1"/>
    <col min="4" max="4" width="10" customWidth="1"/>
    <col min="5" max="5" width="11.140625" style="17" customWidth="1"/>
    <col min="6" max="6" width="11.7109375" style="17" customWidth="1"/>
    <col min="7" max="7" width="9.5703125" style="17" bestFit="1" customWidth="1"/>
    <col min="11" max="11" width="13.85546875" customWidth="1"/>
    <col min="13" max="13" width="4.5703125" customWidth="1"/>
    <col min="15" max="15" width="14.28515625" customWidth="1"/>
  </cols>
  <sheetData>
    <row r="1" spans="1:15" s="2" customFormat="1" ht="15.75" thickBot="1" x14ac:dyDescent="0.3">
      <c r="A1" s="1"/>
      <c r="B1" s="182" t="s">
        <v>59</v>
      </c>
      <c r="C1" s="180"/>
      <c r="D1" s="180"/>
      <c r="E1" s="180"/>
      <c r="F1" s="180"/>
      <c r="G1" s="181"/>
      <c r="J1" s="68" t="s">
        <v>47</v>
      </c>
      <c r="K1" s="56"/>
      <c r="N1" s="68" t="s">
        <v>48</v>
      </c>
      <c r="O1" s="56"/>
    </row>
    <row r="2" spans="1:15" s="9" customFormat="1" ht="64.5" thickBot="1" x14ac:dyDescent="0.3">
      <c r="A2" s="3"/>
      <c r="B2" s="4" t="s">
        <v>1</v>
      </c>
      <c r="C2" s="5" t="s">
        <v>51</v>
      </c>
      <c r="D2" s="6" t="s">
        <v>3</v>
      </c>
      <c r="E2" s="65" t="s">
        <v>52</v>
      </c>
      <c r="F2" s="8" t="s">
        <v>5</v>
      </c>
      <c r="G2" s="4" t="s">
        <v>6</v>
      </c>
      <c r="J2" s="57"/>
      <c r="K2" s="57"/>
      <c r="N2" s="57"/>
      <c r="O2" s="57"/>
    </row>
    <row r="3" spans="1:15" s="17" customFormat="1" x14ac:dyDescent="0.25">
      <c r="A3" s="10" t="s">
        <v>7</v>
      </c>
      <c r="B3" s="69">
        <v>73000</v>
      </c>
      <c r="C3" s="12"/>
      <c r="D3" s="13"/>
      <c r="E3" s="14"/>
      <c r="F3" s="15"/>
      <c r="G3" s="16"/>
      <c r="J3" s="58"/>
      <c r="K3" s="58"/>
      <c r="N3" s="58"/>
      <c r="O3" s="58"/>
    </row>
    <row r="4" spans="1:15" s="17" customFormat="1" x14ac:dyDescent="0.25">
      <c r="A4" s="70" t="s">
        <v>61</v>
      </c>
      <c r="B4" s="19">
        <v>100</v>
      </c>
      <c r="C4" s="71"/>
      <c r="D4" s="72"/>
      <c r="E4" s="22"/>
      <c r="F4" s="23"/>
      <c r="G4" s="24"/>
      <c r="J4" s="58"/>
      <c r="K4" s="58"/>
      <c r="N4" s="58"/>
      <c r="O4" s="58"/>
    </row>
    <row r="5" spans="1:15" s="17" customFormat="1" x14ac:dyDescent="0.25">
      <c r="A5" s="18" t="s">
        <v>8</v>
      </c>
      <c r="B5" s="19">
        <v>1.0561</v>
      </c>
      <c r="C5" s="20"/>
      <c r="D5" s="21"/>
      <c r="E5" s="22"/>
      <c r="F5" s="23"/>
      <c r="G5" s="24"/>
      <c r="J5" s="58"/>
      <c r="K5" s="58"/>
      <c r="N5" s="58"/>
      <c r="O5" s="58"/>
    </row>
    <row r="6" spans="1:15" x14ac:dyDescent="0.25">
      <c r="A6" s="25"/>
      <c r="B6" s="26"/>
      <c r="C6" s="27"/>
      <c r="D6" s="23"/>
      <c r="E6" s="22"/>
      <c r="F6" s="23"/>
      <c r="G6" s="24"/>
      <c r="J6" s="59"/>
      <c r="K6" s="59"/>
      <c r="N6" s="59"/>
      <c r="O6" s="59"/>
    </row>
    <row r="7" spans="1:15" x14ac:dyDescent="0.25">
      <c r="A7" s="25"/>
      <c r="B7" s="28"/>
      <c r="C7" s="29"/>
      <c r="D7" s="30"/>
      <c r="E7" s="29"/>
      <c r="F7" s="30"/>
      <c r="G7" s="24"/>
      <c r="H7" s="36"/>
      <c r="J7" s="59"/>
      <c r="K7" s="59"/>
      <c r="N7" s="59"/>
      <c r="O7" s="59"/>
    </row>
    <row r="8" spans="1:15" x14ac:dyDescent="0.25">
      <c r="A8" s="25"/>
      <c r="B8" s="28"/>
      <c r="C8" s="29"/>
      <c r="D8" s="30"/>
      <c r="E8" s="29"/>
      <c r="F8" s="30"/>
      <c r="G8" s="24"/>
      <c r="H8" s="36"/>
      <c r="J8" s="59"/>
      <c r="K8" s="59"/>
      <c r="N8" s="59"/>
      <c r="O8" s="59"/>
    </row>
    <row r="9" spans="1:15" x14ac:dyDescent="0.25">
      <c r="A9" s="77" t="s">
        <v>62</v>
      </c>
      <c r="B9" s="28">
        <f>($B$3)*B5</f>
        <v>77095.3</v>
      </c>
      <c r="C9" s="29">
        <f>+'GS Over 50 no FHP 16-17'!$C$9</f>
        <v>0.1101</v>
      </c>
      <c r="D9" s="30">
        <f>B9*C9</f>
        <v>8488.1925300000003</v>
      </c>
      <c r="E9" s="29">
        <f>C9</f>
        <v>0.1101</v>
      </c>
      <c r="F9" s="30">
        <f>B9*E9</f>
        <v>8488.1925300000003</v>
      </c>
      <c r="G9" s="24"/>
      <c r="H9" s="36"/>
      <c r="J9" s="78"/>
      <c r="K9" s="59"/>
      <c r="N9" s="59"/>
      <c r="O9" s="59"/>
    </row>
    <row r="10" spans="1:15" s="2" customFormat="1" x14ac:dyDescent="0.25">
      <c r="A10" s="31" t="s">
        <v>12</v>
      </c>
      <c r="B10" s="19"/>
      <c r="C10" s="32"/>
      <c r="D10" s="33">
        <f>SUM(D7:D9)</f>
        <v>8488.1925300000003</v>
      </c>
      <c r="E10" s="32"/>
      <c r="F10" s="33">
        <f>SUM(F7:F9)</f>
        <v>8488.1925300000003</v>
      </c>
      <c r="G10" s="34">
        <f>(F10-D10)/D10</f>
        <v>0</v>
      </c>
      <c r="H10" s="60"/>
      <c r="J10" s="56"/>
      <c r="K10" s="56"/>
      <c r="N10" s="56"/>
      <c r="O10" s="56"/>
    </row>
    <row r="11" spans="1:15" s="2" customFormat="1" x14ac:dyDescent="0.25">
      <c r="A11" s="31"/>
      <c r="B11" s="19"/>
      <c r="C11" s="32"/>
      <c r="D11" s="33"/>
      <c r="E11" s="32"/>
      <c r="F11" s="33"/>
      <c r="G11" s="34"/>
      <c r="J11" s="56"/>
      <c r="K11" s="56"/>
      <c r="N11" s="56"/>
      <c r="O11" s="56"/>
    </row>
    <row r="12" spans="1:15" x14ac:dyDescent="0.25">
      <c r="A12" s="25" t="s">
        <v>13</v>
      </c>
      <c r="B12" s="26">
        <v>1</v>
      </c>
      <c r="C12" s="61">
        <f>ROUND('GS Over 50 FHP 2022'!C12*(1+J12),2)</f>
        <v>414.31</v>
      </c>
      <c r="D12" s="30">
        <f>B12*C12</f>
        <v>414.31</v>
      </c>
      <c r="E12" s="61">
        <f>ROUND('GS Over 50 FHP 2022'!E12*(1+N12),2)</f>
        <v>351.59</v>
      </c>
      <c r="F12" s="30">
        <f>B12*E12</f>
        <v>351.59</v>
      </c>
      <c r="G12" s="24"/>
      <c r="H12" s="36"/>
      <c r="J12" s="62">
        <v>0.06</v>
      </c>
      <c r="K12" s="59"/>
      <c r="N12" s="62">
        <v>1.6E-2</v>
      </c>
      <c r="O12" s="59"/>
    </row>
    <row r="13" spans="1:15" x14ac:dyDescent="0.25">
      <c r="A13" s="25" t="s">
        <v>14</v>
      </c>
      <c r="B13" s="26">
        <v>1</v>
      </c>
      <c r="C13" s="27">
        <v>0</v>
      </c>
      <c r="D13" s="30">
        <f>B13*C13</f>
        <v>0</v>
      </c>
      <c r="E13" s="27">
        <f>'GS Over 50 FHP 2017'!E13</f>
        <v>0</v>
      </c>
      <c r="F13" s="30">
        <f>B13*E13</f>
        <v>0</v>
      </c>
      <c r="G13" s="24"/>
      <c r="H13" s="36"/>
      <c r="J13" s="59"/>
      <c r="K13" s="59"/>
      <c r="N13" s="59"/>
      <c r="O13" s="59"/>
    </row>
    <row r="14" spans="1:15" x14ac:dyDescent="0.25">
      <c r="A14" s="25" t="s">
        <v>63</v>
      </c>
      <c r="B14" s="26">
        <f>B4</f>
        <v>100</v>
      </c>
      <c r="C14" s="63">
        <f>ROUND('GS Over 50 FHP 2022'!C14*(1+J14),4)</f>
        <v>4.3577000000000004</v>
      </c>
      <c r="D14" s="30">
        <f>B14*C14</f>
        <v>435.77000000000004</v>
      </c>
      <c r="E14" s="63">
        <f>ROUND('GS Over 50 FHP 2022'!E14*(1+N14),4)</f>
        <v>3.698</v>
      </c>
      <c r="F14" s="30">
        <f>B14*E14</f>
        <v>369.8</v>
      </c>
      <c r="G14" s="24"/>
      <c r="H14" s="36"/>
      <c r="J14" s="62">
        <v>0.06</v>
      </c>
      <c r="K14" s="59"/>
      <c r="N14" s="62">
        <v>1.6E-2</v>
      </c>
      <c r="O14" s="59"/>
    </row>
    <row r="15" spans="1:15" x14ac:dyDescent="0.25">
      <c r="A15" s="25" t="s">
        <v>64</v>
      </c>
      <c r="B15" s="26">
        <f>B4</f>
        <v>100</v>
      </c>
      <c r="C15" s="38">
        <v>0.223</v>
      </c>
      <c r="D15" s="30">
        <f>B15*C15</f>
        <v>22.3</v>
      </c>
      <c r="E15" s="27">
        <f>'GS Over 50 FHP 2017'!E15</f>
        <v>0.223</v>
      </c>
      <c r="F15" s="30">
        <f>B15*E15</f>
        <v>22.3</v>
      </c>
      <c r="G15" s="24"/>
      <c r="H15" s="36"/>
    </row>
    <row r="16" spans="1:15" x14ac:dyDescent="0.25">
      <c r="A16" s="25" t="s">
        <v>65</v>
      </c>
      <c r="B16" s="26">
        <f>B4</f>
        <v>100</v>
      </c>
      <c r="C16" s="22">
        <f>-1.7947+0.4856-1.0338+2.7738-0.0156</f>
        <v>0.41529999999999984</v>
      </c>
      <c r="D16" s="30">
        <f>B16*C16</f>
        <v>41.529999999999987</v>
      </c>
      <c r="E16" s="27">
        <f>'GS Over 50 FHP 2017'!E16</f>
        <v>0.41529999999999984</v>
      </c>
      <c r="F16" s="30">
        <f>B16*E16</f>
        <v>41.529999999999987</v>
      </c>
      <c r="G16" s="24"/>
      <c r="H16" s="36"/>
    </row>
    <row r="17" spans="1:8" x14ac:dyDescent="0.25">
      <c r="A17" s="25"/>
      <c r="B17" s="26"/>
      <c r="C17" s="37"/>
      <c r="D17" s="30"/>
      <c r="E17" s="37"/>
      <c r="F17" s="30"/>
      <c r="G17" s="24"/>
    </row>
    <row r="18" spans="1:8" x14ac:dyDescent="0.25">
      <c r="A18" s="31" t="s">
        <v>18</v>
      </c>
      <c r="B18" s="26"/>
      <c r="C18" s="37"/>
      <c r="D18" s="33">
        <f>SUM(D12,D14,D15)</f>
        <v>872.38</v>
      </c>
      <c r="E18" s="37"/>
      <c r="F18" s="39">
        <f>SUM(F12,F14,F15)</f>
        <v>743.68999999999994</v>
      </c>
      <c r="G18" s="34">
        <f>(F18-D18)/D18</f>
        <v>-0.14751599073798122</v>
      </c>
    </row>
    <row r="19" spans="1:8" x14ac:dyDescent="0.25">
      <c r="A19" s="31"/>
      <c r="B19" s="26"/>
      <c r="C19" s="37"/>
      <c r="D19" s="33"/>
      <c r="E19" s="37"/>
      <c r="F19" s="39"/>
      <c r="G19" s="34"/>
    </row>
    <row r="20" spans="1:8" x14ac:dyDescent="0.25">
      <c r="A20" s="25" t="s">
        <v>19</v>
      </c>
      <c r="B20" s="26"/>
      <c r="C20" s="40">
        <v>0</v>
      </c>
      <c r="D20" s="30">
        <f>B20*C20</f>
        <v>0</v>
      </c>
      <c r="E20" s="40">
        <f>'GS Over 50 FHP 2017'!E20</f>
        <v>0</v>
      </c>
      <c r="F20" s="41">
        <f>B20*E20</f>
        <v>0</v>
      </c>
      <c r="G20" s="34"/>
      <c r="H20" s="36"/>
    </row>
    <row r="21" spans="1:8" x14ac:dyDescent="0.25">
      <c r="A21" s="25" t="s">
        <v>20</v>
      </c>
      <c r="B21" s="28"/>
      <c r="C21" s="37">
        <v>0</v>
      </c>
      <c r="D21" s="30">
        <f>B21*C21</f>
        <v>0</v>
      </c>
      <c r="E21" s="37">
        <f>'GS Over 50 FHP 2017'!E21</f>
        <v>0</v>
      </c>
      <c r="F21" s="41">
        <f>B21*E21</f>
        <v>0</v>
      </c>
      <c r="G21" s="34"/>
      <c r="H21" s="36"/>
    </row>
    <row r="22" spans="1:8" x14ac:dyDescent="0.25">
      <c r="A22" s="25"/>
      <c r="B22" s="26"/>
      <c r="C22" s="37"/>
      <c r="D22" s="33"/>
      <c r="E22" s="37"/>
      <c r="F22" s="39"/>
      <c r="G22" s="34"/>
    </row>
    <row r="23" spans="1:8" x14ac:dyDescent="0.25">
      <c r="A23" s="31"/>
      <c r="B23" s="26"/>
      <c r="C23" s="37"/>
      <c r="D23" s="33"/>
      <c r="E23" s="37"/>
      <c r="F23" s="39"/>
      <c r="G23" s="34"/>
    </row>
    <row r="24" spans="1:8" s="2" customFormat="1" x14ac:dyDescent="0.25">
      <c r="A24" s="31" t="s">
        <v>22</v>
      </c>
      <c r="B24" s="19"/>
      <c r="C24" s="32"/>
      <c r="D24" s="33">
        <f>SUM(D12:D16)</f>
        <v>913.91</v>
      </c>
      <c r="E24" s="32"/>
      <c r="F24" s="33">
        <f>SUM(F12:F16)</f>
        <v>785.21999999999991</v>
      </c>
      <c r="G24" s="34">
        <f>(F24-D24)/D24</f>
        <v>-0.1408125526583581</v>
      </c>
      <c r="H24" s="42"/>
    </row>
    <row r="25" spans="1:8" s="2" customFormat="1" x14ac:dyDescent="0.25">
      <c r="A25" s="31"/>
      <c r="B25" s="19"/>
      <c r="C25" s="32"/>
      <c r="D25" s="33"/>
      <c r="E25" s="32"/>
      <c r="F25" s="33"/>
      <c r="G25" s="34"/>
      <c r="H25" s="42"/>
    </row>
    <row r="26" spans="1:8" x14ac:dyDescent="0.25">
      <c r="A26" s="25" t="s">
        <v>66</v>
      </c>
      <c r="B26" s="28">
        <f>B4</f>
        <v>100</v>
      </c>
      <c r="C26" s="22">
        <v>1.9991000000000001</v>
      </c>
      <c r="D26" s="30">
        <f>B26*C26</f>
        <v>199.91</v>
      </c>
      <c r="E26" s="27">
        <f>'GS Over 50 FHP 2017'!E26</f>
        <v>1.9991000000000001</v>
      </c>
      <c r="F26" s="30">
        <f>B26*E26</f>
        <v>199.91</v>
      </c>
      <c r="G26" s="24"/>
      <c r="H26" s="36"/>
    </row>
    <row r="27" spans="1:8" x14ac:dyDescent="0.25">
      <c r="A27" s="25" t="s">
        <v>67</v>
      </c>
      <c r="B27" s="28">
        <f>B4</f>
        <v>100</v>
      </c>
      <c r="C27" s="22">
        <v>1.5382</v>
      </c>
      <c r="D27" s="30">
        <f>B27*C27</f>
        <v>153.82</v>
      </c>
      <c r="E27" s="27">
        <f>'GS Over 50 FHP 2017'!E27</f>
        <v>1.5382</v>
      </c>
      <c r="F27" s="30">
        <f>B27*E27</f>
        <v>153.82</v>
      </c>
      <c r="G27" s="24"/>
      <c r="H27" s="36"/>
    </row>
    <row r="28" spans="1:8" s="2" customFormat="1" x14ac:dyDescent="0.25">
      <c r="A28" s="31" t="s">
        <v>25</v>
      </c>
      <c r="B28" s="43"/>
      <c r="C28" s="32"/>
      <c r="D28" s="33">
        <f>SUM(D26:D27)</f>
        <v>353.73</v>
      </c>
      <c r="E28" s="32"/>
      <c r="F28" s="33">
        <f>SUM(F26:F27)</f>
        <v>353.73</v>
      </c>
      <c r="G28" s="34">
        <f>(F28-D28)/D28</f>
        <v>0</v>
      </c>
    </row>
    <row r="29" spans="1:8" s="2" customFormat="1" x14ac:dyDescent="0.25">
      <c r="A29" s="25" t="s">
        <v>26</v>
      </c>
      <c r="B29" s="64">
        <f>B3</f>
        <v>73000</v>
      </c>
      <c r="C29" s="22">
        <v>4.8999999999999998E-3</v>
      </c>
      <c r="D29" s="30">
        <f>B29*C29</f>
        <v>357.7</v>
      </c>
      <c r="E29" s="27">
        <f>'GS Over 50 FHP 2017'!E29</f>
        <v>4.8999999999999998E-3</v>
      </c>
      <c r="F29" s="30">
        <f>B29*E29</f>
        <v>357.7</v>
      </c>
      <c r="G29" s="34"/>
    </row>
    <row r="30" spans="1:8" x14ac:dyDescent="0.25">
      <c r="A30" s="25" t="s">
        <v>27</v>
      </c>
      <c r="B30" s="28">
        <f>B3*B5</f>
        <v>77095.3</v>
      </c>
      <c r="C30" s="27">
        <v>3.5999999999999999E-3</v>
      </c>
      <c r="D30" s="30">
        <f>B30*C30</f>
        <v>277.54307999999997</v>
      </c>
      <c r="E30" s="27">
        <f>'GS Over 50 FHP 2017'!E30</f>
        <v>3.5999999999999999E-3</v>
      </c>
      <c r="F30" s="30">
        <f>B30*E30</f>
        <v>277.54307999999997</v>
      </c>
      <c r="G30" s="24"/>
      <c r="H30" s="36"/>
    </row>
    <row r="31" spans="1:8" x14ac:dyDescent="0.25">
      <c r="A31" s="25" t="s">
        <v>28</v>
      </c>
      <c r="B31" s="28">
        <f>B3*B5</f>
        <v>77095.3</v>
      </c>
      <c r="C31" s="27">
        <v>2.9999999999999997E-4</v>
      </c>
      <c r="D31" s="30">
        <f>B31*C31</f>
        <v>23.128589999999999</v>
      </c>
      <c r="E31" s="27">
        <f>'GS Over 50 FHP 2017'!E31</f>
        <v>2.9999999999999997E-4</v>
      </c>
      <c r="F31" s="30">
        <f>B31*E31</f>
        <v>23.128589999999999</v>
      </c>
      <c r="G31" s="24"/>
      <c r="H31" s="36"/>
    </row>
    <row r="32" spans="1:8" x14ac:dyDescent="0.25">
      <c r="A32" s="25" t="s">
        <v>29</v>
      </c>
      <c r="B32" s="28">
        <f>B3*B5</f>
        <v>77095.3</v>
      </c>
      <c r="C32" s="27">
        <v>0</v>
      </c>
      <c r="D32" s="30">
        <f>B32*C32</f>
        <v>0</v>
      </c>
      <c r="E32" s="27">
        <f>'GS Over 50 FHP 2017'!E32</f>
        <v>0</v>
      </c>
      <c r="F32" s="30">
        <f>B32*E32</f>
        <v>0</v>
      </c>
      <c r="G32" s="24"/>
      <c r="H32" s="36"/>
    </row>
    <row r="33" spans="1:8" x14ac:dyDescent="0.25">
      <c r="A33" s="25" t="s">
        <v>30</v>
      </c>
      <c r="B33" s="26">
        <v>1</v>
      </c>
      <c r="C33" s="27">
        <v>0.25</v>
      </c>
      <c r="D33" s="30">
        <f>B33*C33</f>
        <v>0.25</v>
      </c>
      <c r="E33" s="27">
        <f>'GS Over 50 FHP 2017'!E33</f>
        <v>0.25</v>
      </c>
      <c r="F33" s="30">
        <f>B33*E33</f>
        <v>0.25</v>
      </c>
      <c r="G33" s="24"/>
      <c r="H33" s="36"/>
    </row>
    <row r="34" spans="1:8" s="2" customFormat="1" x14ac:dyDescent="0.25">
      <c r="A34" s="31" t="s">
        <v>31</v>
      </c>
      <c r="B34" s="19"/>
      <c r="C34" s="32"/>
      <c r="D34" s="33">
        <f>SUM(D29:D33)</f>
        <v>658.62166999999999</v>
      </c>
      <c r="E34" s="32"/>
      <c r="F34" s="33">
        <f>SUM(F29:F33)</f>
        <v>658.62166999999999</v>
      </c>
      <c r="G34" s="34">
        <f>(F34-D34)/D34</f>
        <v>0</v>
      </c>
    </row>
    <row r="35" spans="1:8" s="2" customFormat="1" x14ac:dyDescent="0.25">
      <c r="A35" s="31"/>
      <c r="B35" s="19"/>
      <c r="C35" s="32"/>
      <c r="D35" s="33"/>
      <c r="E35" s="32"/>
      <c r="F35" s="33"/>
      <c r="G35" s="34"/>
    </row>
    <row r="36" spans="1:8" x14ac:dyDescent="0.25">
      <c r="A36" s="25" t="s">
        <v>32</v>
      </c>
      <c r="B36" s="26"/>
      <c r="C36" s="45"/>
      <c r="D36" s="30">
        <f>SUM(D10,D18,D28,D34)</f>
        <v>10372.924199999999</v>
      </c>
      <c r="E36" s="45"/>
      <c r="F36" s="30">
        <f>SUM(F10,F18,F28,F34)</f>
        <v>10244.234200000001</v>
      </c>
      <c r="G36" s="24"/>
      <c r="H36" s="36"/>
    </row>
    <row r="37" spans="1:8" ht="15.75" thickBot="1" x14ac:dyDescent="0.3">
      <c r="A37" s="25" t="s">
        <v>33</v>
      </c>
      <c r="B37" s="26"/>
      <c r="C37" s="47">
        <f>+'GS Over 50 FHP 2017'!$C$37</f>
        <v>0.13</v>
      </c>
      <c r="D37" s="48">
        <f>D36*C37</f>
        <v>1348.4801459999999</v>
      </c>
      <c r="E37" s="47">
        <f>'GS Over 50 FHP 2017'!E37</f>
        <v>0.13</v>
      </c>
      <c r="F37" s="30">
        <f>F36*E37</f>
        <v>1331.7504460000002</v>
      </c>
      <c r="G37" s="24"/>
      <c r="H37" s="36"/>
    </row>
    <row r="38" spans="1:8" s="2" customFormat="1" ht="15.75" thickBot="1" x14ac:dyDescent="0.3">
      <c r="A38" s="1" t="s">
        <v>34</v>
      </c>
      <c r="B38" s="49"/>
      <c r="C38" s="50"/>
      <c r="D38" s="51">
        <f>D36+D37</f>
        <v>11721.404345999999</v>
      </c>
      <c r="E38" s="52"/>
      <c r="F38" s="79">
        <f>F36+F37</f>
        <v>11575.984646000001</v>
      </c>
      <c r="G38" s="53">
        <f>(F38-D38)/D38</f>
        <v>-1.2406337645849058E-2</v>
      </c>
    </row>
    <row r="39" spans="1:8" ht="15.75" thickBot="1" x14ac:dyDescent="0.3">
      <c r="A39" s="1" t="s">
        <v>35</v>
      </c>
      <c r="B39" s="49"/>
      <c r="C39" s="50"/>
      <c r="D39" s="51">
        <f>(D10+D24+D28+D34)*1.13</f>
        <v>11768.333245999998</v>
      </c>
      <c r="E39" s="52"/>
      <c r="F39" s="51">
        <f>(F10+F24+F28+F34)*1.13</f>
        <v>11622.913545999998</v>
      </c>
      <c r="G39" s="53">
        <f>(F39-D39)/D39</f>
        <v>-1.2356864558490291E-2</v>
      </c>
    </row>
    <row r="40" spans="1:8" x14ac:dyDescent="0.25">
      <c r="F40" s="55"/>
    </row>
    <row r="41" spans="1:8" x14ac:dyDescent="0.25">
      <c r="G41" s="177" t="s">
        <v>158</v>
      </c>
    </row>
  </sheetData>
  <mergeCells count="1">
    <mergeCell ref="B1:G1"/>
  </mergeCells>
  <pageMargins left="0.7" right="0.7" top="0.75" bottom="0.75" header="0.3" footer="0.3"/>
  <pageSetup scale="92" fitToHeight="0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1"/>
  <sheetViews>
    <sheetView workbookViewId="0"/>
  </sheetViews>
  <sheetFormatPr defaultRowHeight="15" x14ac:dyDescent="0.25"/>
  <cols>
    <col min="1" max="1" width="34.85546875" style="54" bestFit="1" customWidth="1"/>
    <col min="2" max="2" width="11.5703125" style="17" customWidth="1"/>
    <col min="3" max="3" width="9.140625" customWidth="1"/>
    <col min="4" max="4" width="10" customWidth="1"/>
    <col min="5" max="5" width="11.140625" style="17" customWidth="1"/>
    <col min="6" max="6" width="11.7109375" style="17" customWidth="1"/>
    <col min="7" max="7" width="9.5703125" style="17" bestFit="1" customWidth="1"/>
    <col min="11" max="11" width="13.85546875" customWidth="1"/>
    <col min="13" max="13" width="4.5703125" customWidth="1"/>
    <col min="15" max="15" width="14.28515625" customWidth="1"/>
  </cols>
  <sheetData>
    <row r="1" spans="1:15" s="2" customFormat="1" ht="15.75" thickBot="1" x14ac:dyDescent="0.3">
      <c r="A1" s="1"/>
      <c r="B1" s="182" t="s">
        <v>59</v>
      </c>
      <c r="C1" s="180"/>
      <c r="D1" s="180"/>
      <c r="E1" s="180"/>
      <c r="F1" s="180"/>
      <c r="G1" s="181"/>
      <c r="J1" s="68" t="s">
        <v>47</v>
      </c>
      <c r="K1" s="56"/>
      <c r="N1" s="68" t="s">
        <v>48</v>
      </c>
      <c r="O1" s="56"/>
    </row>
    <row r="2" spans="1:15" s="9" customFormat="1" ht="64.5" thickBot="1" x14ac:dyDescent="0.3">
      <c r="A2" s="3"/>
      <c r="B2" s="4" t="s">
        <v>1</v>
      </c>
      <c r="C2" s="5" t="s">
        <v>53</v>
      </c>
      <c r="D2" s="6" t="s">
        <v>3</v>
      </c>
      <c r="E2" s="65" t="s">
        <v>54</v>
      </c>
      <c r="F2" s="8" t="s">
        <v>5</v>
      </c>
      <c r="G2" s="4" t="s">
        <v>6</v>
      </c>
      <c r="J2" s="57"/>
      <c r="K2" s="57"/>
      <c r="N2" s="57"/>
      <c r="O2" s="57"/>
    </row>
    <row r="3" spans="1:15" s="17" customFormat="1" x14ac:dyDescent="0.25">
      <c r="A3" s="10" t="s">
        <v>7</v>
      </c>
      <c r="B3" s="69">
        <v>73000</v>
      </c>
      <c r="C3" s="12"/>
      <c r="D3" s="13"/>
      <c r="E3" s="14"/>
      <c r="F3" s="15"/>
      <c r="G3" s="16"/>
      <c r="J3" s="58"/>
      <c r="K3" s="58"/>
      <c r="N3" s="58"/>
      <c r="O3" s="58"/>
    </row>
    <row r="4" spans="1:15" s="17" customFormat="1" x14ac:dyDescent="0.25">
      <c r="A4" s="70" t="s">
        <v>61</v>
      </c>
      <c r="B4" s="19">
        <v>100</v>
      </c>
      <c r="C4" s="71"/>
      <c r="D4" s="72"/>
      <c r="E4" s="22"/>
      <c r="F4" s="23"/>
      <c r="G4" s="24"/>
      <c r="J4" s="58"/>
      <c r="K4" s="58"/>
      <c r="N4" s="58"/>
      <c r="O4" s="58"/>
    </row>
    <row r="5" spans="1:15" s="17" customFormat="1" x14ac:dyDescent="0.25">
      <c r="A5" s="18" t="s">
        <v>8</v>
      </c>
      <c r="B5" s="19">
        <v>1.0561</v>
      </c>
      <c r="C5" s="20"/>
      <c r="D5" s="21"/>
      <c r="E5" s="22"/>
      <c r="F5" s="23"/>
      <c r="G5" s="24"/>
      <c r="J5" s="58"/>
      <c r="K5" s="58"/>
      <c r="N5" s="58"/>
      <c r="O5" s="58"/>
    </row>
    <row r="6" spans="1:15" x14ac:dyDescent="0.25">
      <c r="A6" s="25"/>
      <c r="B6" s="26"/>
      <c r="C6" s="27"/>
      <c r="D6" s="23"/>
      <c r="E6" s="22"/>
      <c r="F6" s="23"/>
      <c r="G6" s="24"/>
      <c r="J6" s="59"/>
      <c r="K6" s="59"/>
      <c r="N6" s="59"/>
      <c r="O6" s="59"/>
    </row>
    <row r="7" spans="1:15" x14ac:dyDescent="0.25">
      <c r="A7" s="25"/>
      <c r="B7" s="28"/>
      <c r="C7" s="29"/>
      <c r="D7" s="30"/>
      <c r="E7" s="29"/>
      <c r="F7" s="30"/>
      <c r="G7" s="24"/>
      <c r="H7" s="36"/>
      <c r="J7" s="59"/>
      <c r="K7" s="59"/>
      <c r="N7" s="59"/>
      <c r="O7" s="59"/>
    </row>
    <row r="8" spans="1:15" x14ac:dyDescent="0.25">
      <c r="A8" s="25"/>
      <c r="B8" s="28"/>
      <c r="C8" s="29"/>
      <c r="D8" s="30"/>
      <c r="E8" s="29"/>
      <c r="F8" s="30"/>
      <c r="G8" s="24"/>
      <c r="H8" s="36"/>
      <c r="J8" s="59"/>
      <c r="K8" s="59"/>
      <c r="N8" s="59"/>
      <c r="O8" s="59"/>
    </row>
    <row r="9" spans="1:15" x14ac:dyDescent="0.25">
      <c r="A9" s="77" t="s">
        <v>62</v>
      </c>
      <c r="B9" s="28">
        <f>($B$3)*B5</f>
        <v>77095.3</v>
      </c>
      <c r="C9" s="29">
        <f>+'GS Over 50 no FHP 16-17'!$C$9</f>
        <v>0.1101</v>
      </c>
      <c r="D9" s="30">
        <f>B9*C9</f>
        <v>8488.1925300000003</v>
      </c>
      <c r="E9" s="29">
        <f>C9</f>
        <v>0.1101</v>
      </c>
      <c r="F9" s="30">
        <f>B9*E9</f>
        <v>8488.1925300000003</v>
      </c>
      <c r="G9" s="24"/>
      <c r="H9" s="36"/>
      <c r="J9" s="78"/>
      <c r="K9" s="59"/>
      <c r="N9" s="59"/>
      <c r="O9" s="59"/>
    </row>
    <row r="10" spans="1:15" s="2" customFormat="1" x14ac:dyDescent="0.25">
      <c r="A10" s="31" t="s">
        <v>12</v>
      </c>
      <c r="B10" s="19"/>
      <c r="C10" s="32"/>
      <c r="D10" s="33">
        <f>SUM(D7:D9)</f>
        <v>8488.1925300000003</v>
      </c>
      <c r="E10" s="32"/>
      <c r="F10" s="33">
        <f>SUM(F7:F9)</f>
        <v>8488.1925300000003</v>
      </c>
      <c r="G10" s="34">
        <f>(F10-D10)/D10</f>
        <v>0</v>
      </c>
      <c r="H10" s="60"/>
      <c r="J10" s="56"/>
      <c r="K10" s="56"/>
      <c r="N10" s="56"/>
      <c r="O10" s="56"/>
    </row>
    <row r="11" spans="1:15" s="2" customFormat="1" x14ac:dyDescent="0.25">
      <c r="A11" s="31"/>
      <c r="B11" s="19"/>
      <c r="C11" s="32"/>
      <c r="D11" s="33"/>
      <c r="E11" s="32"/>
      <c r="F11" s="33"/>
      <c r="G11" s="34"/>
      <c r="J11" s="56"/>
      <c r="K11" s="56"/>
      <c r="N11" s="56"/>
      <c r="O11" s="56"/>
    </row>
    <row r="12" spans="1:15" x14ac:dyDescent="0.25">
      <c r="A12" s="25" t="s">
        <v>13</v>
      </c>
      <c r="B12" s="26">
        <v>1</v>
      </c>
      <c r="C12" s="61">
        <f>ROUND('GS Over 50 FHP 2023'!C12*(1+J12),2)</f>
        <v>420.94</v>
      </c>
      <c r="D12" s="30">
        <f>B12*C12</f>
        <v>420.94</v>
      </c>
      <c r="E12" s="61">
        <f>ROUND('GS Over 50 FHP 2023'!E12*(1+N12),2)</f>
        <v>357.22</v>
      </c>
      <c r="F12" s="30">
        <f>B12*E12</f>
        <v>357.22</v>
      </c>
      <c r="G12" s="24"/>
      <c r="H12" s="36"/>
      <c r="J12" s="62">
        <v>1.6E-2</v>
      </c>
      <c r="K12" s="59"/>
      <c r="N12" s="62">
        <v>1.6E-2</v>
      </c>
      <c r="O12" s="59"/>
    </row>
    <row r="13" spans="1:15" x14ac:dyDescent="0.25">
      <c r="A13" s="25" t="s">
        <v>14</v>
      </c>
      <c r="B13" s="26">
        <v>1</v>
      </c>
      <c r="C13" s="27">
        <v>0</v>
      </c>
      <c r="D13" s="30">
        <f>B13*C13</f>
        <v>0</v>
      </c>
      <c r="E13" s="27">
        <f>'GS Over 50 FHP 2017'!E13</f>
        <v>0</v>
      </c>
      <c r="F13" s="30">
        <f>B13*E13</f>
        <v>0</v>
      </c>
      <c r="G13" s="24"/>
      <c r="H13" s="36"/>
      <c r="J13" s="59"/>
      <c r="K13" s="59"/>
      <c r="N13" s="59"/>
      <c r="O13" s="59"/>
    </row>
    <row r="14" spans="1:15" x14ac:dyDescent="0.25">
      <c r="A14" s="25" t="s">
        <v>63</v>
      </c>
      <c r="B14" s="26">
        <f>B4</f>
        <v>100</v>
      </c>
      <c r="C14" s="63">
        <f>ROUND('GS Over 50 FHP 2023'!C14*(1+J14),4)</f>
        <v>4.4273999999999996</v>
      </c>
      <c r="D14" s="30">
        <f>B14*C14</f>
        <v>442.73999999999995</v>
      </c>
      <c r="E14" s="63">
        <f>ROUND('GS Over 50 FHP 2023'!E14*(1+N14),4)</f>
        <v>3.7572000000000001</v>
      </c>
      <c r="F14" s="30">
        <f>B14*E14</f>
        <v>375.72</v>
      </c>
      <c r="G14" s="24"/>
      <c r="H14" s="36"/>
      <c r="J14" s="62">
        <v>1.6E-2</v>
      </c>
      <c r="K14" s="59"/>
      <c r="N14" s="62">
        <v>1.6E-2</v>
      </c>
      <c r="O14" s="59"/>
    </row>
    <row r="15" spans="1:15" x14ac:dyDescent="0.25">
      <c r="A15" s="25" t="s">
        <v>64</v>
      </c>
      <c r="B15" s="26">
        <f>B4</f>
        <v>100</v>
      </c>
      <c r="C15" s="38">
        <v>0.223</v>
      </c>
      <c r="D15" s="30">
        <f>B15*C15</f>
        <v>22.3</v>
      </c>
      <c r="E15" s="27">
        <f>'GS Over 50 FHP 2017'!E15</f>
        <v>0.223</v>
      </c>
      <c r="F15" s="30">
        <f>B15*E15</f>
        <v>22.3</v>
      </c>
      <c r="G15" s="24"/>
      <c r="H15" s="36"/>
    </row>
    <row r="16" spans="1:15" x14ac:dyDescent="0.25">
      <c r="A16" s="25" t="s">
        <v>65</v>
      </c>
      <c r="B16" s="26">
        <f>B4</f>
        <v>100</v>
      </c>
      <c r="C16" s="22">
        <f>-1.7947+0.4856-1.0338+2.7738-0.0156</f>
        <v>0.41529999999999984</v>
      </c>
      <c r="D16" s="30">
        <f>B16*C16</f>
        <v>41.529999999999987</v>
      </c>
      <c r="E16" s="27">
        <f>'GS Over 50 FHP 2017'!E16</f>
        <v>0.41529999999999984</v>
      </c>
      <c r="F16" s="30">
        <f>B16*E16</f>
        <v>41.529999999999987</v>
      </c>
      <c r="G16" s="24"/>
      <c r="H16" s="36"/>
    </row>
    <row r="17" spans="1:8" x14ac:dyDescent="0.25">
      <c r="A17" s="25"/>
      <c r="B17" s="26"/>
      <c r="C17" s="37"/>
      <c r="D17" s="30"/>
      <c r="E17" s="37"/>
      <c r="F17" s="30"/>
      <c r="G17" s="24"/>
    </row>
    <row r="18" spans="1:8" x14ac:dyDescent="0.25">
      <c r="A18" s="31" t="s">
        <v>18</v>
      </c>
      <c r="B18" s="26"/>
      <c r="C18" s="37"/>
      <c r="D18" s="33">
        <f>SUM(D12,D14,D15)</f>
        <v>885.9799999999999</v>
      </c>
      <c r="E18" s="37"/>
      <c r="F18" s="39">
        <f>SUM(F12,F14,F15)</f>
        <v>755.24</v>
      </c>
      <c r="G18" s="34">
        <f>(F18-D18)/D18</f>
        <v>-0.14756540779701563</v>
      </c>
    </row>
    <row r="19" spans="1:8" x14ac:dyDescent="0.25">
      <c r="A19" s="31"/>
      <c r="B19" s="26"/>
      <c r="C19" s="37"/>
      <c r="D19" s="33"/>
      <c r="E19" s="37"/>
      <c r="F19" s="39"/>
      <c r="G19" s="34"/>
    </row>
    <row r="20" spans="1:8" x14ac:dyDescent="0.25">
      <c r="A20" s="25" t="s">
        <v>19</v>
      </c>
      <c r="B20" s="26"/>
      <c r="C20" s="40">
        <v>0</v>
      </c>
      <c r="D20" s="30">
        <f>B20*C20</f>
        <v>0</v>
      </c>
      <c r="E20" s="40">
        <f>'GS Over 50 FHP 2017'!E20</f>
        <v>0</v>
      </c>
      <c r="F20" s="41">
        <f>B20*E20</f>
        <v>0</v>
      </c>
      <c r="G20" s="34"/>
      <c r="H20" s="36"/>
    </row>
    <row r="21" spans="1:8" x14ac:dyDescent="0.25">
      <c r="A21" s="25" t="s">
        <v>20</v>
      </c>
      <c r="B21" s="28"/>
      <c r="C21" s="37">
        <v>0</v>
      </c>
      <c r="D21" s="30">
        <f>B21*C21</f>
        <v>0</v>
      </c>
      <c r="E21" s="37">
        <f>'GS Over 50 FHP 2017'!E21</f>
        <v>0</v>
      </c>
      <c r="F21" s="41">
        <f>B21*E21</f>
        <v>0</v>
      </c>
      <c r="G21" s="34"/>
      <c r="H21" s="36"/>
    </row>
    <row r="22" spans="1:8" x14ac:dyDescent="0.25">
      <c r="A22" s="25"/>
      <c r="B22" s="26"/>
      <c r="C22" s="37"/>
      <c r="D22" s="33"/>
      <c r="E22" s="37"/>
      <c r="F22" s="39"/>
      <c r="G22" s="34"/>
    </row>
    <row r="23" spans="1:8" x14ac:dyDescent="0.25">
      <c r="A23" s="31"/>
      <c r="B23" s="26"/>
      <c r="C23" s="37"/>
      <c r="D23" s="33"/>
      <c r="E23" s="37"/>
      <c r="F23" s="39"/>
      <c r="G23" s="34"/>
    </row>
    <row r="24" spans="1:8" s="2" customFormat="1" x14ac:dyDescent="0.25">
      <c r="A24" s="31" t="s">
        <v>22</v>
      </c>
      <c r="B24" s="19"/>
      <c r="C24" s="32"/>
      <c r="D24" s="33">
        <f>SUM(D12:D16)</f>
        <v>927.50999999999988</v>
      </c>
      <c r="E24" s="32"/>
      <c r="F24" s="33">
        <f>SUM(F12:F16)</f>
        <v>796.77</v>
      </c>
      <c r="G24" s="34">
        <f>(F24-D24)/D24</f>
        <v>-0.14095804896982234</v>
      </c>
      <c r="H24" s="42"/>
    </row>
    <row r="25" spans="1:8" s="2" customFormat="1" x14ac:dyDescent="0.25">
      <c r="A25" s="31"/>
      <c r="B25" s="19"/>
      <c r="C25" s="32"/>
      <c r="D25" s="33"/>
      <c r="E25" s="32"/>
      <c r="F25" s="33"/>
      <c r="G25" s="34"/>
      <c r="H25" s="42"/>
    </row>
    <row r="26" spans="1:8" x14ac:dyDescent="0.25">
      <c r="A26" s="25" t="s">
        <v>66</v>
      </c>
      <c r="B26" s="28">
        <f>B4</f>
        <v>100</v>
      </c>
      <c r="C26" s="22">
        <v>1.9991000000000001</v>
      </c>
      <c r="D26" s="30">
        <f>B26*C26</f>
        <v>199.91</v>
      </c>
      <c r="E26" s="27">
        <f>'GS Over 50 FHP 2017'!E26</f>
        <v>1.9991000000000001</v>
      </c>
      <c r="F26" s="30">
        <f>B26*E26</f>
        <v>199.91</v>
      </c>
      <c r="G26" s="24"/>
      <c r="H26" s="36"/>
    </row>
    <row r="27" spans="1:8" x14ac:dyDescent="0.25">
      <c r="A27" s="25" t="s">
        <v>67</v>
      </c>
      <c r="B27" s="28">
        <f>B4</f>
        <v>100</v>
      </c>
      <c r="C27" s="22">
        <v>1.5382</v>
      </c>
      <c r="D27" s="30">
        <f>B27*C27</f>
        <v>153.82</v>
      </c>
      <c r="E27" s="27">
        <f>'GS Over 50 FHP 2017'!E27</f>
        <v>1.5382</v>
      </c>
      <c r="F27" s="30">
        <f>B27*E27</f>
        <v>153.82</v>
      </c>
      <c r="G27" s="24"/>
      <c r="H27" s="36"/>
    </row>
    <row r="28" spans="1:8" s="2" customFormat="1" x14ac:dyDescent="0.25">
      <c r="A28" s="31" t="s">
        <v>25</v>
      </c>
      <c r="B28" s="43"/>
      <c r="C28" s="32"/>
      <c r="D28" s="33">
        <f>SUM(D26:D27)</f>
        <v>353.73</v>
      </c>
      <c r="E28" s="32"/>
      <c r="F28" s="33">
        <f>SUM(F26:F27)</f>
        <v>353.73</v>
      </c>
      <c r="G28" s="34">
        <f>(F28-D28)/D28</f>
        <v>0</v>
      </c>
    </row>
    <row r="29" spans="1:8" s="2" customFormat="1" x14ac:dyDescent="0.25">
      <c r="A29" s="25" t="s">
        <v>26</v>
      </c>
      <c r="B29" s="64">
        <f>B3</f>
        <v>73000</v>
      </c>
      <c r="C29" s="22">
        <v>4.8999999999999998E-3</v>
      </c>
      <c r="D29" s="30">
        <f>B29*C29</f>
        <v>357.7</v>
      </c>
      <c r="E29" s="27">
        <f>'GS Over 50 FHP 2017'!E29</f>
        <v>4.8999999999999998E-3</v>
      </c>
      <c r="F29" s="30">
        <f>B29*E29</f>
        <v>357.7</v>
      </c>
      <c r="G29" s="34"/>
    </row>
    <row r="30" spans="1:8" x14ac:dyDescent="0.25">
      <c r="A30" s="25" t="s">
        <v>27</v>
      </c>
      <c r="B30" s="28">
        <f>B3*B5</f>
        <v>77095.3</v>
      </c>
      <c r="C30" s="27">
        <v>3.5999999999999999E-3</v>
      </c>
      <c r="D30" s="30">
        <f>B30*C30</f>
        <v>277.54307999999997</v>
      </c>
      <c r="E30" s="27">
        <f>'GS Over 50 FHP 2017'!E30</f>
        <v>3.5999999999999999E-3</v>
      </c>
      <c r="F30" s="30">
        <f>B30*E30</f>
        <v>277.54307999999997</v>
      </c>
      <c r="G30" s="24"/>
      <c r="H30" s="36"/>
    </row>
    <row r="31" spans="1:8" x14ac:dyDescent="0.25">
      <c r="A31" s="25" t="s">
        <v>28</v>
      </c>
      <c r="B31" s="28">
        <f>B3*B5</f>
        <v>77095.3</v>
      </c>
      <c r="C31" s="27">
        <v>2.9999999999999997E-4</v>
      </c>
      <c r="D31" s="30">
        <f>B31*C31</f>
        <v>23.128589999999999</v>
      </c>
      <c r="E31" s="27">
        <f>'GS Over 50 FHP 2017'!E31</f>
        <v>2.9999999999999997E-4</v>
      </c>
      <c r="F31" s="30">
        <f>B31*E31</f>
        <v>23.128589999999999</v>
      </c>
      <c r="G31" s="24"/>
      <c r="H31" s="36"/>
    </row>
    <row r="32" spans="1:8" x14ac:dyDescent="0.25">
      <c r="A32" s="25" t="s">
        <v>29</v>
      </c>
      <c r="B32" s="28">
        <f>B3*B5</f>
        <v>77095.3</v>
      </c>
      <c r="C32" s="27">
        <v>0</v>
      </c>
      <c r="D32" s="30">
        <f>B32*C32</f>
        <v>0</v>
      </c>
      <c r="E32" s="27">
        <f>'GS Over 50 FHP 2017'!E32</f>
        <v>0</v>
      </c>
      <c r="F32" s="30">
        <f>B32*E32</f>
        <v>0</v>
      </c>
      <c r="G32" s="24"/>
      <c r="H32" s="36"/>
    </row>
    <row r="33" spans="1:8" x14ac:dyDescent="0.25">
      <c r="A33" s="25" t="s">
        <v>30</v>
      </c>
      <c r="B33" s="26">
        <v>1</v>
      </c>
      <c r="C33" s="27">
        <v>0.25</v>
      </c>
      <c r="D33" s="30">
        <f>B33*C33</f>
        <v>0.25</v>
      </c>
      <c r="E33" s="27">
        <f>'GS Over 50 FHP 2017'!E33</f>
        <v>0.25</v>
      </c>
      <c r="F33" s="30">
        <f>B33*E33</f>
        <v>0.25</v>
      </c>
      <c r="G33" s="24"/>
      <c r="H33" s="36"/>
    </row>
    <row r="34" spans="1:8" s="2" customFormat="1" x14ac:dyDescent="0.25">
      <c r="A34" s="31" t="s">
        <v>31</v>
      </c>
      <c r="B34" s="19"/>
      <c r="C34" s="32"/>
      <c r="D34" s="33">
        <f>SUM(D29:D33)</f>
        <v>658.62166999999999</v>
      </c>
      <c r="E34" s="32"/>
      <c r="F34" s="33">
        <f>SUM(F29:F33)</f>
        <v>658.62166999999999</v>
      </c>
      <c r="G34" s="34">
        <f>(F34-D34)/D34</f>
        <v>0</v>
      </c>
    </row>
    <row r="35" spans="1:8" s="2" customFormat="1" x14ac:dyDescent="0.25">
      <c r="A35" s="31"/>
      <c r="B35" s="19"/>
      <c r="C35" s="32"/>
      <c r="D35" s="33"/>
      <c r="E35" s="32"/>
      <c r="F35" s="33"/>
      <c r="G35" s="34"/>
    </row>
    <row r="36" spans="1:8" x14ac:dyDescent="0.25">
      <c r="A36" s="25" t="s">
        <v>32</v>
      </c>
      <c r="B36" s="26"/>
      <c r="C36" s="45"/>
      <c r="D36" s="30">
        <f>SUM(D10,D18,D28,D34)</f>
        <v>10386.5242</v>
      </c>
      <c r="E36" s="45"/>
      <c r="F36" s="30">
        <f>SUM(F10,F18,F28,F34)</f>
        <v>10255.7842</v>
      </c>
      <c r="G36" s="24"/>
      <c r="H36" s="36"/>
    </row>
    <row r="37" spans="1:8" ht="15.75" thickBot="1" x14ac:dyDescent="0.3">
      <c r="A37" s="25" t="s">
        <v>33</v>
      </c>
      <c r="B37" s="26"/>
      <c r="C37" s="47">
        <f>+'GS Over 50 FHP 2017'!$C$37</f>
        <v>0.13</v>
      </c>
      <c r="D37" s="48">
        <f>D36*C37</f>
        <v>1350.2481460000001</v>
      </c>
      <c r="E37" s="47">
        <f>'GS Over 50 FHP 2017'!E37</f>
        <v>0.13</v>
      </c>
      <c r="F37" s="30">
        <f>F36*E37</f>
        <v>1333.2519460000001</v>
      </c>
      <c r="G37" s="24"/>
      <c r="H37" s="36"/>
    </row>
    <row r="38" spans="1:8" s="2" customFormat="1" ht="15.75" thickBot="1" x14ac:dyDescent="0.3">
      <c r="A38" s="1" t="s">
        <v>34</v>
      </c>
      <c r="B38" s="49"/>
      <c r="C38" s="50"/>
      <c r="D38" s="51">
        <f>D36+D37</f>
        <v>11736.772346</v>
      </c>
      <c r="E38" s="52"/>
      <c r="F38" s="79">
        <f>F36+F37</f>
        <v>11589.036146</v>
      </c>
      <c r="G38" s="53">
        <f>(F38-D38)/D38</f>
        <v>-1.2587464052700078E-2</v>
      </c>
    </row>
    <row r="39" spans="1:8" ht="15.75" thickBot="1" x14ac:dyDescent="0.3">
      <c r="A39" s="1" t="s">
        <v>35</v>
      </c>
      <c r="B39" s="49"/>
      <c r="C39" s="50"/>
      <c r="D39" s="51">
        <f>(D10+D24+D28+D34)*1.13</f>
        <v>11783.701245999999</v>
      </c>
      <c r="E39" s="52"/>
      <c r="F39" s="51">
        <f>(F10+F24+F28+F34)*1.13</f>
        <v>11635.965045999999</v>
      </c>
      <c r="G39" s="53">
        <f>(F39-D39)/D39</f>
        <v>-1.2537334146191861E-2</v>
      </c>
    </row>
    <row r="40" spans="1:8" x14ac:dyDescent="0.25">
      <c r="F40" s="55"/>
    </row>
    <row r="41" spans="1:8" x14ac:dyDescent="0.25">
      <c r="G41" s="177" t="s">
        <v>159</v>
      </c>
    </row>
  </sheetData>
  <mergeCells count="1">
    <mergeCell ref="B1:G1"/>
  </mergeCells>
  <pageMargins left="0.7" right="0.7" top="0.75" bottom="0.75" header="0.3" footer="0.3"/>
  <pageSetup scale="92" fitToHeight="0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1"/>
  <sheetViews>
    <sheetView workbookViewId="0"/>
  </sheetViews>
  <sheetFormatPr defaultRowHeight="15" x14ac:dyDescent="0.25"/>
  <cols>
    <col min="1" max="1" width="34.85546875" style="54" bestFit="1" customWidth="1"/>
    <col min="2" max="2" width="11.5703125" style="17" customWidth="1"/>
    <col min="3" max="3" width="9.140625" customWidth="1"/>
    <col min="4" max="4" width="10" customWidth="1"/>
    <col min="5" max="5" width="11.140625" style="17" customWidth="1"/>
    <col min="6" max="6" width="11.7109375" style="17" customWidth="1"/>
    <col min="7" max="7" width="9.5703125" style="17" bestFit="1" customWidth="1"/>
    <col min="11" max="11" width="13.85546875" customWidth="1"/>
    <col min="13" max="13" width="4.5703125" customWidth="1"/>
    <col min="15" max="15" width="14.28515625" customWidth="1"/>
  </cols>
  <sheetData>
    <row r="1" spans="1:15" s="2" customFormat="1" ht="15.75" thickBot="1" x14ac:dyDescent="0.3">
      <c r="A1" s="1"/>
      <c r="B1" s="182" t="s">
        <v>59</v>
      </c>
      <c r="C1" s="180"/>
      <c r="D1" s="180"/>
      <c r="E1" s="180"/>
      <c r="F1" s="180"/>
      <c r="G1" s="181"/>
      <c r="J1" s="68" t="s">
        <v>47</v>
      </c>
      <c r="K1" s="56"/>
      <c r="N1" s="68" t="s">
        <v>48</v>
      </c>
      <c r="O1" s="56"/>
    </row>
    <row r="2" spans="1:15" s="9" customFormat="1" ht="64.5" thickBot="1" x14ac:dyDescent="0.3">
      <c r="A2" s="3"/>
      <c r="B2" s="4" t="s">
        <v>1</v>
      </c>
      <c r="C2" s="5" t="s">
        <v>55</v>
      </c>
      <c r="D2" s="6" t="s">
        <v>3</v>
      </c>
      <c r="E2" s="65" t="s">
        <v>56</v>
      </c>
      <c r="F2" s="8" t="s">
        <v>5</v>
      </c>
      <c r="G2" s="4" t="s">
        <v>6</v>
      </c>
      <c r="J2" s="57"/>
      <c r="K2" s="57"/>
      <c r="N2" s="57"/>
      <c r="O2" s="57"/>
    </row>
    <row r="3" spans="1:15" s="17" customFormat="1" x14ac:dyDescent="0.25">
      <c r="A3" s="10" t="s">
        <v>7</v>
      </c>
      <c r="B3" s="69">
        <v>73000</v>
      </c>
      <c r="C3" s="12"/>
      <c r="D3" s="13"/>
      <c r="E3" s="14"/>
      <c r="F3" s="15"/>
      <c r="G3" s="16"/>
      <c r="J3" s="58"/>
      <c r="K3" s="58"/>
      <c r="N3" s="58"/>
      <c r="O3" s="58"/>
    </row>
    <row r="4" spans="1:15" s="17" customFormat="1" x14ac:dyDescent="0.25">
      <c r="A4" s="70" t="s">
        <v>61</v>
      </c>
      <c r="B4" s="19">
        <v>100</v>
      </c>
      <c r="C4" s="71"/>
      <c r="D4" s="72"/>
      <c r="E4" s="22"/>
      <c r="F4" s="23"/>
      <c r="G4" s="24"/>
      <c r="J4" s="58"/>
      <c r="K4" s="58"/>
      <c r="N4" s="58"/>
      <c r="O4" s="58"/>
    </row>
    <row r="5" spans="1:15" s="17" customFormat="1" x14ac:dyDescent="0.25">
      <c r="A5" s="18" t="s">
        <v>8</v>
      </c>
      <c r="B5" s="19">
        <v>1.0561</v>
      </c>
      <c r="C5" s="20"/>
      <c r="D5" s="21"/>
      <c r="E5" s="22"/>
      <c r="F5" s="23"/>
      <c r="G5" s="24"/>
      <c r="J5" s="58"/>
      <c r="K5" s="58"/>
      <c r="N5" s="58"/>
      <c r="O5" s="58"/>
    </row>
    <row r="6" spans="1:15" x14ac:dyDescent="0.25">
      <c r="A6" s="25"/>
      <c r="B6" s="26"/>
      <c r="C6" s="27"/>
      <c r="D6" s="23"/>
      <c r="E6" s="22"/>
      <c r="F6" s="23"/>
      <c r="G6" s="24"/>
      <c r="J6" s="59"/>
      <c r="K6" s="59"/>
      <c r="N6" s="59"/>
      <c r="O6" s="59"/>
    </row>
    <row r="7" spans="1:15" x14ac:dyDescent="0.25">
      <c r="A7" s="25"/>
      <c r="B7" s="28"/>
      <c r="C7" s="29"/>
      <c r="D7" s="30"/>
      <c r="E7" s="29"/>
      <c r="F7" s="30"/>
      <c r="G7" s="24"/>
      <c r="H7" s="36"/>
      <c r="J7" s="59"/>
      <c r="K7" s="59"/>
      <c r="N7" s="59"/>
      <c r="O7" s="59"/>
    </row>
    <row r="8" spans="1:15" x14ac:dyDescent="0.25">
      <c r="A8" s="25"/>
      <c r="B8" s="28"/>
      <c r="C8" s="29"/>
      <c r="D8" s="30"/>
      <c r="E8" s="29"/>
      <c r="F8" s="30"/>
      <c r="G8" s="24"/>
      <c r="H8" s="36"/>
      <c r="J8" s="59"/>
      <c r="K8" s="59"/>
      <c r="N8" s="59"/>
      <c r="O8" s="59"/>
    </row>
    <row r="9" spans="1:15" x14ac:dyDescent="0.25">
      <c r="A9" s="77" t="s">
        <v>62</v>
      </c>
      <c r="B9" s="28">
        <f>($B$3)*B5</f>
        <v>77095.3</v>
      </c>
      <c r="C9" s="29">
        <f>+'GS Over 50 no FHP 16-17'!$C$9</f>
        <v>0.1101</v>
      </c>
      <c r="D9" s="30">
        <f>B9*C9</f>
        <v>8488.1925300000003</v>
      </c>
      <c r="E9" s="29">
        <f>C9</f>
        <v>0.1101</v>
      </c>
      <c r="F9" s="30">
        <f>B9*E9</f>
        <v>8488.1925300000003</v>
      </c>
      <c r="G9" s="24"/>
      <c r="H9" s="36"/>
      <c r="J9" s="78"/>
      <c r="K9" s="59"/>
      <c r="N9" s="59"/>
      <c r="O9" s="59"/>
    </row>
    <row r="10" spans="1:15" s="2" customFormat="1" x14ac:dyDescent="0.25">
      <c r="A10" s="31" t="s">
        <v>12</v>
      </c>
      <c r="B10" s="19"/>
      <c r="C10" s="32"/>
      <c r="D10" s="33">
        <f>SUM(D7:D9)</f>
        <v>8488.1925300000003</v>
      </c>
      <c r="E10" s="32"/>
      <c r="F10" s="33">
        <f>SUM(F7:F9)</f>
        <v>8488.1925300000003</v>
      </c>
      <c r="G10" s="34">
        <f>(F10-D10)/D10</f>
        <v>0</v>
      </c>
      <c r="H10" s="60"/>
      <c r="J10" s="56"/>
      <c r="K10" s="56"/>
      <c r="N10" s="56"/>
      <c r="O10" s="56"/>
    </row>
    <row r="11" spans="1:15" s="2" customFormat="1" x14ac:dyDescent="0.25">
      <c r="A11" s="31"/>
      <c r="B11" s="19"/>
      <c r="C11" s="32"/>
      <c r="D11" s="33"/>
      <c r="E11" s="32"/>
      <c r="F11" s="33"/>
      <c r="G11" s="34"/>
      <c r="J11" s="56"/>
      <c r="K11" s="56"/>
      <c r="N11" s="56"/>
      <c r="O11" s="56"/>
    </row>
    <row r="12" spans="1:15" x14ac:dyDescent="0.25">
      <c r="A12" s="25" t="s">
        <v>13</v>
      </c>
      <c r="B12" s="26">
        <v>1</v>
      </c>
      <c r="C12" s="61">
        <f>ROUND('GS Over 50 FHP 2024'!C12*(1+J12),2)</f>
        <v>427.68</v>
      </c>
      <c r="D12" s="30">
        <f>B12*C12</f>
        <v>427.68</v>
      </c>
      <c r="E12" s="61">
        <f>ROUND('GS Over 50 FHP 2024'!E12*(1+N12),2)</f>
        <v>362.94</v>
      </c>
      <c r="F12" s="30">
        <f>B12*E12</f>
        <v>362.94</v>
      </c>
      <c r="G12" s="24"/>
      <c r="H12" s="36"/>
      <c r="J12" s="62">
        <v>1.6E-2</v>
      </c>
      <c r="K12" s="59"/>
      <c r="N12" s="62">
        <v>1.6E-2</v>
      </c>
      <c r="O12" s="59"/>
    </row>
    <row r="13" spans="1:15" x14ac:dyDescent="0.25">
      <c r="A13" s="25" t="s">
        <v>14</v>
      </c>
      <c r="B13" s="26">
        <v>1</v>
      </c>
      <c r="C13" s="27">
        <v>0</v>
      </c>
      <c r="D13" s="30">
        <f>B13*C13</f>
        <v>0</v>
      </c>
      <c r="E13" s="27">
        <f>'GS Over 50 FHP 2017'!E13</f>
        <v>0</v>
      </c>
      <c r="F13" s="30">
        <f>B13*E13</f>
        <v>0</v>
      </c>
      <c r="G13" s="24"/>
      <c r="H13" s="36"/>
      <c r="J13" s="59"/>
      <c r="K13" s="59"/>
      <c r="N13" s="59"/>
      <c r="O13" s="59"/>
    </row>
    <row r="14" spans="1:15" x14ac:dyDescent="0.25">
      <c r="A14" s="25" t="s">
        <v>63</v>
      </c>
      <c r="B14" s="26">
        <f>B4</f>
        <v>100</v>
      </c>
      <c r="C14" s="63">
        <f>ROUND('GS Over 50 FHP 2024'!C14*(1+J14),4)</f>
        <v>4.4981999999999998</v>
      </c>
      <c r="D14" s="30">
        <f>B14*C14</f>
        <v>449.82</v>
      </c>
      <c r="E14" s="63">
        <f>ROUND('GS Over 50 FHP 2024'!E14*(1+N14),4)</f>
        <v>3.8172999999999999</v>
      </c>
      <c r="F14" s="30">
        <f>B14*E14</f>
        <v>381.73</v>
      </c>
      <c r="G14" s="24"/>
      <c r="H14" s="36"/>
      <c r="J14" s="62">
        <v>1.6E-2</v>
      </c>
      <c r="K14" s="59"/>
      <c r="N14" s="62">
        <v>1.6E-2</v>
      </c>
      <c r="O14" s="59"/>
    </row>
    <row r="15" spans="1:15" x14ac:dyDescent="0.25">
      <c r="A15" s="25" t="s">
        <v>64</v>
      </c>
      <c r="B15" s="26">
        <f>B4</f>
        <v>100</v>
      </c>
      <c r="C15" s="38">
        <v>0.223</v>
      </c>
      <c r="D15" s="30">
        <f>B15*C15</f>
        <v>22.3</v>
      </c>
      <c r="E15" s="27">
        <f>'GS Over 50 FHP 2017'!E15</f>
        <v>0.223</v>
      </c>
      <c r="F15" s="30">
        <f>B15*E15</f>
        <v>22.3</v>
      </c>
      <c r="G15" s="24"/>
      <c r="H15" s="36"/>
    </row>
    <row r="16" spans="1:15" x14ac:dyDescent="0.25">
      <c r="A16" s="25" t="s">
        <v>65</v>
      </c>
      <c r="B16" s="26">
        <f>B4</f>
        <v>100</v>
      </c>
      <c r="C16" s="22">
        <f>-1.7947+0.4856-1.0338+2.7738-0.0156</f>
        <v>0.41529999999999984</v>
      </c>
      <c r="D16" s="30">
        <f>B16*C16</f>
        <v>41.529999999999987</v>
      </c>
      <c r="E16" s="27">
        <f>'GS Over 50 FHP 2017'!E16</f>
        <v>0.41529999999999984</v>
      </c>
      <c r="F16" s="30">
        <f>B16*E16</f>
        <v>41.529999999999987</v>
      </c>
      <c r="G16" s="24"/>
      <c r="H16" s="36"/>
    </row>
    <row r="17" spans="1:8" x14ac:dyDescent="0.25">
      <c r="A17" s="25"/>
      <c r="B17" s="26"/>
      <c r="C17" s="37"/>
      <c r="D17" s="30"/>
      <c r="E17" s="37"/>
      <c r="F17" s="30"/>
      <c r="G17" s="24"/>
    </row>
    <row r="18" spans="1:8" x14ac:dyDescent="0.25">
      <c r="A18" s="31" t="s">
        <v>18</v>
      </c>
      <c r="B18" s="26"/>
      <c r="C18" s="37"/>
      <c r="D18" s="33">
        <f>SUM(D12,D14,D15)</f>
        <v>899.8</v>
      </c>
      <c r="E18" s="37"/>
      <c r="F18" s="39">
        <f>SUM(F12,F14,F15)</f>
        <v>766.97</v>
      </c>
      <c r="G18" s="34">
        <f>(F18-D18)/D18</f>
        <v>-0.1476216937097132</v>
      </c>
    </row>
    <row r="19" spans="1:8" x14ac:dyDescent="0.25">
      <c r="A19" s="31"/>
      <c r="B19" s="26"/>
      <c r="C19" s="37"/>
      <c r="D19" s="33"/>
      <c r="E19" s="37"/>
      <c r="F19" s="39"/>
      <c r="G19" s="34"/>
    </row>
    <row r="20" spans="1:8" x14ac:dyDescent="0.25">
      <c r="A20" s="25" t="s">
        <v>19</v>
      </c>
      <c r="B20" s="26"/>
      <c r="C20" s="40">
        <v>0</v>
      </c>
      <c r="D20" s="30">
        <f>B20*C20</f>
        <v>0</v>
      </c>
      <c r="E20" s="40">
        <f>'GS Over 50 FHP 2017'!E20</f>
        <v>0</v>
      </c>
      <c r="F20" s="41">
        <f>B20*E20</f>
        <v>0</v>
      </c>
      <c r="G20" s="34"/>
      <c r="H20" s="36"/>
    </row>
    <row r="21" spans="1:8" x14ac:dyDescent="0.25">
      <c r="A21" s="25" t="s">
        <v>20</v>
      </c>
      <c r="B21" s="28"/>
      <c r="C21" s="37">
        <v>0</v>
      </c>
      <c r="D21" s="30">
        <f>B21*C21</f>
        <v>0</v>
      </c>
      <c r="E21" s="37">
        <f>'GS Over 50 FHP 2017'!E21</f>
        <v>0</v>
      </c>
      <c r="F21" s="41">
        <f>B21*E21</f>
        <v>0</v>
      </c>
      <c r="G21" s="34"/>
      <c r="H21" s="36"/>
    </row>
    <row r="22" spans="1:8" x14ac:dyDescent="0.25">
      <c r="A22" s="25"/>
      <c r="B22" s="26"/>
      <c r="C22" s="37"/>
      <c r="D22" s="33"/>
      <c r="E22" s="37"/>
      <c r="F22" s="39"/>
      <c r="G22" s="34"/>
    </row>
    <row r="23" spans="1:8" x14ac:dyDescent="0.25">
      <c r="A23" s="31"/>
      <c r="B23" s="26"/>
      <c r="C23" s="37"/>
      <c r="D23" s="33"/>
      <c r="E23" s="37"/>
      <c r="F23" s="39"/>
      <c r="G23" s="34"/>
    </row>
    <row r="24" spans="1:8" s="2" customFormat="1" x14ac:dyDescent="0.25">
      <c r="A24" s="31" t="s">
        <v>22</v>
      </c>
      <c r="B24" s="19"/>
      <c r="C24" s="32"/>
      <c r="D24" s="33">
        <f>SUM(D12:D16)</f>
        <v>941.32999999999993</v>
      </c>
      <c r="E24" s="32"/>
      <c r="F24" s="33">
        <f>SUM(F12:F16)</f>
        <v>808.5</v>
      </c>
      <c r="G24" s="34">
        <f>(F24-D24)/D24</f>
        <v>-0.14110885661776415</v>
      </c>
      <c r="H24" s="42"/>
    </row>
    <row r="25" spans="1:8" s="2" customFormat="1" x14ac:dyDescent="0.25">
      <c r="A25" s="31"/>
      <c r="B25" s="19"/>
      <c r="C25" s="32"/>
      <c r="D25" s="33"/>
      <c r="E25" s="32"/>
      <c r="F25" s="33"/>
      <c r="G25" s="34"/>
      <c r="H25" s="42"/>
    </row>
    <row r="26" spans="1:8" x14ac:dyDescent="0.25">
      <c r="A26" s="25" t="s">
        <v>66</v>
      </c>
      <c r="B26" s="28">
        <f>B4</f>
        <v>100</v>
      </c>
      <c r="C26" s="22">
        <v>1.9991000000000001</v>
      </c>
      <c r="D26" s="30">
        <f>B26*C26</f>
        <v>199.91</v>
      </c>
      <c r="E26" s="27">
        <f>'GS Over 50 FHP 2017'!E26</f>
        <v>1.9991000000000001</v>
      </c>
      <c r="F26" s="30">
        <f>B26*E26</f>
        <v>199.91</v>
      </c>
      <c r="G26" s="24"/>
      <c r="H26" s="36"/>
    </row>
    <row r="27" spans="1:8" x14ac:dyDescent="0.25">
      <c r="A27" s="25" t="s">
        <v>67</v>
      </c>
      <c r="B27" s="28">
        <f>B4</f>
        <v>100</v>
      </c>
      <c r="C27" s="22">
        <v>1.5382</v>
      </c>
      <c r="D27" s="30">
        <f>B27*C27</f>
        <v>153.82</v>
      </c>
      <c r="E27" s="27">
        <f>'GS Over 50 FHP 2017'!E27</f>
        <v>1.5382</v>
      </c>
      <c r="F27" s="30">
        <f>B27*E27</f>
        <v>153.82</v>
      </c>
      <c r="G27" s="24"/>
      <c r="H27" s="36"/>
    </row>
    <row r="28" spans="1:8" s="2" customFormat="1" x14ac:dyDescent="0.25">
      <c r="A28" s="31" t="s">
        <v>25</v>
      </c>
      <c r="B28" s="43"/>
      <c r="C28" s="32"/>
      <c r="D28" s="33">
        <f>SUM(D26:D27)</f>
        <v>353.73</v>
      </c>
      <c r="E28" s="32"/>
      <c r="F28" s="33">
        <f>SUM(F26:F27)</f>
        <v>353.73</v>
      </c>
      <c r="G28" s="34">
        <f>(F28-D28)/D28</f>
        <v>0</v>
      </c>
    </row>
    <row r="29" spans="1:8" s="2" customFormat="1" x14ac:dyDescent="0.25">
      <c r="A29" s="25" t="s">
        <v>26</v>
      </c>
      <c r="B29" s="64">
        <f>B3</f>
        <v>73000</v>
      </c>
      <c r="C29" s="22">
        <v>4.8999999999999998E-3</v>
      </c>
      <c r="D29" s="30">
        <f>B29*C29</f>
        <v>357.7</v>
      </c>
      <c r="E29" s="27">
        <f>'GS Over 50 FHP 2017'!E29</f>
        <v>4.8999999999999998E-3</v>
      </c>
      <c r="F29" s="30">
        <f>B29*E29</f>
        <v>357.7</v>
      </c>
      <c r="G29" s="34"/>
    </row>
    <row r="30" spans="1:8" x14ac:dyDescent="0.25">
      <c r="A30" s="25" t="s">
        <v>27</v>
      </c>
      <c r="B30" s="28">
        <f>B3*B5</f>
        <v>77095.3</v>
      </c>
      <c r="C30" s="27">
        <v>3.5999999999999999E-3</v>
      </c>
      <c r="D30" s="30">
        <f>B30*C30</f>
        <v>277.54307999999997</v>
      </c>
      <c r="E30" s="27">
        <f>'GS Over 50 FHP 2017'!E30</f>
        <v>3.5999999999999999E-3</v>
      </c>
      <c r="F30" s="30">
        <f>B30*E30</f>
        <v>277.54307999999997</v>
      </c>
      <c r="G30" s="24"/>
      <c r="H30" s="36"/>
    </row>
    <row r="31" spans="1:8" x14ac:dyDescent="0.25">
      <c r="A31" s="25" t="s">
        <v>28</v>
      </c>
      <c r="B31" s="28">
        <f>B3*B5</f>
        <v>77095.3</v>
      </c>
      <c r="C31" s="27">
        <v>2.9999999999999997E-4</v>
      </c>
      <c r="D31" s="30">
        <f>B31*C31</f>
        <v>23.128589999999999</v>
      </c>
      <c r="E31" s="27">
        <f>'GS Over 50 FHP 2017'!E31</f>
        <v>2.9999999999999997E-4</v>
      </c>
      <c r="F31" s="30">
        <f>B31*E31</f>
        <v>23.128589999999999</v>
      </c>
      <c r="G31" s="24"/>
      <c r="H31" s="36"/>
    </row>
    <row r="32" spans="1:8" x14ac:dyDescent="0.25">
      <c r="A32" s="25" t="s">
        <v>29</v>
      </c>
      <c r="B32" s="28">
        <f>B3*B5</f>
        <v>77095.3</v>
      </c>
      <c r="C32" s="27">
        <v>0</v>
      </c>
      <c r="D32" s="30">
        <f>B32*C32</f>
        <v>0</v>
      </c>
      <c r="E32" s="27">
        <f>'GS Over 50 FHP 2017'!E32</f>
        <v>0</v>
      </c>
      <c r="F32" s="30">
        <f>B32*E32</f>
        <v>0</v>
      </c>
      <c r="G32" s="24"/>
      <c r="H32" s="36"/>
    </row>
    <row r="33" spans="1:8" x14ac:dyDescent="0.25">
      <c r="A33" s="25" t="s">
        <v>30</v>
      </c>
      <c r="B33" s="26">
        <v>1</v>
      </c>
      <c r="C33" s="27">
        <v>0.25</v>
      </c>
      <c r="D33" s="30">
        <f>B33*C33</f>
        <v>0.25</v>
      </c>
      <c r="E33" s="27">
        <f>'GS Over 50 FHP 2017'!E33</f>
        <v>0.25</v>
      </c>
      <c r="F33" s="30">
        <f>B33*E33</f>
        <v>0.25</v>
      </c>
      <c r="G33" s="24"/>
      <c r="H33" s="36"/>
    </row>
    <row r="34" spans="1:8" s="2" customFormat="1" x14ac:dyDescent="0.25">
      <c r="A34" s="31" t="s">
        <v>31</v>
      </c>
      <c r="B34" s="19"/>
      <c r="C34" s="32"/>
      <c r="D34" s="33">
        <f>SUM(D29:D33)</f>
        <v>658.62166999999999</v>
      </c>
      <c r="E34" s="32"/>
      <c r="F34" s="33">
        <f>SUM(F29:F33)</f>
        <v>658.62166999999999</v>
      </c>
      <c r="G34" s="34">
        <f>(F34-D34)/D34</f>
        <v>0</v>
      </c>
    </row>
    <row r="35" spans="1:8" s="2" customFormat="1" x14ac:dyDescent="0.25">
      <c r="A35" s="31"/>
      <c r="B35" s="19"/>
      <c r="C35" s="32"/>
      <c r="D35" s="33"/>
      <c r="E35" s="32"/>
      <c r="F35" s="33"/>
      <c r="G35" s="34"/>
    </row>
    <row r="36" spans="1:8" x14ac:dyDescent="0.25">
      <c r="A36" s="25" t="s">
        <v>32</v>
      </c>
      <c r="B36" s="26"/>
      <c r="C36" s="45"/>
      <c r="D36" s="30">
        <f>SUM(D10,D18,D28,D34)</f>
        <v>10400.3442</v>
      </c>
      <c r="E36" s="45"/>
      <c r="F36" s="30">
        <f>SUM(F10,F18,F28,F34)</f>
        <v>10267.5142</v>
      </c>
      <c r="G36" s="24"/>
      <c r="H36" s="36"/>
    </row>
    <row r="37" spans="1:8" ht="15.75" thickBot="1" x14ac:dyDescent="0.3">
      <c r="A37" s="25" t="s">
        <v>33</v>
      </c>
      <c r="B37" s="26"/>
      <c r="C37" s="47">
        <f>+'GS Over 50 FHP 2017'!$C$37</f>
        <v>0.13</v>
      </c>
      <c r="D37" s="48">
        <f>D36*C37</f>
        <v>1352.044746</v>
      </c>
      <c r="E37" s="47">
        <f>'GS Over 50 FHP 2017'!E37</f>
        <v>0.13</v>
      </c>
      <c r="F37" s="30">
        <f>F36*E37</f>
        <v>1334.776846</v>
      </c>
      <c r="G37" s="24"/>
      <c r="H37" s="36"/>
    </row>
    <row r="38" spans="1:8" s="2" customFormat="1" ht="15.75" thickBot="1" x14ac:dyDescent="0.3">
      <c r="A38" s="1" t="s">
        <v>34</v>
      </c>
      <c r="B38" s="49"/>
      <c r="C38" s="50"/>
      <c r="D38" s="51">
        <f>D36+D37</f>
        <v>11752.388945999999</v>
      </c>
      <c r="E38" s="52"/>
      <c r="F38" s="79">
        <f>F36+F37</f>
        <v>11602.291046</v>
      </c>
      <c r="G38" s="53">
        <f>(F38-D38)/D38</f>
        <v>-1.277169269070912E-2</v>
      </c>
    </row>
    <row r="39" spans="1:8" ht="15.75" thickBot="1" x14ac:dyDescent="0.3">
      <c r="A39" s="1" t="s">
        <v>35</v>
      </c>
      <c r="B39" s="49"/>
      <c r="C39" s="50"/>
      <c r="D39" s="51">
        <f>(D10+D24+D28+D34)*1.13</f>
        <v>11799.317846</v>
      </c>
      <c r="E39" s="52"/>
      <c r="F39" s="51">
        <f>(F10+F24+F28+F34)*1.13</f>
        <v>11649.219945999999</v>
      </c>
      <c r="G39" s="53">
        <f>(F39-D39)/D39</f>
        <v>-1.2720896407658368E-2</v>
      </c>
    </row>
    <row r="40" spans="1:8" x14ac:dyDescent="0.25">
      <c r="F40" s="55"/>
    </row>
    <row r="41" spans="1:8" x14ac:dyDescent="0.25">
      <c r="G41" s="177" t="s">
        <v>160</v>
      </c>
    </row>
  </sheetData>
  <mergeCells count="1">
    <mergeCell ref="B1:G1"/>
  </mergeCells>
  <pageMargins left="0.7" right="0.7" top="0.75" bottom="0.75" header="0.3" footer="0.3"/>
  <pageSetup scale="92" fitToHeight="0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1"/>
  <sheetViews>
    <sheetView workbookViewId="0"/>
  </sheetViews>
  <sheetFormatPr defaultRowHeight="15" x14ac:dyDescent="0.25"/>
  <cols>
    <col min="1" max="1" width="34.85546875" style="54" bestFit="1" customWidth="1"/>
    <col min="2" max="2" width="11.5703125" style="17" customWidth="1"/>
    <col min="3" max="3" width="9.140625" customWidth="1"/>
    <col min="4" max="4" width="10" customWidth="1"/>
    <col min="5" max="5" width="11.140625" style="17" customWidth="1"/>
    <col min="6" max="6" width="11.7109375" style="17" customWidth="1"/>
    <col min="7" max="7" width="9.5703125" style="17" bestFit="1" customWidth="1"/>
    <col min="11" max="11" width="13.85546875" customWidth="1"/>
    <col min="13" max="13" width="4.5703125" customWidth="1"/>
    <col min="15" max="15" width="14.28515625" customWidth="1"/>
  </cols>
  <sheetData>
    <row r="1" spans="1:15" s="2" customFormat="1" ht="15.75" thickBot="1" x14ac:dyDescent="0.3">
      <c r="A1" s="1"/>
      <c r="B1" s="182" t="s">
        <v>59</v>
      </c>
      <c r="C1" s="180"/>
      <c r="D1" s="180"/>
      <c r="E1" s="180"/>
      <c r="F1" s="180"/>
      <c r="G1" s="181"/>
      <c r="J1" s="68" t="s">
        <v>47</v>
      </c>
      <c r="K1" s="56"/>
      <c r="N1" s="68" t="s">
        <v>48</v>
      </c>
      <c r="O1" s="56"/>
    </row>
    <row r="2" spans="1:15" s="9" customFormat="1" ht="64.5" thickBot="1" x14ac:dyDescent="0.3">
      <c r="A2" s="3"/>
      <c r="B2" s="4" t="s">
        <v>1</v>
      </c>
      <c r="C2" s="5" t="s">
        <v>57</v>
      </c>
      <c r="D2" s="6" t="s">
        <v>3</v>
      </c>
      <c r="E2" s="65" t="s">
        <v>58</v>
      </c>
      <c r="F2" s="8" t="s">
        <v>5</v>
      </c>
      <c r="G2" s="4" t="s">
        <v>6</v>
      </c>
      <c r="J2" s="57"/>
      <c r="K2" s="57"/>
      <c r="N2" s="57"/>
      <c r="O2" s="57"/>
    </row>
    <row r="3" spans="1:15" s="17" customFormat="1" x14ac:dyDescent="0.25">
      <c r="A3" s="10" t="s">
        <v>7</v>
      </c>
      <c r="B3" s="69">
        <v>73000</v>
      </c>
      <c r="C3" s="12"/>
      <c r="D3" s="13"/>
      <c r="E3" s="14"/>
      <c r="F3" s="15"/>
      <c r="G3" s="16"/>
      <c r="J3" s="58"/>
      <c r="K3" s="58"/>
      <c r="N3" s="58"/>
      <c r="O3" s="58"/>
    </row>
    <row r="4" spans="1:15" s="17" customFormat="1" x14ac:dyDescent="0.25">
      <c r="A4" s="70" t="s">
        <v>61</v>
      </c>
      <c r="B4" s="19">
        <v>100</v>
      </c>
      <c r="C4" s="71"/>
      <c r="D4" s="72"/>
      <c r="E4" s="22"/>
      <c r="F4" s="23"/>
      <c r="G4" s="24"/>
      <c r="J4" s="58"/>
      <c r="K4" s="58"/>
      <c r="N4" s="58"/>
      <c r="O4" s="58"/>
    </row>
    <row r="5" spans="1:15" s="17" customFormat="1" x14ac:dyDescent="0.25">
      <c r="A5" s="18" t="s">
        <v>8</v>
      </c>
      <c r="B5" s="19">
        <v>1.0561</v>
      </c>
      <c r="C5" s="20"/>
      <c r="D5" s="21"/>
      <c r="E5" s="22"/>
      <c r="F5" s="23"/>
      <c r="G5" s="24"/>
      <c r="J5" s="58"/>
      <c r="K5" s="58"/>
      <c r="N5" s="58"/>
      <c r="O5" s="58"/>
    </row>
    <row r="6" spans="1:15" x14ac:dyDescent="0.25">
      <c r="A6" s="25"/>
      <c r="B6" s="26"/>
      <c r="C6" s="27"/>
      <c r="D6" s="23"/>
      <c r="E6" s="22"/>
      <c r="F6" s="23"/>
      <c r="G6" s="24"/>
      <c r="J6" s="59"/>
      <c r="K6" s="59"/>
      <c r="N6" s="59"/>
      <c r="O6" s="59"/>
    </row>
    <row r="7" spans="1:15" x14ac:dyDescent="0.25">
      <c r="A7" s="25"/>
      <c r="B7" s="28"/>
      <c r="C7" s="29"/>
      <c r="D7" s="30"/>
      <c r="E7" s="29"/>
      <c r="F7" s="30"/>
      <c r="G7" s="24"/>
      <c r="H7" s="36"/>
      <c r="J7" s="59"/>
      <c r="K7" s="59"/>
      <c r="N7" s="59"/>
      <c r="O7" s="59"/>
    </row>
    <row r="8" spans="1:15" x14ac:dyDescent="0.25">
      <c r="A8" s="25"/>
      <c r="B8" s="28"/>
      <c r="C8" s="29"/>
      <c r="D8" s="30"/>
      <c r="E8" s="29"/>
      <c r="F8" s="30"/>
      <c r="G8" s="24"/>
      <c r="H8" s="36"/>
      <c r="J8" s="59"/>
      <c r="K8" s="59"/>
      <c r="N8" s="59"/>
      <c r="O8" s="59"/>
    </row>
    <row r="9" spans="1:15" x14ac:dyDescent="0.25">
      <c r="A9" s="77" t="s">
        <v>62</v>
      </c>
      <c r="B9" s="28">
        <f>($B$3)*B5</f>
        <v>77095.3</v>
      </c>
      <c r="C9" s="29">
        <f>+'GS Over 50 no FHP 16-17'!$C$9</f>
        <v>0.1101</v>
      </c>
      <c r="D9" s="30">
        <f>B9*C9</f>
        <v>8488.1925300000003</v>
      </c>
      <c r="E9" s="29">
        <f>C9</f>
        <v>0.1101</v>
      </c>
      <c r="F9" s="30">
        <f>B9*E9</f>
        <v>8488.1925300000003</v>
      </c>
      <c r="G9" s="24"/>
      <c r="H9" s="36"/>
      <c r="J9" s="78"/>
      <c r="K9" s="59"/>
      <c r="N9" s="59"/>
      <c r="O9" s="59"/>
    </row>
    <row r="10" spans="1:15" s="2" customFormat="1" x14ac:dyDescent="0.25">
      <c r="A10" s="31" t="s">
        <v>12</v>
      </c>
      <c r="B10" s="19"/>
      <c r="C10" s="32"/>
      <c r="D10" s="33">
        <f>SUM(D7:D9)</f>
        <v>8488.1925300000003</v>
      </c>
      <c r="E10" s="32"/>
      <c r="F10" s="33">
        <f>SUM(F7:F9)</f>
        <v>8488.1925300000003</v>
      </c>
      <c r="G10" s="34">
        <f>(F10-D10)/D10</f>
        <v>0</v>
      </c>
      <c r="H10" s="60"/>
      <c r="J10" s="56"/>
      <c r="K10" s="56"/>
      <c r="N10" s="56"/>
      <c r="O10" s="56"/>
    </row>
    <row r="11" spans="1:15" s="2" customFormat="1" x14ac:dyDescent="0.25">
      <c r="A11" s="31"/>
      <c r="B11" s="19"/>
      <c r="C11" s="32"/>
      <c r="D11" s="33"/>
      <c r="E11" s="32"/>
      <c r="F11" s="33"/>
      <c r="G11" s="34"/>
      <c r="J11" s="56"/>
      <c r="K11" s="56"/>
      <c r="N11" s="56"/>
      <c r="O11" s="56"/>
    </row>
    <row r="12" spans="1:15" x14ac:dyDescent="0.25">
      <c r="A12" s="25" t="s">
        <v>13</v>
      </c>
      <c r="B12" s="26">
        <v>1</v>
      </c>
      <c r="C12" s="61">
        <f>ROUND('GS Over 50 FHP 2025'!C12*(1+J12),2)</f>
        <v>434.52</v>
      </c>
      <c r="D12" s="30">
        <f>B12*C12</f>
        <v>434.52</v>
      </c>
      <c r="E12" s="61">
        <f>ROUND('GS Over 50 FHP 2025'!E12*(1+N12),2)</f>
        <v>368.75</v>
      </c>
      <c r="F12" s="30">
        <f>B12*E12</f>
        <v>368.75</v>
      </c>
      <c r="G12" s="24"/>
      <c r="H12" s="36"/>
      <c r="J12" s="62">
        <v>1.6E-2</v>
      </c>
      <c r="K12" s="59"/>
      <c r="N12" s="62">
        <v>1.6E-2</v>
      </c>
      <c r="O12" s="59"/>
    </row>
    <row r="13" spans="1:15" x14ac:dyDescent="0.25">
      <c r="A13" s="25" t="s">
        <v>14</v>
      </c>
      <c r="B13" s="26">
        <v>1</v>
      </c>
      <c r="C13" s="27">
        <v>0</v>
      </c>
      <c r="D13" s="30">
        <f>B13*C13</f>
        <v>0</v>
      </c>
      <c r="E13" s="27">
        <f>'GS Over 50 FHP 2017'!E13</f>
        <v>0</v>
      </c>
      <c r="F13" s="30">
        <f>B13*E13</f>
        <v>0</v>
      </c>
      <c r="G13" s="24"/>
      <c r="H13" s="36"/>
      <c r="J13" s="59"/>
      <c r="K13" s="59"/>
      <c r="N13" s="59"/>
      <c r="O13" s="59"/>
    </row>
    <row r="14" spans="1:15" x14ac:dyDescent="0.25">
      <c r="A14" s="25" t="s">
        <v>63</v>
      </c>
      <c r="B14" s="26">
        <f>B4</f>
        <v>100</v>
      </c>
      <c r="C14" s="63">
        <f>ROUND('GS Over 50 FHP 2025'!C14*(1+J14),4)</f>
        <v>4.5701999999999998</v>
      </c>
      <c r="D14" s="30">
        <f>B14*C14</f>
        <v>457.02</v>
      </c>
      <c r="E14" s="63">
        <f>ROUND('GS Over 50 FHP 2025'!E14*(1+N14),4)</f>
        <v>3.8784000000000001</v>
      </c>
      <c r="F14" s="30">
        <f>B14*E14</f>
        <v>387.84000000000003</v>
      </c>
      <c r="G14" s="24"/>
      <c r="H14" s="36"/>
      <c r="J14" s="62">
        <v>1.6E-2</v>
      </c>
      <c r="K14" s="59"/>
      <c r="N14" s="62">
        <v>1.6E-2</v>
      </c>
      <c r="O14" s="59"/>
    </row>
    <row r="15" spans="1:15" x14ac:dyDescent="0.25">
      <c r="A15" s="25" t="s">
        <v>64</v>
      </c>
      <c r="B15" s="26">
        <f>B4</f>
        <v>100</v>
      </c>
      <c r="C15" s="38">
        <v>0.223</v>
      </c>
      <c r="D15" s="30">
        <f>B15*C15</f>
        <v>22.3</v>
      </c>
      <c r="E15" s="27">
        <f>'GS Over 50 FHP 2017'!E15</f>
        <v>0.223</v>
      </c>
      <c r="F15" s="30">
        <f>B15*E15</f>
        <v>22.3</v>
      </c>
      <c r="G15" s="24"/>
      <c r="H15" s="36"/>
    </row>
    <row r="16" spans="1:15" x14ac:dyDescent="0.25">
      <c r="A16" s="25" t="s">
        <v>65</v>
      </c>
      <c r="B16" s="26">
        <f>B4</f>
        <v>100</v>
      </c>
      <c r="C16" s="22">
        <f>-1.7947+0.4856-1.0338+2.7738-0.0156</f>
        <v>0.41529999999999984</v>
      </c>
      <c r="D16" s="30">
        <f>B16*C16</f>
        <v>41.529999999999987</v>
      </c>
      <c r="E16" s="27">
        <f>'GS Over 50 FHP 2017'!E16</f>
        <v>0.41529999999999984</v>
      </c>
      <c r="F16" s="30">
        <f>B16*E16</f>
        <v>41.529999999999987</v>
      </c>
      <c r="G16" s="24"/>
      <c r="H16" s="36"/>
    </row>
    <row r="17" spans="1:8" x14ac:dyDescent="0.25">
      <c r="A17" s="25"/>
      <c r="B17" s="26"/>
      <c r="C17" s="37"/>
      <c r="D17" s="30"/>
      <c r="E17" s="37"/>
      <c r="F17" s="30"/>
      <c r="G17" s="24"/>
    </row>
    <row r="18" spans="1:8" x14ac:dyDescent="0.25">
      <c r="A18" s="31" t="s">
        <v>18</v>
      </c>
      <c r="B18" s="26"/>
      <c r="C18" s="37"/>
      <c r="D18" s="33">
        <f>SUM(D12,D14,D15)</f>
        <v>913.83999999999992</v>
      </c>
      <c r="E18" s="37"/>
      <c r="F18" s="39">
        <f>SUM(F12,F14,F15)</f>
        <v>778.89</v>
      </c>
      <c r="G18" s="34">
        <f>(F18-D18)/D18</f>
        <v>-0.14767355335726159</v>
      </c>
    </row>
    <row r="19" spans="1:8" x14ac:dyDescent="0.25">
      <c r="A19" s="31"/>
      <c r="B19" s="26"/>
      <c r="C19" s="37"/>
      <c r="D19" s="33"/>
      <c r="E19" s="37"/>
      <c r="F19" s="39"/>
      <c r="G19" s="34"/>
    </row>
    <row r="20" spans="1:8" x14ac:dyDescent="0.25">
      <c r="A20" s="25" t="s">
        <v>19</v>
      </c>
      <c r="B20" s="26"/>
      <c r="C20" s="40">
        <v>0</v>
      </c>
      <c r="D20" s="30">
        <f>B20*C20</f>
        <v>0</v>
      </c>
      <c r="E20" s="40">
        <f>'GS Over 50 FHP 2017'!E20</f>
        <v>0</v>
      </c>
      <c r="F20" s="41">
        <f>B20*E20</f>
        <v>0</v>
      </c>
      <c r="G20" s="34"/>
      <c r="H20" s="36"/>
    </row>
    <row r="21" spans="1:8" x14ac:dyDescent="0.25">
      <c r="A21" s="25" t="s">
        <v>20</v>
      </c>
      <c r="B21" s="28"/>
      <c r="C21" s="37">
        <v>0</v>
      </c>
      <c r="D21" s="30">
        <f>B21*C21</f>
        <v>0</v>
      </c>
      <c r="E21" s="37">
        <f>'GS Over 50 FHP 2017'!E21</f>
        <v>0</v>
      </c>
      <c r="F21" s="41">
        <f>B21*E21</f>
        <v>0</v>
      </c>
      <c r="G21" s="34"/>
      <c r="H21" s="36"/>
    </row>
    <row r="22" spans="1:8" x14ac:dyDescent="0.25">
      <c r="A22" s="25"/>
      <c r="B22" s="26"/>
      <c r="C22" s="37"/>
      <c r="D22" s="33"/>
      <c r="E22" s="37"/>
      <c r="F22" s="39"/>
      <c r="G22" s="34"/>
    </row>
    <row r="23" spans="1:8" x14ac:dyDescent="0.25">
      <c r="A23" s="31"/>
      <c r="B23" s="26"/>
      <c r="C23" s="37"/>
      <c r="D23" s="33"/>
      <c r="E23" s="37"/>
      <c r="F23" s="39"/>
      <c r="G23" s="34"/>
    </row>
    <row r="24" spans="1:8" s="2" customFormat="1" x14ac:dyDescent="0.25">
      <c r="A24" s="31" t="s">
        <v>22</v>
      </c>
      <c r="B24" s="19"/>
      <c r="C24" s="32"/>
      <c r="D24" s="33">
        <f>SUM(D12:D16)</f>
        <v>955.36999999999989</v>
      </c>
      <c r="E24" s="32"/>
      <c r="F24" s="33">
        <f>SUM(F12:F16)</f>
        <v>820.42</v>
      </c>
      <c r="G24" s="34">
        <f>(F24-D24)/D24</f>
        <v>-0.1412541737756052</v>
      </c>
      <c r="H24" s="42"/>
    </row>
    <row r="25" spans="1:8" s="2" customFormat="1" x14ac:dyDescent="0.25">
      <c r="A25" s="31"/>
      <c r="B25" s="19"/>
      <c r="C25" s="32"/>
      <c r="D25" s="33"/>
      <c r="E25" s="32"/>
      <c r="F25" s="33"/>
      <c r="G25" s="34"/>
      <c r="H25" s="42"/>
    </row>
    <row r="26" spans="1:8" x14ac:dyDescent="0.25">
      <c r="A26" s="25" t="s">
        <v>66</v>
      </c>
      <c r="B26" s="28">
        <f>B4</f>
        <v>100</v>
      </c>
      <c r="C26" s="22">
        <v>1.9991000000000001</v>
      </c>
      <c r="D26" s="30">
        <f>B26*C26</f>
        <v>199.91</v>
      </c>
      <c r="E26" s="27">
        <f>'GS Over 50 FHP 2017'!E26</f>
        <v>1.9991000000000001</v>
      </c>
      <c r="F26" s="30">
        <f>B26*E26</f>
        <v>199.91</v>
      </c>
      <c r="G26" s="24"/>
      <c r="H26" s="36"/>
    </row>
    <row r="27" spans="1:8" x14ac:dyDescent="0.25">
      <c r="A27" s="25" t="s">
        <v>67</v>
      </c>
      <c r="B27" s="28">
        <f>B4</f>
        <v>100</v>
      </c>
      <c r="C27" s="22">
        <v>1.5382</v>
      </c>
      <c r="D27" s="30">
        <f>B27*C27</f>
        <v>153.82</v>
      </c>
      <c r="E27" s="27">
        <f>'GS Over 50 FHP 2017'!E27</f>
        <v>1.5382</v>
      </c>
      <c r="F27" s="30">
        <f>B27*E27</f>
        <v>153.82</v>
      </c>
      <c r="G27" s="24"/>
      <c r="H27" s="36"/>
    </row>
    <row r="28" spans="1:8" s="2" customFormat="1" x14ac:dyDescent="0.25">
      <c r="A28" s="31" t="s">
        <v>25</v>
      </c>
      <c r="B28" s="43"/>
      <c r="C28" s="32"/>
      <c r="D28" s="33">
        <f>SUM(D26:D27)</f>
        <v>353.73</v>
      </c>
      <c r="E28" s="32"/>
      <c r="F28" s="33">
        <f>SUM(F26:F27)</f>
        <v>353.73</v>
      </c>
      <c r="G28" s="34">
        <f>(F28-D28)/D28</f>
        <v>0</v>
      </c>
    </row>
    <row r="29" spans="1:8" s="2" customFormat="1" x14ac:dyDescent="0.25">
      <c r="A29" s="25" t="s">
        <v>26</v>
      </c>
      <c r="B29" s="64">
        <f>B3</f>
        <v>73000</v>
      </c>
      <c r="C29" s="22">
        <v>4.8999999999999998E-3</v>
      </c>
      <c r="D29" s="30">
        <f>B29*C29</f>
        <v>357.7</v>
      </c>
      <c r="E29" s="27">
        <f>'GS Over 50 FHP 2017'!E29</f>
        <v>4.8999999999999998E-3</v>
      </c>
      <c r="F29" s="30">
        <f>B29*E29</f>
        <v>357.7</v>
      </c>
      <c r="G29" s="34"/>
    </row>
    <row r="30" spans="1:8" x14ac:dyDescent="0.25">
      <c r="A30" s="25" t="s">
        <v>27</v>
      </c>
      <c r="B30" s="28">
        <f>B3*B5</f>
        <v>77095.3</v>
      </c>
      <c r="C30" s="27">
        <v>3.5999999999999999E-3</v>
      </c>
      <c r="D30" s="30">
        <f>B30*C30</f>
        <v>277.54307999999997</v>
      </c>
      <c r="E30" s="27">
        <f>'GS Over 50 FHP 2017'!E30</f>
        <v>3.5999999999999999E-3</v>
      </c>
      <c r="F30" s="30">
        <f>B30*E30</f>
        <v>277.54307999999997</v>
      </c>
      <c r="G30" s="24"/>
      <c r="H30" s="36"/>
    </row>
    <row r="31" spans="1:8" x14ac:dyDescent="0.25">
      <c r="A31" s="25" t="s">
        <v>28</v>
      </c>
      <c r="B31" s="28">
        <f>B3*B5</f>
        <v>77095.3</v>
      </c>
      <c r="C31" s="27">
        <v>2.9999999999999997E-4</v>
      </c>
      <c r="D31" s="30">
        <f>B31*C31</f>
        <v>23.128589999999999</v>
      </c>
      <c r="E31" s="27">
        <f>'GS Over 50 FHP 2017'!E31</f>
        <v>2.9999999999999997E-4</v>
      </c>
      <c r="F31" s="30">
        <f>B31*E31</f>
        <v>23.128589999999999</v>
      </c>
      <c r="G31" s="24"/>
      <c r="H31" s="36"/>
    </row>
    <row r="32" spans="1:8" x14ac:dyDescent="0.25">
      <c r="A32" s="25" t="s">
        <v>29</v>
      </c>
      <c r="B32" s="28">
        <f>B3*B5</f>
        <v>77095.3</v>
      </c>
      <c r="C32" s="27">
        <v>0</v>
      </c>
      <c r="D32" s="30">
        <f>B32*C32</f>
        <v>0</v>
      </c>
      <c r="E32" s="27">
        <f>'GS Over 50 FHP 2017'!E32</f>
        <v>0</v>
      </c>
      <c r="F32" s="30">
        <f>B32*E32</f>
        <v>0</v>
      </c>
      <c r="G32" s="24"/>
      <c r="H32" s="36"/>
    </row>
    <row r="33" spans="1:8" x14ac:dyDescent="0.25">
      <c r="A33" s="25" t="s">
        <v>30</v>
      </c>
      <c r="B33" s="26">
        <v>1</v>
      </c>
      <c r="C33" s="27">
        <v>0.25</v>
      </c>
      <c r="D33" s="30">
        <f>B33*C33</f>
        <v>0.25</v>
      </c>
      <c r="E33" s="27">
        <f>'GS Over 50 FHP 2017'!E33</f>
        <v>0.25</v>
      </c>
      <c r="F33" s="30">
        <f>B33*E33</f>
        <v>0.25</v>
      </c>
      <c r="G33" s="24"/>
      <c r="H33" s="36"/>
    </row>
    <row r="34" spans="1:8" s="2" customFormat="1" x14ac:dyDescent="0.25">
      <c r="A34" s="31" t="s">
        <v>31</v>
      </c>
      <c r="B34" s="19"/>
      <c r="C34" s="32"/>
      <c r="D34" s="33">
        <f>SUM(D29:D33)</f>
        <v>658.62166999999999</v>
      </c>
      <c r="E34" s="32"/>
      <c r="F34" s="33">
        <f>SUM(F29:F33)</f>
        <v>658.62166999999999</v>
      </c>
      <c r="G34" s="34">
        <f>(F34-D34)/D34</f>
        <v>0</v>
      </c>
    </row>
    <row r="35" spans="1:8" s="2" customFormat="1" x14ac:dyDescent="0.25">
      <c r="A35" s="31"/>
      <c r="B35" s="19"/>
      <c r="C35" s="32"/>
      <c r="D35" s="33"/>
      <c r="E35" s="32"/>
      <c r="F35" s="33"/>
      <c r="G35" s="34"/>
    </row>
    <row r="36" spans="1:8" x14ac:dyDescent="0.25">
      <c r="A36" s="25" t="s">
        <v>32</v>
      </c>
      <c r="B36" s="26"/>
      <c r="C36" s="45"/>
      <c r="D36" s="30">
        <f>SUM(D10,D18,D28,D34)</f>
        <v>10414.3842</v>
      </c>
      <c r="E36" s="45"/>
      <c r="F36" s="30">
        <f>SUM(F10,F18,F28,F34)</f>
        <v>10279.4342</v>
      </c>
      <c r="G36" s="24"/>
      <c r="H36" s="36"/>
    </row>
    <row r="37" spans="1:8" ht="15.75" thickBot="1" x14ac:dyDescent="0.3">
      <c r="A37" s="25" t="s">
        <v>33</v>
      </c>
      <c r="B37" s="26"/>
      <c r="C37" s="47">
        <f>+'GS Over 50 FHP 2017'!$C$37</f>
        <v>0.13</v>
      </c>
      <c r="D37" s="48">
        <f>D36*C37</f>
        <v>1353.869946</v>
      </c>
      <c r="E37" s="47">
        <f>'GS Over 50 FHP 2017'!E37</f>
        <v>0.13</v>
      </c>
      <c r="F37" s="30">
        <f>F36*E37</f>
        <v>1336.326446</v>
      </c>
      <c r="G37" s="24"/>
      <c r="H37" s="36"/>
    </row>
    <row r="38" spans="1:8" s="2" customFormat="1" ht="15.75" thickBot="1" x14ac:dyDescent="0.3">
      <c r="A38" s="1" t="s">
        <v>34</v>
      </c>
      <c r="B38" s="49"/>
      <c r="C38" s="50"/>
      <c r="D38" s="51">
        <f>D36+D37</f>
        <v>11768.254146000001</v>
      </c>
      <c r="E38" s="52"/>
      <c r="F38" s="79">
        <f>F36+F37</f>
        <v>11615.760645999999</v>
      </c>
      <c r="G38" s="53">
        <f>(F38-D38)/D38</f>
        <v>-1.295803932411117E-2</v>
      </c>
    </row>
    <row r="39" spans="1:8" ht="15.75" thickBot="1" x14ac:dyDescent="0.3">
      <c r="A39" s="1" t="s">
        <v>35</v>
      </c>
      <c r="B39" s="49"/>
      <c r="C39" s="50"/>
      <c r="D39" s="51">
        <f>(D10+D24+D28+D34)*1.13</f>
        <v>11815.183045999998</v>
      </c>
      <c r="E39" s="52"/>
      <c r="F39" s="51">
        <f>(F10+F24+F28+F34)*1.13</f>
        <v>11662.689546</v>
      </c>
      <c r="G39" s="53">
        <f>(F39-D39)/D39</f>
        <v>-1.2906571096384748E-2</v>
      </c>
    </row>
    <row r="40" spans="1:8" x14ac:dyDescent="0.25">
      <c r="F40" s="55"/>
    </row>
    <row r="41" spans="1:8" x14ac:dyDescent="0.25">
      <c r="G41" s="177" t="s">
        <v>161</v>
      </c>
    </row>
  </sheetData>
  <mergeCells count="1">
    <mergeCell ref="B1:G1"/>
  </mergeCells>
  <pageMargins left="0.7" right="0.7" top="0.75" bottom="0.75" header="0.3" footer="0.3"/>
  <pageSetup scale="92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9"/>
  <sheetViews>
    <sheetView workbookViewId="0"/>
  </sheetViews>
  <sheetFormatPr defaultRowHeight="15" x14ac:dyDescent="0.25"/>
  <cols>
    <col min="1" max="1" width="34.85546875" style="54" bestFit="1" customWidth="1"/>
    <col min="2" max="2" width="11.5703125" style="17" customWidth="1"/>
    <col min="3" max="3" width="9.140625" customWidth="1"/>
    <col min="4" max="4" width="10" customWidth="1"/>
    <col min="5" max="5" width="11.140625" style="17" customWidth="1"/>
    <col min="6" max="6" width="11.7109375" style="17" customWidth="1"/>
    <col min="7" max="7" width="9.5703125" style="17" bestFit="1" customWidth="1"/>
    <col min="8" max="8" width="9.85546875" style="66" bestFit="1" customWidth="1"/>
    <col min="257" max="257" width="34.85546875" bestFit="1" customWidth="1"/>
    <col min="258" max="258" width="11.5703125" customWidth="1"/>
    <col min="259" max="259" width="9.140625" customWidth="1"/>
    <col min="260" max="260" width="10" customWidth="1"/>
    <col min="261" max="261" width="11.140625" customWidth="1"/>
    <col min="262" max="262" width="11.7109375" customWidth="1"/>
    <col min="263" max="263" width="9.5703125" bestFit="1" customWidth="1"/>
    <col min="264" max="264" width="9.85546875" bestFit="1" customWidth="1"/>
    <col min="513" max="513" width="34.85546875" bestFit="1" customWidth="1"/>
    <col min="514" max="514" width="11.5703125" customWidth="1"/>
    <col min="515" max="515" width="9.140625" customWidth="1"/>
    <col min="516" max="516" width="10" customWidth="1"/>
    <col min="517" max="517" width="11.140625" customWidth="1"/>
    <col min="518" max="518" width="11.7109375" customWidth="1"/>
    <col min="519" max="519" width="9.5703125" bestFit="1" customWidth="1"/>
    <col min="520" max="520" width="9.85546875" bestFit="1" customWidth="1"/>
    <col min="769" max="769" width="34.85546875" bestFit="1" customWidth="1"/>
    <col min="770" max="770" width="11.5703125" customWidth="1"/>
    <col min="771" max="771" width="9.140625" customWidth="1"/>
    <col min="772" max="772" width="10" customWidth="1"/>
    <col min="773" max="773" width="11.140625" customWidth="1"/>
    <col min="774" max="774" width="11.7109375" customWidth="1"/>
    <col min="775" max="775" width="9.5703125" bestFit="1" customWidth="1"/>
    <col min="776" max="776" width="9.85546875" bestFit="1" customWidth="1"/>
    <col min="1025" max="1025" width="34.85546875" bestFit="1" customWidth="1"/>
    <col min="1026" max="1026" width="11.5703125" customWidth="1"/>
    <col min="1027" max="1027" width="9.140625" customWidth="1"/>
    <col min="1028" max="1028" width="10" customWidth="1"/>
    <col min="1029" max="1029" width="11.140625" customWidth="1"/>
    <col min="1030" max="1030" width="11.7109375" customWidth="1"/>
    <col min="1031" max="1031" width="9.5703125" bestFit="1" customWidth="1"/>
    <col min="1032" max="1032" width="9.85546875" bestFit="1" customWidth="1"/>
    <col min="1281" max="1281" width="34.85546875" bestFit="1" customWidth="1"/>
    <col min="1282" max="1282" width="11.5703125" customWidth="1"/>
    <col min="1283" max="1283" width="9.140625" customWidth="1"/>
    <col min="1284" max="1284" width="10" customWidth="1"/>
    <col min="1285" max="1285" width="11.140625" customWidth="1"/>
    <col min="1286" max="1286" width="11.7109375" customWidth="1"/>
    <col min="1287" max="1287" width="9.5703125" bestFit="1" customWidth="1"/>
    <col min="1288" max="1288" width="9.85546875" bestFit="1" customWidth="1"/>
    <col min="1537" max="1537" width="34.85546875" bestFit="1" customWidth="1"/>
    <col min="1538" max="1538" width="11.5703125" customWidth="1"/>
    <col min="1539" max="1539" width="9.140625" customWidth="1"/>
    <col min="1540" max="1540" width="10" customWidth="1"/>
    <col min="1541" max="1541" width="11.140625" customWidth="1"/>
    <col min="1542" max="1542" width="11.7109375" customWidth="1"/>
    <col min="1543" max="1543" width="9.5703125" bestFit="1" customWidth="1"/>
    <col min="1544" max="1544" width="9.85546875" bestFit="1" customWidth="1"/>
    <col min="1793" max="1793" width="34.85546875" bestFit="1" customWidth="1"/>
    <col min="1794" max="1794" width="11.5703125" customWidth="1"/>
    <col min="1795" max="1795" width="9.140625" customWidth="1"/>
    <col min="1796" max="1796" width="10" customWidth="1"/>
    <col min="1797" max="1797" width="11.140625" customWidth="1"/>
    <col min="1798" max="1798" width="11.7109375" customWidth="1"/>
    <col min="1799" max="1799" width="9.5703125" bestFit="1" customWidth="1"/>
    <col min="1800" max="1800" width="9.85546875" bestFit="1" customWidth="1"/>
    <col min="2049" max="2049" width="34.85546875" bestFit="1" customWidth="1"/>
    <col min="2050" max="2050" width="11.5703125" customWidth="1"/>
    <col min="2051" max="2051" width="9.140625" customWidth="1"/>
    <col min="2052" max="2052" width="10" customWidth="1"/>
    <col min="2053" max="2053" width="11.140625" customWidth="1"/>
    <col min="2054" max="2054" width="11.7109375" customWidth="1"/>
    <col min="2055" max="2055" width="9.5703125" bestFit="1" customWidth="1"/>
    <col min="2056" max="2056" width="9.85546875" bestFit="1" customWidth="1"/>
    <col min="2305" max="2305" width="34.85546875" bestFit="1" customWidth="1"/>
    <col min="2306" max="2306" width="11.5703125" customWidth="1"/>
    <col min="2307" max="2307" width="9.140625" customWidth="1"/>
    <col min="2308" max="2308" width="10" customWidth="1"/>
    <col min="2309" max="2309" width="11.140625" customWidth="1"/>
    <col min="2310" max="2310" width="11.7109375" customWidth="1"/>
    <col min="2311" max="2311" width="9.5703125" bestFit="1" customWidth="1"/>
    <col min="2312" max="2312" width="9.85546875" bestFit="1" customWidth="1"/>
    <col min="2561" max="2561" width="34.85546875" bestFit="1" customWidth="1"/>
    <col min="2562" max="2562" width="11.5703125" customWidth="1"/>
    <col min="2563" max="2563" width="9.140625" customWidth="1"/>
    <col min="2564" max="2564" width="10" customWidth="1"/>
    <col min="2565" max="2565" width="11.140625" customWidth="1"/>
    <col min="2566" max="2566" width="11.7109375" customWidth="1"/>
    <col min="2567" max="2567" width="9.5703125" bestFit="1" customWidth="1"/>
    <col min="2568" max="2568" width="9.85546875" bestFit="1" customWidth="1"/>
    <col min="2817" max="2817" width="34.85546875" bestFit="1" customWidth="1"/>
    <col min="2818" max="2818" width="11.5703125" customWidth="1"/>
    <col min="2819" max="2819" width="9.140625" customWidth="1"/>
    <col min="2820" max="2820" width="10" customWidth="1"/>
    <col min="2821" max="2821" width="11.140625" customWidth="1"/>
    <col min="2822" max="2822" width="11.7109375" customWidth="1"/>
    <col min="2823" max="2823" width="9.5703125" bestFit="1" customWidth="1"/>
    <col min="2824" max="2824" width="9.85546875" bestFit="1" customWidth="1"/>
    <col min="3073" max="3073" width="34.85546875" bestFit="1" customWidth="1"/>
    <col min="3074" max="3074" width="11.5703125" customWidth="1"/>
    <col min="3075" max="3075" width="9.140625" customWidth="1"/>
    <col min="3076" max="3076" width="10" customWidth="1"/>
    <col min="3077" max="3077" width="11.140625" customWidth="1"/>
    <col min="3078" max="3078" width="11.7109375" customWidth="1"/>
    <col min="3079" max="3079" width="9.5703125" bestFit="1" customWidth="1"/>
    <col min="3080" max="3080" width="9.85546875" bestFit="1" customWidth="1"/>
    <col min="3329" max="3329" width="34.85546875" bestFit="1" customWidth="1"/>
    <col min="3330" max="3330" width="11.5703125" customWidth="1"/>
    <col min="3331" max="3331" width="9.140625" customWidth="1"/>
    <col min="3332" max="3332" width="10" customWidth="1"/>
    <col min="3333" max="3333" width="11.140625" customWidth="1"/>
    <col min="3334" max="3334" width="11.7109375" customWidth="1"/>
    <col min="3335" max="3335" width="9.5703125" bestFit="1" customWidth="1"/>
    <col min="3336" max="3336" width="9.85546875" bestFit="1" customWidth="1"/>
    <col min="3585" max="3585" width="34.85546875" bestFit="1" customWidth="1"/>
    <col min="3586" max="3586" width="11.5703125" customWidth="1"/>
    <col min="3587" max="3587" width="9.140625" customWidth="1"/>
    <col min="3588" max="3588" width="10" customWidth="1"/>
    <col min="3589" max="3589" width="11.140625" customWidth="1"/>
    <col min="3590" max="3590" width="11.7109375" customWidth="1"/>
    <col min="3591" max="3591" width="9.5703125" bestFit="1" customWidth="1"/>
    <col min="3592" max="3592" width="9.85546875" bestFit="1" customWidth="1"/>
    <col min="3841" max="3841" width="34.85546875" bestFit="1" customWidth="1"/>
    <col min="3842" max="3842" width="11.5703125" customWidth="1"/>
    <col min="3843" max="3843" width="9.140625" customWidth="1"/>
    <col min="3844" max="3844" width="10" customWidth="1"/>
    <col min="3845" max="3845" width="11.140625" customWidth="1"/>
    <col min="3846" max="3846" width="11.7109375" customWidth="1"/>
    <col min="3847" max="3847" width="9.5703125" bestFit="1" customWidth="1"/>
    <col min="3848" max="3848" width="9.85546875" bestFit="1" customWidth="1"/>
    <col min="4097" max="4097" width="34.85546875" bestFit="1" customWidth="1"/>
    <col min="4098" max="4098" width="11.5703125" customWidth="1"/>
    <col min="4099" max="4099" width="9.140625" customWidth="1"/>
    <col min="4100" max="4100" width="10" customWidth="1"/>
    <col min="4101" max="4101" width="11.140625" customWidth="1"/>
    <col min="4102" max="4102" width="11.7109375" customWidth="1"/>
    <col min="4103" max="4103" width="9.5703125" bestFit="1" customWidth="1"/>
    <col min="4104" max="4104" width="9.85546875" bestFit="1" customWidth="1"/>
    <col min="4353" max="4353" width="34.85546875" bestFit="1" customWidth="1"/>
    <col min="4354" max="4354" width="11.5703125" customWidth="1"/>
    <col min="4355" max="4355" width="9.140625" customWidth="1"/>
    <col min="4356" max="4356" width="10" customWidth="1"/>
    <col min="4357" max="4357" width="11.140625" customWidth="1"/>
    <col min="4358" max="4358" width="11.7109375" customWidth="1"/>
    <col min="4359" max="4359" width="9.5703125" bestFit="1" customWidth="1"/>
    <col min="4360" max="4360" width="9.85546875" bestFit="1" customWidth="1"/>
    <col min="4609" max="4609" width="34.85546875" bestFit="1" customWidth="1"/>
    <col min="4610" max="4610" width="11.5703125" customWidth="1"/>
    <col min="4611" max="4611" width="9.140625" customWidth="1"/>
    <col min="4612" max="4612" width="10" customWidth="1"/>
    <col min="4613" max="4613" width="11.140625" customWidth="1"/>
    <col min="4614" max="4614" width="11.7109375" customWidth="1"/>
    <col min="4615" max="4615" width="9.5703125" bestFit="1" customWidth="1"/>
    <col min="4616" max="4616" width="9.85546875" bestFit="1" customWidth="1"/>
    <col min="4865" max="4865" width="34.85546875" bestFit="1" customWidth="1"/>
    <col min="4866" max="4866" width="11.5703125" customWidth="1"/>
    <col min="4867" max="4867" width="9.140625" customWidth="1"/>
    <col min="4868" max="4868" width="10" customWidth="1"/>
    <col min="4869" max="4869" width="11.140625" customWidth="1"/>
    <col min="4870" max="4870" width="11.7109375" customWidth="1"/>
    <col min="4871" max="4871" width="9.5703125" bestFit="1" customWidth="1"/>
    <col min="4872" max="4872" width="9.85546875" bestFit="1" customWidth="1"/>
    <col min="5121" max="5121" width="34.85546875" bestFit="1" customWidth="1"/>
    <col min="5122" max="5122" width="11.5703125" customWidth="1"/>
    <col min="5123" max="5123" width="9.140625" customWidth="1"/>
    <col min="5124" max="5124" width="10" customWidth="1"/>
    <col min="5125" max="5125" width="11.140625" customWidth="1"/>
    <col min="5126" max="5126" width="11.7109375" customWidth="1"/>
    <col min="5127" max="5127" width="9.5703125" bestFit="1" customWidth="1"/>
    <col min="5128" max="5128" width="9.85546875" bestFit="1" customWidth="1"/>
    <col min="5377" max="5377" width="34.85546875" bestFit="1" customWidth="1"/>
    <col min="5378" max="5378" width="11.5703125" customWidth="1"/>
    <col min="5379" max="5379" width="9.140625" customWidth="1"/>
    <col min="5380" max="5380" width="10" customWidth="1"/>
    <col min="5381" max="5381" width="11.140625" customWidth="1"/>
    <col min="5382" max="5382" width="11.7109375" customWidth="1"/>
    <col min="5383" max="5383" width="9.5703125" bestFit="1" customWidth="1"/>
    <col min="5384" max="5384" width="9.85546875" bestFit="1" customWidth="1"/>
    <col min="5633" max="5633" width="34.85546875" bestFit="1" customWidth="1"/>
    <col min="5634" max="5634" width="11.5703125" customWidth="1"/>
    <col min="5635" max="5635" width="9.140625" customWidth="1"/>
    <col min="5636" max="5636" width="10" customWidth="1"/>
    <col min="5637" max="5637" width="11.140625" customWidth="1"/>
    <col min="5638" max="5638" width="11.7109375" customWidth="1"/>
    <col min="5639" max="5639" width="9.5703125" bestFit="1" customWidth="1"/>
    <col min="5640" max="5640" width="9.85546875" bestFit="1" customWidth="1"/>
    <col min="5889" max="5889" width="34.85546875" bestFit="1" customWidth="1"/>
    <col min="5890" max="5890" width="11.5703125" customWidth="1"/>
    <col min="5891" max="5891" width="9.140625" customWidth="1"/>
    <col min="5892" max="5892" width="10" customWidth="1"/>
    <col min="5893" max="5893" width="11.140625" customWidth="1"/>
    <col min="5894" max="5894" width="11.7109375" customWidth="1"/>
    <col min="5895" max="5895" width="9.5703125" bestFit="1" customWidth="1"/>
    <col min="5896" max="5896" width="9.85546875" bestFit="1" customWidth="1"/>
    <col min="6145" max="6145" width="34.85546875" bestFit="1" customWidth="1"/>
    <col min="6146" max="6146" width="11.5703125" customWidth="1"/>
    <col min="6147" max="6147" width="9.140625" customWidth="1"/>
    <col min="6148" max="6148" width="10" customWidth="1"/>
    <col min="6149" max="6149" width="11.140625" customWidth="1"/>
    <col min="6150" max="6150" width="11.7109375" customWidth="1"/>
    <col min="6151" max="6151" width="9.5703125" bestFit="1" customWidth="1"/>
    <col min="6152" max="6152" width="9.85546875" bestFit="1" customWidth="1"/>
    <col min="6401" max="6401" width="34.85546875" bestFit="1" customWidth="1"/>
    <col min="6402" max="6402" width="11.5703125" customWidth="1"/>
    <col min="6403" max="6403" width="9.140625" customWidth="1"/>
    <col min="6404" max="6404" width="10" customWidth="1"/>
    <col min="6405" max="6405" width="11.140625" customWidth="1"/>
    <col min="6406" max="6406" width="11.7109375" customWidth="1"/>
    <col min="6407" max="6407" width="9.5703125" bestFit="1" customWidth="1"/>
    <col min="6408" max="6408" width="9.85546875" bestFit="1" customWidth="1"/>
    <col min="6657" max="6657" width="34.85546875" bestFit="1" customWidth="1"/>
    <col min="6658" max="6658" width="11.5703125" customWidth="1"/>
    <col min="6659" max="6659" width="9.140625" customWidth="1"/>
    <col min="6660" max="6660" width="10" customWidth="1"/>
    <col min="6661" max="6661" width="11.140625" customWidth="1"/>
    <col min="6662" max="6662" width="11.7109375" customWidth="1"/>
    <col min="6663" max="6663" width="9.5703125" bestFit="1" customWidth="1"/>
    <col min="6664" max="6664" width="9.85546875" bestFit="1" customWidth="1"/>
    <col min="6913" max="6913" width="34.85546875" bestFit="1" customWidth="1"/>
    <col min="6914" max="6914" width="11.5703125" customWidth="1"/>
    <col min="6915" max="6915" width="9.140625" customWidth="1"/>
    <col min="6916" max="6916" width="10" customWidth="1"/>
    <col min="6917" max="6917" width="11.140625" customWidth="1"/>
    <col min="6918" max="6918" width="11.7109375" customWidth="1"/>
    <col min="6919" max="6919" width="9.5703125" bestFit="1" customWidth="1"/>
    <col min="6920" max="6920" width="9.85546875" bestFit="1" customWidth="1"/>
    <col min="7169" max="7169" width="34.85546875" bestFit="1" customWidth="1"/>
    <col min="7170" max="7170" width="11.5703125" customWidth="1"/>
    <col min="7171" max="7171" width="9.140625" customWidth="1"/>
    <col min="7172" max="7172" width="10" customWidth="1"/>
    <col min="7173" max="7173" width="11.140625" customWidth="1"/>
    <col min="7174" max="7174" width="11.7109375" customWidth="1"/>
    <col min="7175" max="7175" width="9.5703125" bestFit="1" customWidth="1"/>
    <col min="7176" max="7176" width="9.85546875" bestFit="1" customWidth="1"/>
    <col min="7425" max="7425" width="34.85546875" bestFit="1" customWidth="1"/>
    <col min="7426" max="7426" width="11.5703125" customWidth="1"/>
    <col min="7427" max="7427" width="9.140625" customWidth="1"/>
    <col min="7428" max="7428" width="10" customWidth="1"/>
    <col min="7429" max="7429" width="11.140625" customWidth="1"/>
    <col min="7430" max="7430" width="11.7109375" customWidth="1"/>
    <col min="7431" max="7431" width="9.5703125" bestFit="1" customWidth="1"/>
    <col min="7432" max="7432" width="9.85546875" bestFit="1" customWidth="1"/>
    <col min="7681" max="7681" width="34.85546875" bestFit="1" customWidth="1"/>
    <col min="7682" max="7682" width="11.5703125" customWidth="1"/>
    <col min="7683" max="7683" width="9.140625" customWidth="1"/>
    <col min="7684" max="7684" width="10" customWidth="1"/>
    <col min="7685" max="7685" width="11.140625" customWidth="1"/>
    <col min="7686" max="7686" width="11.7109375" customWidth="1"/>
    <col min="7687" max="7687" width="9.5703125" bestFit="1" customWidth="1"/>
    <col min="7688" max="7688" width="9.85546875" bestFit="1" customWidth="1"/>
    <col min="7937" max="7937" width="34.85546875" bestFit="1" customWidth="1"/>
    <col min="7938" max="7938" width="11.5703125" customWidth="1"/>
    <col min="7939" max="7939" width="9.140625" customWidth="1"/>
    <col min="7940" max="7940" width="10" customWidth="1"/>
    <col min="7941" max="7941" width="11.140625" customWidth="1"/>
    <col min="7942" max="7942" width="11.7109375" customWidth="1"/>
    <col min="7943" max="7943" width="9.5703125" bestFit="1" customWidth="1"/>
    <col min="7944" max="7944" width="9.85546875" bestFit="1" customWidth="1"/>
    <col min="8193" max="8193" width="34.85546875" bestFit="1" customWidth="1"/>
    <col min="8194" max="8194" width="11.5703125" customWidth="1"/>
    <col min="8195" max="8195" width="9.140625" customWidth="1"/>
    <col min="8196" max="8196" width="10" customWidth="1"/>
    <col min="8197" max="8197" width="11.140625" customWidth="1"/>
    <col min="8198" max="8198" width="11.7109375" customWidth="1"/>
    <col min="8199" max="8199" width="9.5703125" bestFit="1" customWidth="1"/>
    <col min="8200" max="8200" width="9.85546875" bestFit="1" customWidth="1"/>
    <col min="8449" max="8449" width="34.85546875" bestFit="1" customWidth="1"/>
    <col min="8450" max="8450" width="11.5703125" customWidth="1"/>
    <col min="8451" max="8451" width="9.140625" customWidth="1"/>
    <col min="8452" max="8452" width="10" customWidth="1"/>
    <col min="8453" max="8453" width="11.140625" customWidth="1"/>
    <col min="8454" max="8454" width="11.7109375" customWidth="1"/>
    <col min="8455" max="8455" width="9.5703125" bestFit="1" customWidth="1"/>
    <col min="8456" max="8456" width="9.85546875" bestFit="1" customWidth="1"/>
    <col min="8705" max="8705" width="34.85546875" bestFit="1" customWidth="1"/>
    <col min="8706" max="8706" width="11.5703125" customWidth="1"/>
    <col min="8707" max="8707" width="9.140625" customWidth="1"/>
    <col min="8708" max="8708" width="10" customWidth="1"/>
    <col min="8709" max="8709" width="11.140625" customWidth="1"/>
    <col min="8710" max="8710" width="11.7109375" customWidth="1"/>
    <col min="8711" max="8711" width="9.5703125" bestFit="1" customWidth="1"/>
    <col min="8712" max="8712" width="9.85546875" bestFit="1" customWidth="1"/>
    <col min="8961" max="8961" width="34.85546875" bestFit="1" customWidth="1"/>
    <col min="8962" max="8962" width="11.5703125" customWidth="1"/>
    <col min="8963" max="8963" width="9.140625" customWidth="1"/>
    <col min="8964" max="8964" width="10" customWidth="1"/>
    <col min="8965" max="8965" width="11.140625" customWidth="1"/>
    <col min="8966" max="8966" width="11.7109375" customWidth="1"/>
    <col min="8967" max="8967" width="9.5703125" bestFit="1" customWidth="1"/>
    <col min="8968" max="8968" width="9.85546875" bestFit="1" customWidth="1"/>
    <col min="9217" max="9217" width="34.85546875" bestFit="1" customWidth="1"/>
    <col min="9218" max="9218" width="11.5703125" customWidth="1"/>
    <col min="9219" max="9219" width="9.140625" customWidth="1"/>
    <col min="9220" max="9220" width="10" customWidth="1"/>
    <col min="9221" max="9221" width="11.140625" customWidth="1"/>
    <col min="9222" max="9222" width="11.7109375" customWidth="1"/>
    <col min="9223" max="9223" width="9.5703125" bestFit="1" customWidth="1"/>
    <col min="9224" max="9224" width="9.85546875" bestFit="1" customWidth="1"/>
    <col min="9473" max="9473" width="34.85546875" bestFit="1" customWidth="1"/>
    <col min="9474" max="9474" width="11.5703125" customWidth="1"/>
    <col min="9475" max="9475" width="9.140625" customWidth="1"/>
    <col min="9476" max="9476" width="10" customWidth="1"/>
    <col min="9477" max="9477" width="11.140625" customWidth="1"/>
    <col min="9478" max="9478" width="11.7109375" customWidth="1"/>
    <col min="9479" max="9479" width="9.5703125" bestFit="1" customWidth="1"/>
    <col min="9480" max="9480" width="9.85546875" bestFit="1" customWidth="1"/>
    <col min="9729" max="9729" width="34.85546875" bestFit="1" customWidth="1"/>
    <col min="9730" max="9730" width="11.5703125" customWidth="1"/>
    <col min="9731" max="9731" width="9.140625" customWidth="1"/>
    <col min="9732" max="9732" width="10" customWidth="1"/>
    <col min="9733" max="9733" width="11.140625" customWidth="1"/>
    <col min="9734" max="9734" width="11.7109375" customWidth="1"/>
    <col min="9735" max="9735" width="9.5703125" bestFit="1" customWidth="1"/>
    <col min="9736" max="9736" width="9.85546875" bestFit="1" customWidth="1"/>
    <col min="9985" max="9985" width="34.85546875" bestFit="1" customWidth="1"/>
    <col min="9986" max="9986" width="11.5703125" customWidth="1"/>
    <col min="9987" max="9987" width="9.140625" customWidth="1"/>
    <col min="9988" max="9988" width="10" customWidth="1"/>
    <col min="9989" max="9989" width="11.140625" customWidth="1"/>
    <col min="9990" max="9990" width="11.7109375" customWidth="1"/>
    <col min="9991" max="9991" width="9.5703125" bestFit="1" customWidth="1"/>
    <col min="9992" max="9992" width="9.85546875" bestFit="1" customWidth="1"/>
    <col min="10241" max="10241" width="34.85546875" bestFit="1" customWidth="1"/>
    <col min="10242" max="10242" width="11.5703125" customWidth="1"/>
    <col min="10243" max="10243" width="9.140625" customWidth="1"/>
    <col min="10244" max="10244" width="10" customWidth="1"/>
    <col min="10245" max="10245" width="11.140625" customWidth="1"/>
    <col min="10246" max="10246" width="11.7109375" customWidth="1"/>
    <col min="10247" max="10247" width="9.5703125" bestFit="1" customWidth="1"/>
    <col min="10248" max="10248" width="9.85546875" bestFit="1" customWidth="1"/>
    <col min="10497" max="10497" width="34.85546875" bestFit="1" customWidth="1"/>
    <col min="10498" max="10498" width="11.5703125" customWidth="1"/>
    <col min="10499" max="10499" width="9.140625" customWidth="1"/>
    <col min="10500" max="10500" width="10" customWidth="1"/>
    <col min="10501" max="10501" width="11.140625" customWidth="1"/>
    <col min="10502" max="10502" width="11.7109375" customWidth="1"/>
    <col min="10503" max="10503" width="9.5703125" bestFit="1" customWidth="1"/>
    <col min="10504" max="10504" width="9.85546875" bestFit="1" customWidth="1"/>
    <col min="10753" max="10753" width="34.85546875" bestFit="1" customWidth="1"/>
    <col min="10754" max="10754" width="11.5703125" customWidth="1"/>
    <col min="10755" max="10755" width="9.140625" customWidth="1"/>
    <col min="10756" max="10756" width="10" customWidth="1"/>
    <col min="10757" max="10757" width="11.140625" customWidth="1"/>
    <col min="10758" max="10758" width="11.7109375" customWidth="1"/>
    <col min="10759" max="10759" width="9.5703125" bestFit="1" customWidth="1"/>
    <col min="10760" max="10760" width="9.85546875" bestFit="1" customWidth="1"/>
    <col min="11009" max="11009" width="34.85546875" bestFit="1" customWidth="1"/>
    <col min="11010" max="11010" width="11.5703125" customWidth="1"/>
    <col min="11011" max="11011" width="9.140625" customWidth="1"/>
    <col min="11012" max="11012" width="10" customWidth="1"/>
    <col min="11013" max="11013" width="11.140625" customWidth="1"/>
    <col min="11014" max="11014" width="11.7109375" customWidth="1"/>
    <col min="11015" max="11015" width="9.5703125" bestFit="1" customWidth="1"/>
    <col min="11016" max="11016" width="9.85546875" bestFit="1" customWidth="1"/>
    <col min="11265" max="11265" width="34.85546875" bestFit="1" customWidth="1"/>
    <col min="11266" max="11266" width="11.5703125" customWidth="1"/>
    <col min="11267" max="11267" width="9.140625" customWidth="1"/>
    <col min="11268" max="11268" width="10" customWidth="1"/>
    <col min="11269" max="11269" width="11.140625" customWidth="1"/>
    <col min="11270" max="11270" width="11.7109375" customWidth="1"/>
    <col min="11271" max="11271" width="9.5703125" bestFit="1" customWidth="1"/>
    <col min="11272" max="11272" width="9.85546875" bestFit="1" customWidth="1"/>
    <col min="11521" max="11521" width="34.85546875" bestFit="1" customWidth="1"/>
    <col min="11522" max="11522" width="11.5703125" customWidth="1"/>
    <col min="11523" max="11523" width="9.140625" customWidth="1"/>
    <col min="11524" max="11524" width="10" customWidth="1"/>
    <col min="11525" max="11525" width="11.140625" customWidth="1"/>
    <col min="11526" max="11526" width="11.7109375" customWidth="1"/>
    <col min="11527" max="11527" width="9.5703125" bestFit="1" customWidth="1"/>
    <col min="11528" max="11528" width="9.85546875" bestFit="1" customWidth="1"/>
    <col min="11777" max="11777" width="34.85546875" bestFit="1" customWidth="1"/>
    <col min="11778" max="11778" width="11.5703125" customWidth="1"/>
    <col min="11779" max="11779" width="9.140625" customWidth="1"/>
    <col min="11780" max="11780" width="10" customWidth="1"/>
    <col min="11781" max="11781" width="11.140625" customWidth="1"/>
    <col min="11782" max="11782" width="11.7109375" customWidth="1"/>
    <col min="11783" max="11783" width="9.5703125" bestFit="1" customWidth="1"/>
    <col min="11784" max="11784" width="9.85546875" bestFit="1" customWidth="1"/>
    <col min="12033" max="12033" width="34.85546875" bestFit="1" customWidth="1"/>
    <col min="12034" max="12034" width="11.5703125" customWidth="1"/>
    <col min="12035" max="12035" width="9.140625" customWidth="1"/>
    <col min="12036" max="12036" width="10" customWidth="1"/>
    <col min="12037" max="12037" width="11.140625" customWidth="1"/>
    <col min="12038" max="12038" width="11.7109375" customWidth="1"/>
    <col min="12039" max="12039" width="9.5703125" bestFit="1" customWidth="1"/>
    <col min="12040" max="12040" width="9.85546875" bestFit="1" customWidth="1"/>
    <col min="12289" max="12289" width="34.85546875" bestFit="1" customWidth="1"/>
    <col min="12290" max="12290" width="11.5703125" customWidth="1"/>
    <col min="12291" max="12291" width="9.140625" customWidth="1"/>
    <col min="12292" max="12292" width="10" customWidth="1"/>
    <col min="12293" max="12293" width="11.140625" customWidth="1"/>
    <col min="12294" max="12294" width="11.7109375" customWidth="1"/>
    <col min="12295" max="12295" width="9.5703125" bestFit="1" customWidth="1"/>
    <col min="12296" max="12296" width="9.85546875" bestFit="1" customWidth="1"/>
    <col min="12545" max="12545" width="34.85546875" bestFit="1" customWidth="1"/>
    <col min="12546" max="12546" width="11.5703125" customWidth="1"/>
    <col min="12547" max="12547" width="9.140625" customWidth="1"/>
    <col min="12548" max="12548" width="10" customWidth="1"/>
    <col min="12549" max="12549" width="11.140625" customWidth="1"/>
    <col min="12550" max="12550" width="11.7109375" customWidth="1"/>
    <col min="12551" max="12551" width="9.5703125" bestFit="1" customWidth="1"/>
    <col min="12552" max="12552" width="9.85546875" bestFit="1" customWidth="1"/>
    <col min="12801" max="12801" width="34.85546875" bestFit="1" customWidth="1"/>
    <col min="12802" max="12802" width="11.5703125" customWidth="1"/>
    <col min="12803" max="12803" width="9.140625" customWidth="1"/>
    <col min="12804" max="12804" width="10" customWidth="1"/>
    <col min="12805" max="12805" width="11.140625" customWidth="1"/>
    <col min="12806" max="12806" width="11.7109375" customWidth="1"/>
    <col min="12807" max="12807" width="9.5703125" bestFit="1" customWidth="1"/>
    <col min="12808" max="12808" width="9.85546875" bestFit="1" customWidth="1"/>
    <col min="13057" max="13057" width="34.85546875" bestFit="1" customWidth="1"/>
    <col min="13058" max="13058" width="11.5703125" customWidth="1"/>
    <col min="13059" max="13059" width="9.140625" customWidth="1"/>
    <col min="13060" max="13060" width="10" customWidth="1"/>
    <col min="13061" max="13061" width="11.140625" customWidth="1"/>
    <col min="13062" max="13062" width="11.7109375" customWidth="1"/>
    <col min="13063" max="13063" width="9.5703125" bestFit="1" customWidth="1"/>
    <col min="13064" max="13064" width="9.85546875" bestFit="1" customWidth="1"/>
    <col min="13313" max="13313" width="34.85546875" bestFit="1" customWidth="1"/>
    <col min="13314" max="13314" width="11.5703125" customWidth="1"/>
    <col min="13315" max="13315" width="9.140625" customWidth="1"/>
    <col min="13316" max="13316" width="10" customWidth="1"/>
    <col min="13317" max="13317" width="11.140625" customWidth="1"/>
    <col min="13318" max="13318" width="11.7109375" customWidth="1"/>
    <col min="13319" max="13319" width="9.5703125" bestFit="1" customWidth="1"/>
    <col min="13320" max="13320" width="9.85546875" bestFit="1" customWidth="1"/>
    <col min="13569" max="13569" width="34.85546875" bestFit="1" customWidth="1"/>
    <col min="13570" max="13570" width="11.5703125" customWidth="1"/>
    <col min="13571" max="13571" width="9.140625" customWidth="1"/>
    <col min="13572" max="13572" width="10" customWidth="1"/>
    <col min="13573" max="13573" width="11.140625" customWidth="1"/>
    <col min="13574" max="13574" width="11.7109375" customWidth="1"/>
    <col min="13575" max="13575" width="9.5703125" bestFit="1" customWidth="1"/>
    <col min="13576" max="13576" width="9.85546875" bestFit="1" customWidth="1"/>
    <col min="13825" max="13825" width="34.85546875" bestFit="1" customWidth="1"/>
    <col min="13826" max="13826" width="11.5703125" customWidth="1"/>
    <col min="13827" max="13827" width="9.140625" customWidth="1"/>
    <col min="13828" max="13828" width="10" customWidth="1"/>
    <col min="13829" max="13829" width="11.140625" customWidth="1"/>
    <col min="13830" max="13830" width="11.7109375" customWidth="1"/>
    <col min="13831" max="13831" width="9.5703125" bestFit="1" customWidth="1"/>
    <col min="13832" max="13832" width="9.85546875" bestFit="1" customWidth="1"/>
    <col min="14081" max="14081" width="34.85546875" bestFit="1" customWidth="1"/>
    <col min="14082" max="14082" width="11.5703125" customWidth="1"/>
    <col min="14083" max="14083" width="9.140625" customWidth="1"/>
    <col min="14084" max="14084" width="10" customWidth="1"/>
    <col min="14085" max="14085" width="11.140625" customWidth="1"/>
    <col min="14086" max="14086" width="11.7109375" customWidth="1"/>
    <col min="14087" max="14087" width="9.5703125" bestFit="1" customWidth="1"/>
    <col min="14088" max="14088" width="9.85546875" bestFit="1" customWidth="1"/>
    <col min="14337" max="14337" width="34.85546875" bestFit="1" customWidth="1"/>
    <col min="14338" max="14338" width="11.5703125" customWidth="1"/>
    <col min="14339" max="14339" width="9.140625" customWidth="1"/>
    <col min="14340" max="14340" width="10" customWidth="1"/>
    <col min="14341" max="14341" width="11.140625" customWidth="1"/>
    <col min="14342" max="14342" width="11.7109375" customWidth="1"/>
    <col min="14343" max="14343" width="9.5703125" bestFit="1" customWidth="1"/>
    <col min="14344" max="14344" width="9.85546875" bestFit="1" customWidth="1"/>
    <col min="14593" max="14593" width="34.85546875" bestFit="1" customWidth="1"/>
    <col min="14594" max="14594" width="11.5703125" customWidth="1"/>
    <col min="14595" max="14595" width="9.140625" customWidth="1"/>
    <col min="14596" max="14596" width="10" customWidth="1"/>
    <col min="14597" max="14597" width="11.140625" customWidth="1"/>
    <col min="14598" max="14598" width="11.7109375" customWidth="1"/>
    <col min="14599" max="14599" width="9.5703125" bestFit="1" customWidth="1"/>
    <col min="14600" max="14600" width="9.85546875" bestFit="1" customWidth="1"/>
    <col min="14849" max="14849" width="34.85546875" bestFit="1" customWidth="1"/>
    <col min="14850" max="14850" width="11.5703125" customWidth="1"/>
    <col min="14851" max="14851" width="9.140625" customWidth="1"/>
    <col min="14852" max="14852" width="10" customWidth="1"/>
    <col min="14853" max="14853" width="11.140625" customWidth="1"/>
    <col min="14854" max="14854" width="11.7109375" customWidth="1"/>
    <col min="14855" max="14855" width="9.5703125" bestFit="1" customWidth="1"/>
    <col min="14856" max="14856" width="9.85546875" bestFit="1" customWidth="1"/>
    <col min="15105" max="15105" width="34.85546875" bestFit="1" customWidth="1"/>
    <col min="15106" max="15106" width="11.5703125" customWidth="1"/>
    <col min="15107" max="15107" width="9.140625" customWidth="1"/>
    <col min="15108" max="15108" width="10" customWidth="1"/>
    <col min="15109" max="15109" width="11.140625" customWidth="1"/>
    <col min="15110" max="15110" width="11.7109375" customWidth="1"/>
    <col min="15111" max="15111" width="9.5703125" bestFit="1" customWidth="1"/>
    <col min="15112" max="15112" width="9.85546875" bestFit="1" customWidth="1"/>
    <col min="15361" max="15361" width="34.85546875" bestFit="1" customWidth="1"/>
    <col min="15362" max="15362" width="11.5703125" customWidth="1"/>
    <col min="15363" max="15363" width="9.140625" customWidth="1"/>
    <col min="15364" max="15364" width="10" customWidth="1"/>
    <col min="15365" max="15365" width="11.140625" customWidth="1"/>
    <col min="15366" max="15366" width="11.7109375" customWidth="1"/>
    <col min="15367" max="15367" width="9.5703125" bestFit="1" customWidth="1"/>
    <col min="15368" max="15368" width="9.85546875" bestFit="1" customWidth="1"/>
    <col min="15617" max="15617" width="34.85546875" bestFit="1" customWidth="1"/>
    <col min="15618" max="15618" width="11.5703125" customWidth="1"/>
    <col min="15619" max="15619" width="9.140625" customWidth="1"/>
    <col min="15620" max="15620" width="10" customWidth="1"/>
    <col min="15621" max="15621" width="11.140625" customWidth="1"/>
    <col min="15622" max="15622" width="11.7109375" customWidth="1"/>
    <col min="15623" max="15623" width="9.5703125" bestFit="1" customWidth="1"/>
    <col min="15624" max="15624" width="9.85546875" bestFit="1" customWidth="1"/>
    <col min="15873" max="15873" width="34.85546875" bestFit="1" customWidth="1"/>
    <col min="15874" max="15874" width="11.5703125" customWidth="1"/>
    <col min="15875" max="15875" width="9.140625" customWidth="1"/>
    <col min="15876" max="15876" width="10" customWidth="1"/>
    <col min="15877" max="15877" width="11.140625" customWidth="1"/>
    <col min="15878" max="15878" width="11.7109375" customWidth="1"/>
    <col min="15879" max="15879" width="9.5703125" bestFit="1" customWidth="1"/>
    <col min="15880" max="15880" width="9.85546875" bestFit="1" customWidth="1"/>
    <col min="16129" max="16129" width="34.85546875" bestFit="1" customWidth="1"/>
    <col min="16130" max="16130" width="11.5703125" customWidth="1"/>
    <col min="16131" max="16131" width="9.140625" customWidth="1"/>
    <col min="16132" max="16132" width="10" customWidth="1"/>
    <col min="16133" max="16133" width="11.140625" customWidth="1"/>
    <col min="16134" max="16134" width="11.7109375" customWidth="1"/>
    <col min="16135" max="16135" width="9.5703125" bestFit="1" customWidth="1"/>
    <col min="16136" max="16136" width="9.85546875" bestFit="1" customWidth="1"/>
  </cols>
  <sheetData>
    <row r="1" spans="1:11" s="2" customFormat="1" ht="15.75" thickBot="1" x14ac:dyDescent="0.3">
      <c r="A1" s="1"/>
      <c r="B1" s="179" t="s">
        <v>112</v>
      </c>
      <c r="C1" s="180"/>
      <c r="D1" s="180"/>
      <c r="E1" s="180"/>
      <c r="F1" s="180"/>
      <c r="G1" s="181"/>
      <c r="H1" s="132"/>
      <c r="J1" s="56" t="s">
        <v>36</v>
      </c>
      <c r="K1" s="56"/>
    </row>
    <row r="2" spans="1:11" s="9" customFormat="1" ht="64.5" thickBot="1" x14ac:dyDescent="0.3">
      <c r="A2" s="3"/>
      <c r="B2" s="4" t="s">
        <v>1</v>
      </c>
      <c r="C2" s="5" t="s">
        <v>39</v>
      </c>
      <c r="D2" s="6" t="s">
        <v>3</v>
      </c>
      <c r="E2" s="65" t="s">
        <v>40</v>
      </c>
      <c r="F2" s="8" t="s">
        <v>5</v>
      </c>
      <c r="G2" s="4" t="s">
        <v>6</v>
      </c>
      <c r="H2" s="133"/>
      <c r="J2" s="57"/>
      <c r="K2" s="57"/>
    </row>
    <row r="3" spans="1:11" s="17" customFormat="1" x14ac:dyDescent="0.25">
      <c r="A3" s="10" t="s">
        <v>7</v>
      </c>
      <c r="B3" s="11">
        <v>750</v>
      </c>
      <c r="C3" s="12"/>
      <c r="D3" s="13"/>
      <c r="E3" s="14"/>
      <c r="F3" s="15"/>
      <c r="G3" s="16"/>
      <c r="H3" s="134"/>
      <c r="J3" s="58"/>
      <c r="K3" s="58"/>
    </row>
    <row r="4" spans="1:11" s="17" customFormat="1" x14ac:dyDescent="0.25">
      <c r="A4" s="18" t="s">
        <v>8</v>
      </c>
      <c r="B4" s="19">
        <v>1.0561</v>
      </c>
      <c r="C4" s="20"/>
      <c r="D4" s="21"/>
      <c r="E4" s="22"/>
      <c r="F4" s="23"/>
      <c r="G4" s="24"/>
      <c r="H4" s="134"/>
      <c r="J4" s="58"/>
      <c r="K4" s="58"/>
    </row>
    <row r="5" spans="1:11" x14ac:dyDescent="0.25">
      <c r="A5" s="25"/>
      <c r="B5" s="26"/>
      <c r="C5" s="27"/>
      <c r="D5" s="23"/>
      <c r="E5" s="22"/>
      <c r="F5" s="23"/>
      <c r="G5" s="24"/>
      <c r="J5" s="59"/>
      <c r="K5" s="59"/>
    </row>
    <row r="6" spans="1:11" x14ac:dyDescent="0.25">
      <c r="A6" s="25" t="s">
        <v>9</v>
      </c>
      <c r="B6" s="28">
        <f>($B$3)*0.65</f>
        <v>487.5</v>
      </c>
      <c r="C6" s="29">
        <f>E6</f>
        <v>6.5000000000000002E-2</v>
      </c>
      <c r="D6" s="30">
        <f>B6*C6</f>
        <v>31.6875</v>
      </c>
      <c r="E6" s="29">
        <f>'RES FHP 2017'!E6</f>
        <v>6.5000000000000002E-2</v>
      </c>
      <c r="F6" s="30">
        <f>B6*E6</f>
        <v>31.6875</v>
      </c>
      <c r="G6" s="24"/>
      <c r="J6" s="59"/>
      <c r="K6" s="59"/>
    </row>
    <row r="7" spans="1:11" x14ac:dyDescent="0.25">
      <c r="A7" s="25" t="s">
        <v>10</v>
      </c>
      <c r="B7" s="28">
        <f>($B$3)*0.17</f>
        <v>127.50000000000001</v>
      </c>
      <c r="C7" s="29">
        <f>E7</f>
        <v>9.5000000000000001E-2</v>
      </c>
      <c r="D7" s="30">
        <f>B7*C7</f>
        <v>12.112500000000001</v>
      </c>
      <c r="E7" s="29">
        <f>'RES FHP 2017'!E7</f>
        <v>9.5000000000000001E-2</v>
      </c>
      <c r="F7" s="30">
        <f>B7*E7</f>
        <v>12.112500000000001</v>
      </c>
      <c r="G7" s="24"/>
      <c r="J7" s="59"/>
      <c r="K7" s="59"/>
    </row>
    <row r="8" spans="1:11" x14ac:dyDescent="0.25">
      <c r="A8" s="25" t="s">
        <v>11</v>
      </c>
      <c r="B8" s="28">
        <f>($B$3)*0.18</f>
        <v>135</v>
      </c>
      <c r="C8" s="29">
        <f>E8</f>
        <v>0.13200000000000001</v>
      </c>
      <c r="D8" s="30">
        <f>B8*C8</f>
        <v>17.82</v>
      </c>
      <c r="E8" s="29">
        <f>'RES FHP 2017'!E8</f>
        <v>0.13200000000000001</v>
      </c>
      <c r="F8" s="30">
        <f>B8*E8</f>
        <v>17.82</v>
      </c>
      <c r="G8" s="24"/>
      <c r="J8" s="59"/>
      <c r="K8" s="59"/>
    </row>
    <row r="9" spans="1:11" s="2" customFormat="1" x14ac:dyDescent="0.25">
      <c r="A9" s="31" t="s">
        <v>12</v>
      </c>
      <c r="B9" s="19"/>
      <c r="C9" s="32"/>
      <c r="D9" s="33">
        <f>SUM(D6:D8)</f>
        <v>61.62</v>
      </c>
      <c r="E9" s="32"/>
      <c r="F9" s="33">
        <f>SUM(F6:F8)</f>
        <v>61.62</v>
      </c>
      <c r="G9" s="34">
        <f>(F9-D9)/D9</f>
        <v>0</v>
      </c>
      <c r="H9" s="66"/>
      <c r="J9" s="56"/>
      <c r="K9" s="56"/>
    </row>
    <row r="10" spans="1:11" s="2" customFormat="1" x14ac:dyDescent="0.25">
      <c r="A10" s="31"/>
      <c r="B10" s="19"/>
      <c r="C10" s="32"/>
      <c r="D10" s="33"/>
      <c r="E10" s="32"/>
      <c r="F10" s="33"/>
      <c r="G10" s="34"/>
      <c r="H10" s="132"/>
      <c r="J10" s="56"/>
      <c r="K10" s="56"/>
    </row>
    <row r="11" spans="1:11" x14ac:dyDescent="0.25">
      <c r="A11" s="25" t="s">
        <v>13</v>
      </c>
      <c r="B11" s="26">
        <v>1</v>
      </c>
      <c r="C11" s="61">
        <f>ROUND('RES FHP 2017'!C11*(1+J11),2)</f>
        <v>19.04</v>
      </c>
      <c r="D11" s="30">
        <f>B11*C11</f>
        <v>19.04</v>
      </c>
      <c r="E11" s="40">
        <f>'RES FHP 2017'!E11</f>
        <v>17.5</v>
      </c>
      <c r="F11" s="30">
        <f>B11*E11</f>
        <v>17.5</v>
      </c>
      <c r="G11" s="24"/>
      <c r="J11" s="62">
        <v>0.06</v>
      </c>
      <c r="K11" s="59"/>
    </row>
    <row r="12" spans="1:11" x14ac:dyDescent="0.25">
      <c r="A12" s="25" t="s">
        <v>14</v>
      </c>
      <c r="B12" s="26">
        <v>1</v>
      </c>
      <c r="C12" s="27">
        <f>2.56-3.63-0.08</f>
        <v>-1.1499999999999999</v>
      </c>
      <c r="D12" s="30">
        <f>B12*C12</f>
        <v>-1.1499999999999999</v>
      </c>
      <c r="E12" s="27">
        <f>'RES FHP 2017'!E12</f>
        <v>-1.1499999999999999</v>
      </c>
      <c r="F12" s="30">
        <f>B12*E12</f>
        <v>-1.1499999999999999</v>
      </c>
      <c r="G12" s="24"/>
      <c r="J12" s="59"/>
      <c r="K12" s="59"/>
    </row>
    <row r="13" spans="1:11" x14ac:dyDescent="0.25">
      <c r="A13" s="25" t="s">
        <v>15</v>
      </c>
      <c r="B13" s="26">
        <f>B3</f>
        <v>750</v>
      </c>
      <c r="C13" s="63">
        <f>ROUND('RES FHP 2017'!C13*(1+J13),4)</f>
        <v>1.37E-2</v>
      </c>
      <c r="D13" s="30">
        <f>B13*C13</f>
        <v>10.275</v>
      </c>
      <c r="E13" s="27">
        <f>'RES FHP 2017'!E13</f>
        <v>1.26E-2</v>
      </c>
      <c r="F13" s="30">
        <f>B13*E13</f>
        <v>9.4499999999999993</v>
      </c>
      <c r="G13" s="24"/>
      <c r="H13" s="67"/>
      <c r="J13" s="62">
        <v>0.06</v>
      </c>
      <c r="K13" s="59"/>
    </row>
    <row r="14" spans="1:11" x14ac:dyDescent="0.25">
      <c r="A14" s="25" t="s">
        <v>16</v>
      </c>
      <c r="B14" s="26">
        <f>B3</f>
        <v>750</v>
      </c>
      <c r="C14" s="27">
        <v>5.9999999999999995E-4</v>
      </c>
      <c r="D14" s="30">
        <f>B14*C14</f>
        <v>0.44999999999999996</v>
      </c>
      <c r="E14" s="27">
        <f>'RES FHP 2017'!E14</f>
        <v>5.9999999999999995E-4</v>
      </c>
      <c r="F14" s="30">
        <f>B14*E14</f>
        <v>0.44999999999999996</v>
      </c>
      <c r="G14" s="24"/>
    </row>
    <row r="15" spans="1:11" x14ac:dyDescent="0.25">
      <c r="A15" s="25" t="s">
        <v>17</v>
      </c>
      <c r="B15" s="26">
        <f>B3</f>
        <v>750</v>
      </c>
      <c r="C15" s="27">
        <f>0.0013-0.0028</f>
        <v>-1.5E-3</v>
      </c>
      <c r="D15" s="30">
        <f>B15*C15</f>
        <v>-1.125</v>
      </c>
      <c r="E15" s="27">
        <f>'RES FHP 2017'!E15</f>
        <v>-1.5E-3</v>
      </c>
      <c r="F15" s="30">
        <f>B15*E15</f>
        <v>-1.125</v>
      </c>
      <c r="G15" s="24"/>
    </row>
    <row r="16" spans="1:11" x14ac:dyDescent="0.25">
      <c r="A16" s="25"/>
      <c r="B16" s="26"/>
      <c r="C16" s="37"/>
      <c r="D16" s="30"/>
      <c r="E16" s="37"/>
      <c r="F16" s="30"/>
      <c r="G16" s="24"/>
    </row>
    <row r="17" spans="1:8" x14ac:dyDescent="0.25">
      <c r="A17" s="31" t="s">
        <v>18</v>
      </c>
      <c r="B17" s="26"/>
      <c r="C17" s="37"/>
      <c r="D17" s="33">
        <f>SUM(D11,D13,D14)</f>
        <v>29.764999999999997</v>
      </c>
      <c r="E17" s="37"/>
      <c r="F17" s="39">
        <f>SUM(F11,F13,F14)</f>
        <v>27.4</v>
      </c>
      <c r="G17" s="34">
        <f>(F17-D17)/D17</f>
        <v>-7.9455736603393209E-2</v>
      </c>
    </row>
    <row r="18" spans="1:8" x14ac:dyDescent="0.25">
      <c r="A18" s="31"/>
      <c r="B18" s="26"/>
      <c r="C18" s="37"/>
      <c r="D18" s="33"/>
      <c r="E18" s="37"/>
      <c r="F18" s="39"/>
      <c r="G18" s="34"/>
    </row>
    <row r="19" spans="1:8" x14ac:dyDescent="0.25">
      <c r="A19" s="25" t="s">
        <v>19</v>
      </c>
      <c r="B19" s="26">
        <v>1</v>
      </c>
      <c r="C19" s="40">
        <v>0.79</v>
      </c>
      <c r="D19" s="30">
        <f>B19*C19</f>
        <v>0.79</v>
      </c>
      <c r="E19" s="40">
        <f>'RES FHP 2017'!E19</f>
        <v>0.79</v>
      </c>
      <c r="F19" s="41">
        <f>B19*E19</f>
        <v>0.79</v>
      </c>
      <c r="G19" s="34"/>
    </row>
    <row r="20" spans="1:8" x14ac:dyDescent="0.25">
      <c r="A20" s="25" t="s">
        <v>20</v>
      </c>
      <c r="B20" s="28">
        <f>(B3*B4)-B3</f>
        <v>42.075000000000045</v>
      </c>
      <c r="C20" s="37">
        <f>C6*0.65+C7*0.17+C8*0.18</f>
        <v>8.2160000000000011E-2</v>
      </c>
      <c r="D20" s="30">
        <f>B20*C20</f>
        <v>3.4568820000000042</v>
      </c>
      <c r="E20" s="37">
        <f>'RES FHP 2017'!E20</f>
        <v>8.2160000000000011E-2</v>
      </c>
      <c r="F20" s="41">
        <f>B20*E20</f>
        <v>3.4568820000000042</v>
      </c>
      <c r="G20" s="34"/>
    </row>
    <row r="21" spans="1:8" x14ac:dyDescent="0.25">
      <c r="A21" s="25"/>
      <c r="B21" s="26"/>
      <c r="C21" s="37"/>
      <c r="D21" s="33"/>
      <c r="E21" s="37"/>
      <c r="F21" s="39"/>
      <c r="G21" s="34"/>
    </row>
    <row r="22" spans="1:8" x14ac:dyDescent="0.25">
      <c r="A22" s="31" t="s">
        <v>21</v>
      </c>
      <c r="B22" s="26"/>
      <c r="C22" s="37"/>
      <c r="D22" s="33">
        <f>D19+D20</f>
        <v>4.2468820000000047</v>
      </c>
      <c r="E22" s="37"/>
      <c r="F22" s="39">
        <f>F19+F20</f>
        <v>4.2468820000000047</v>
      </c>
      <c r="G22" s="34">
        <f>(F22-D22)/D22</f>
        <v>0</v>
      </c>
    </row>
    <row r="23" spans="1:8" s="2" customFormat="1" x14ac:dyDescent="0.25">
      <c r="A23" s="31" t="s">
        <v>22</v>
      </c>
      <c r="B23" s="19"/>
      <c r="C23" s="32"/>
      <c r="D23" s="33">
        <f>D17+D22</f>
        <v>34.011882</v>
      </c>
      <c r="E23" s="32"/>
      <c r="F23" s="33">
        <f>F17+F22</f>
        <v>31.646882000000005</v>
      </c>
      <c r="G23" s="34">
        <f>(F23-D23)/D23</f>
        <v>-6.9534523258665742E-2</v>
      </c>
      <c r="H23" s="132"/>
    </row>
    <row r="24" spans="1:8" s="2" customFormat="1" x14ac:dyDescent="0.25">
      <c r="A24" s="31"/>
      <c r="B24" s="19"/>
      <c r="C24" s="32"/>
      <c r="D24" s="33"/>
      <c r="E24" s="32"/>
      <c r="F24" s="33"/>
      <c r="G24" s="34"/>
      <c r="H24" s="132"/>
    </row>
    <row r="25" spans="1:8" x14ac:dyDescent="0.25">
      <c r="A25" s="25" t="s">
        <v>23</v>
      </c>
      <c r="B25" s="28">
        <f>B3*B4</f>
        <v>792.07500000000005</v>
      </c>
      <c r="C25" s="27">
        <v>5.4000000000000003E-3</v>
      </c>
      <c r="D25" s="30">
        <f>B25*C25</f>
        <v>4.2772050000000004</v>
      </c>
      <c r="E25" s="27">
        <f>'RES FHP 2017'!E25</f>
        <v>5.4000000000000003E-3</v>
      </c>
      <c r="F25" s="30">
        <f>B25*E25</f>
        <v>4.2772050000000004</v>
      </c>
      <c r="G25" s="24"/>
    </row>
    <row r="26" spans="1:8" x14ac:dyDescent="0.25">
      <c r="A26" s="25" t="s">
        <v>24</v>
      </c>
      <c r="B26" s="28">
        <f>B3*B4</f>
        <v>792.07500000000005</v>
      </c>
      <c r="C26" s="27">
        <v>4.1000000000000003E-3</v>
      </c>
      <c r="D26" s="30">
        <f>B26*C26</f>
        <v>3.2475075000000007</v>
      </c>
      <c r="E26" s="27">
        <f>'RES FHP 2017'!E26</f>
        <v>4.1000000000000003E-3</v>
      </c>
      <c r="F26" s="30">
        <f>B26*E26</f>
        <v>3.2475075000000007</v>
      </c>
      <c r="G26" s="24"/>
    </row>
    <row r="27" spans="1:8" s="2" customFormat="1" x14ac:dyDescent="0.25">
      <c r="A27" s="31" t="s">
        <v>25</v>
      </c>
      <c r="B27" s="43"/>
      <c r="C27" s="32"/>
      <c r="D27" s="33">
        <f>SUM(D25:D26)</f>
        <v>7.5247125000000015</v>
      </c>
      <c r="E27" s="32"/>
      <c r="F27" s="33">
        <f>SUM(F25:F26)</f>
        <v>7.5247125000000015</v>
      </c>
      <c r="G27" s="34">
        <f>(F27-D27)/D27</f>
        <v>0</v>
      </c>
      <c r="H27" s="132"/>
    </row>
    <row r="28" spans="1:8" s="2" customFormat="1" x14ac:dyDescent="0.25">
      <c r="A28" s="31"/>
      <c r="B28" s="43"/>
      <c r="C28" s="32"/>
      <c r="D28" s="33"/>
      <c r="E28" s="32"/>
      <c r="F28" s="33"/>
      <c r="G28" s="34"/>
      <c r="H28" s="132"/>
    </row>
    <row r="29" spans="1:8" x14ac:dyDescent="0.25">
      <c r="A29" s="25" t="s">
        <v>27</v>
      </c>
      <c r="B29" s="28">
        <f>B3*B4</f>
        <v>792.07500000000005</v>
      </c>
      <c r="C29" s="27">
        <v>3.5999999999999999E-3</v>
      </c>
      <c r="D29" s="30">
        <f>B29*C29</f>
        <v>2.8514699999999999</v>
      </c>
      <c r="E29" s="27">
        <f>'RES FHP 2017'!E29</f>
        <v>3.5999999999999999E-3</v>
      </c>
      <c r="F29" s="30">
        <f>B29*E29</f>
        <v>2.8514699999999999</v>
      </c>
      <c r="G29" s="24"/>
    </row>
    <row r="30" spans="1:8" x14ac:dyDescent="0.25">
      <c r="A30" s="25" t="s">
        <v>28</v>
      </c>
      <c r="B30" s="28">
        <f>B3*B4</f>
        <v>792.07500000000005</v>
      </c>
      <c r="C30" s="27">
        <v>2.9999999999999997E-4</v>
      </c>
      <c r="D30" s="30">
        <f>B30*C30</f>
        <v>0.23762249999999999</v>
      </c>
      <c r="E30" s="27">
        <f>'RES FHP 2017'!E30</f>
        <v>2.9999999999999997E-4</v>
      </c>
      <c r="F30" s="30">
        <f>B30*E30</f>
        <v>0.23762249999999999</v>
      </c>
      <c r="G30" s="24"/>
    </row>
    <row r="31" spans="1:8" x14ac:dyDescent="0.25">
      <c r="A31" s="25" t="s">
        <v>29</v>
      </c>
      <c r="B31" s="28">
        <f>B3*B4</f>
        <v>792.07500000000005</v>
      </c>
      <c r="C31" s="27">
        <v>0</v>
      </c>
      <c r="D31" s="30">
        <f>B31*C31</f>
        <v>0</v>
      </c>
      <c r="E31" s="27">
        <f>'RES FHP 2017'!E31</f>
        <v>0</v>
      </c>
      <c r="F31" s="30">
        <f>B31*E31</f>
        <v>0</v>
      </c>
      <c r="G31" s="24"/>
    </row>
    <row r="32" spans="1:8" x14ac:dyDescent="0.25">
      <c r="A32" s="25" t="s">
        <v>30</v>
      </c>
      <c r="B32" s="26">
        <v>1</v>
      </c>
      <c r="C32" s="27">
        <v>0.25</v>
      </c>
      <c r="D32" s="30">
        <f>B32*C32</f>
        <v>0.25</v>
      </c>
      <c r="E32" s="27">
        <f>'RES FHP 2017'!E32</f>
        <v>0.25</v>
      </c>
      <c r="F32" s="30">
        <f>B32*E32</f>
        <v>0.25</v>
      </c>
      <c r="G32" s="24"/>
    </row>
    <row r="33" spans="1:8" s="2" customFormat="1" x14ac:dyDescent="0.25">
      <c r="A33" s="31" t="s">
        <v>31</v>
      </c>
      <c r="B33" s="19"/>
      <c r="C33" s="32"/>
      <c r="D33" s="33">
        <f>SUM(D29:D32)</f>
        <v>3.3390925</v>
      </c>
      <c r="E33" s="32"/>
      <c r="F33" s="33">
        <f>SUM(F29:F32)</f>
        <v>3.3390925</v>
      </c>
      <c r="G33" s="34">
        <f>(F33-D33)/D33</f>
        <v>0</v>
      </c>
      <c r="H33" s="132"/>
    </row>
    <row r="34" spans="1:8" s="2" customFormat="1" x14ac:dyDescent="0.25">
      <c r="A34" s="31"/>
      <c r="B34" s="19"/>
      <c r="C34" s="32"/>
      <c r="D34" s="33"/>
      <c r="E34" s="32"/>
      <c r="F34" s="33"/>
      <c r="G34" s="34"/>
      <c r="H34" s="132"/>
    </row>
    <row r="35" spans="1:8" x14ac:dyDescent="0.25">
      <c r="A35" s="25" t="s">
        <v>32</v>
      </c>
      <c r="B35" s="26"/>
      <c r="C35" s="45"/>
      <c r="D35" s="30">
        <f>SUM(D9,D23,D27,D33)</f>
        <v>106.495687</v>
      </c>
      <c r="E35" s="46"/>
      <c r="F35" s="30">
        <f>SUM(F9,F23,F27,F33)</f>
        <v>104.13068700000002</v>
      </c>
      <c r="G35" s="150"/>
    </row>
    <row r="36" spans="1:8" ht="15.75" thickBot="1" x14ac:dyDescent="0.3">
      <c r="A36" s="25" t="s">
        <v>33</v>
      </c>
      <c r="B36" s="26"/>
      <c r="C36" s="47">
        <v>0.05</v>
      </c>
      <c r="D36" s="48">
        <f>D35*C36</f>
        <v>5.3247843500000007</v>
      </c>
      <c r="E36" s="46">
        <f>+C36</f>
        <v>0.05</v>
      </c>
      <c r="F36" s="30">
        <f>F35*E36</f>
        <v>5.2065343500000019</v>
      </c>
      <c r="G36" s="24"/>
    </row>
    <row r="37" spans="1:8" s="2" customFormat="1" ht="15.75" thickBot="1" x14ac:dyDescent="0.3">
      <c r="A37" s="1" t="s">
        <v>34</v>
      </c>
      <c r="B37" s="49"/>
      <c r="C37" s="50"/>
      <c r="D37" s="51">
        <f>D35+D36</f>
        <v>111.82047135000001</v>
      </c>
      <c r="E37" s="52"/>
      <c r="F37" s="51">
        <f>F35+F36</f>
        <v>109.33722135000002</v>
      </c>
      <c r="G37" s="53">
        <f>(F37-D37)/D37</f>
        <v>-2.2207472120443567E-2</v>
      </c>
      <c r="H37" s="132"/>
    </row>
    <row r="38" spans="1:8" x14ac:dyDescent="0.25">
      <c r="F38" s="55"/>
    </row>
    <row r="39" spans="1:8" x14ac:dyDescent="0.25">
      <c r="F39" s="55"/>
      <c r="G39" s="177" t="s">
        <v>131</v>
      </c>
    </row>
  </sheetData>
  <mergeCells count="1">
    <mergeCell ref="B1:G1"/>
  </mergeCells>
  <pageMargins left="0.7" right="0.7" top="0.75" bottom="0.75" header="0.3" footer="0.3"/>
  <pageSetup scale="92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9"/>
  <sheetViews>
    <sheetView workbookViewId="0"/>
  </sheetViews>
  <sheetFormatPr defaultRowHeight="15" x14ac:dyDescent="0.25"/>
  <cols>
    <col min="1" max="1" width="34.85546875" style="54" bestFit="1" customWidth="1"/>
    <col min="2" max="2" width="11.5703125" style="17" customWidth="1"/>
    <col min="3" max="3" width="9.140625" customWidth="1"/>
    <col min="4" max="4" width="10" customWidth="1"/>
    <col min="5" max="5" width="11.140625" style="17" customWidth="1"/>
    <col min="6" max="6" width="11.7109375" style="17" customWidth="1"/>
    <col min="7" max="7" width="9.5703125" style="17" bestFit="1" customWidth="1"/>
    <col min="257" max="257" width="34.85546875" bestFit="1" customWidth="1"/>
    <col min="258" max="258" width="11.5703125" customWidth="1"/>
    <col min="259" max="259" width="9.140625" customWidth="1"/>
    <col min="260" max="260" width="10" customWidth="1"/>
    <col min="261" max="261" width="11.140625" customWidth="1"/>
    <col min="262" max="262" width="11.7109375" customWidth="1"/>
    <col min="263" max="263" width="9.5703125" bestFit="1" customWidth="1"/>
    <col min="513" max="513" width="34.85546875" bestFit="1" customWidth="1"/>
    <col min="514" max="514" width="11.5703125" customWidth="1"/>
    <col min="515" max="515" width="9.140625" customWidth="1"/>
    <col min="516" max="516" width="10" customWidth="1"/>
    <col min="517" max="517" width="11.140625" customWidth="1"/>
    <col min="518" max="518" width="11.7109375" customWidth="1"/>
    <col min="519" max="519" width="9.5703125" bestFit="1" customWidth="1"/>
    <col min="769" max="769" width="34.85546875" bestFit="1" customWidth="1"/>
    <col min="770" max="770" width="11.5703125" customWidth="1"/>
    <col min="771" max="771" width="9.140625" customWidth="1"/>
    <col min="772" max="772" width="10" customWidth="1"/>
    <col min="773" max="773" width="11.140625" customWidth="1"/>
    <col min="774" max="774" width="11.7109375" customWidth="1"/>
    <col min="775" max="775" width="9.5703125" bestFit="1" customWidth="1"/>
    <col min="1025" max="1025" width="34.85546875" bestFit="1" customWidth="1"/>
    <col min="1026" max="1026" width="11.5703125" customWidth="1"/>
    <col min="1027" max="1027" width="9.140625" customWidth="1"/>
    <col min="1028" max="1028" width="10" customWidth="1"/>
    <col min="1029" max="1029" width="11.140625" customWidth="1"/>
    <col min="1030" max="1030" width="11.7109375" customWidth="1"/>
    <col min="1031" max="1031" width="9.5703125" bestFit="1" customWidth="1"/>
    <col min="1281" max="1281" width="34.85546875" bestFit="1" customWidth="1"/>
    <col min="1282" max="1282" width="11.5703125" customWidth="1"/>
    <col min="1283" max="1283" width="9.140625" customWidth="1"/>
    <col min="1284" max="1284" width="10" customWidth="1"/>
    <col min="1285" max="1285" width="11.140625" customWidth="1"/>
    <col min="1286" max="1286" width="11.7109375" customWidth="1"/>
    <col min="1287" max="1287" width="9.5703125" bestFit="1" customWidth="1"/>
    <col min="1537" max="1537" width="34.85546875" bestFit="1" customWidth="1"/>
    <col min="1538" max="1538" width="11.5703125" customWidth="1"/>
    <col min="1539" max="1539" width="9.140625" customWidth="1"/>
    <col min="1540" max="1540" width="10" customWidth="1"/>
    <col min="1541" max="1541" width="11.140625" customWidth="1"/>
    <col min="1542" max="1542" width="11.7109375" customWidth="1"/>
    <col min="1543" max="1543" width="9.5703125" bestFit="1" customWidth="1"/>
    <col min="1793" max="1793" width="34.85546875" bestFit="1" customWidth="1"/>
    <col min="1794" max="1794" width="11.5703125" customWidth="1"/>
    <col min="1795" max="1795" width="9.140625" customWidth="1"/>
    <col min="1796" max="1796" width="10" customWidth="1"/>
    <col min="1797" max="1797" width="11.140625" customWidth="1"/>
    <col min="1798" max="1798" width="11.7109375" customWidth="1"/>
    <col min="1799" max="1799" width="9.5703125" bestFit="1" customWidth="1"/>
    <col min="2049" max="2049" width="34.85546875" bestFit="1" customWidth="1"/>
    <col min="2050" max="2050" width="11.5703125" customWidth="1"/>
    <col min="2051" max="2051" width="9.140625" customWidth="1"/>
    <col min="2052" max="2052" width="10" customWidth="1"/>
    <col min="2053" max="2053" width="11.140625" customWidth="1"/>
    <col min="2054" max="2054" width="11.7109375" customWidth="1"/>
    <col min="2055" max="2055" width="9.5703125" bestFit="1" customWidth="1"/>
    <col min="2305" max="2305" width="34.85546875" bestFit="1" customWidth="1"/>
    <col min="2306" max="2306" width="11.5703125" customWidth="1"/>
    <col min="2307" max="2307" width="9.140625" customWidth="1"/>
    <col min="2308" max="2308" width="10" customWidth="1"/>
    <col min="2309" max="2309" width="11.140625" customWidth="1"/>
    <col min="2310" max="2310" width="11.7109375" customWidth="1"/>
    <col min="2311" max="2311" width="9.5703125" bestFit="1" customWidth="1"/>
    <col min="2561" max="2561" width="34.85546875" bestFit="1" customWidth="1"/>
    <col min="2562" max="2562" width="11.5703125" customWidth="1"/>
    <col min="2563" max="2563" width="9.140625" customWidth="1"/>
    <col min="2564" max="2564" width="10" customWidth="1"/>
    <col min="2565" max="2565" width="11.140625" customWidth="1"/>
    <col min="2566" max="2566" width="11.7109375" customWidth="1"/>
    <col min="2567" max="2567" width="9.5703125" bestFit="1" customWidth="1"/>
    <col min="2817" max="2817" width="34.85546875" bestFit="1" customWidth="1"/>
    <col min="2818" max="2818" width="11.5703125" customWidth="1"/>
    <col min="2819" max="2819" width="9.140625" customWidth="1"/>
    <col min="2820" max="2820" width="10" customWidth="1"/>
    <col min="2821" max="2821" width="11.140625" customWidth="1"/>
    <col min="2822" max="2822" width="11.7109375" customWidth="1"/>
    <col min="2823" max="2823" width="9.5703125" bestFit="1" customWidth="1"/>
    <col min="3073" max="3073" width="34.85546875" bestFit="1" customWidth="1"/>
    <col min="3074" max="3074" width="11.5703125" customWidth="1"/>
    <col min="3075" max="3075" width="9.140625" customWidth="1"/>
    <col min="3076" max="3076" width="10" customWidth="1"/>
    <col min="3077" max="3077" width="11.140625" customWidth="1"/>
    <col min="3078" max="3078" width="11.7109375" customWidth="1"/>
    <col min="3079" max="3079" width="9.5703125" bestFit="1" customWidth="1"/>
    <col min="3329" max="3329" width="34.85546875" bestFit="1" customWidth="1"/>
    <col min="3330" max="3330" width="11.5703125" customWidth="1"/>
    <col min="3331" max="3331" width="9.140625" customWidth="1"/>
    <col min="3332" max="3332" width="10" customWidth="1"/>
    <col min="3333" max="3333" width="11.140625" customWidth="1"/>
    <col min="3334" max="3334" width="11.7109375" customWidth="1"/>
    <col min="3335" max="3335" width="9.5703125" bestFit="1" customWidth="1"/>
    <col min="3585" max="3585" width="34.85546875" bestFit="1" customWidth="1"/>
    <col min="3586" max="3586" width="11.5703125" customWidth="1"/>
    <col min="3587" max="3587" width="9.140625" customWidth="1"/>
    <col min="3588" max="3588" width="10" customWidth="1"/>
    <col min="3589" max="3589" width="11.140625" customWidth="1"/>
    <col min="3590" max="3590" width="11.7109375" customWidth="1"/>
    <col min="3591" max="3591" width="9.5703125" bestFit="1" customWidth="1"/>
    <col min="3841" max="3841" width="34.85546875" bestFit="1" customWidth="1"/>
    <col min="3842" max="3842" width="11.5703125" customWidth="1"/>
    <col min="3843" max="3843" width="9.140625" customWidth="1"/>
    <col min="3844" max="3844" width="10" customWidth="1"/>
    <col min="3845" max="3845" width="11.140625" customWidth="1"/>
    <col min="3846" max="3846" width="11.7109375" customWidth="1"/>
    <col min="3847" max="3847" width="9.5703125" bestFit="1" customWidth="1"/>
    <col min="4097" max="4097" width="34.85546875" bestFit="1" customWidth="1"/>
    <col min="4098" max="4098" width="11.5703125" customWidth="1"/>
    <col min="4099" max="4099" width="9.140625" customWidth="1"/>
    <col min="4100" max="4100" width="10" customWidth="1"/>
    <col min="4101" max="4101" width="11.140625" customWidth="1"/>
    <col min="4102" max="4102" width="11.7109375" customWidth="1"/>
    <col min="4103" max="4103" width="9.5703125" bestFit="1" customWidth="1"/>
    <col min="4353" max="4353" width="34.85546875" bestFit="1" customWidth="1"/>
    <col min="4354" max="4354" width="11.5703125" customWidth="1"/>
    <col min="4355" max="4355" width="9.140625" customWidth="1"/>
    <col min="4356" max="4356" width="10" customWidth="1"/>
    <col min="4357" max="4357" width="11.140625" customWidth="1"/>
    <col min="4358" max="4358" width="11.7109375" customWidth="1"/>
    <col min="4359" max="4359" width="9.5703125" bestFit="1" customWidth="1"/>
    <col min="4609" max="4609" width="34.85546875" bestFit="1" customWidth="1"/>
    <col min="4610" max="4610" width="11.5703125" customWidth="1"/>
    <col min="4611" max="4611" width="9.140625" customWidth="1"/>
    <col min="4612" max="4612" width="10" customWidth="1"/>
    <col min="4613" max="4613" width="11.140625" customWidth="1"/>
    <col min="4614" max="4614" width="11.7109375" customWidth="1"/>
    <col min="4615" max="4615" width="9.5703125" bestFit="1" customWidth="1"/>
    <col min="4865" max="4865" width="34.85546875" bestFit="1" customWidth="1"/>
    <col min="4866" max="4866" width="11.5703125" customWidth="1"/>
    <col min="4867" max="4867" width="9.140625" customWidth="1"/>
    <col min="4868" max="4868" width="10" customWidth="1"/>
    <col min="4869" max="4869" width="11.140625" customWidth="1"/>
    <col min="4870" max="4870" width="11.7109375" customWidth="1"/>
    <col min="4871" max="4871" width="9.5703125" bestFit="1" customWidth="1"/>
    <col min="5121" max="5121" width="34.85546875" bestFit="1" customWidth="1"/>
    <col min="5122" max="5122" width="11.5703125" customWidth="1"/>
    <col min="5123" max="5123" width="9.140625" customWidth="1"/>
    <col min="5124" max="5124" width="10" customWidth="1"/>
    <col min="5125" max="5125" width="11.140625" customWidth="1"/>
    <col min="5126" max="5126" width="11.7109375" customWidth="1"/>
    <col min="5127" max="5127" width="9.5703125" bestFit="1" customWidth="1"/>
    <col min="5377" max="5377" width="34.85546875" bestFit="1" customWidth="1"/>
    <col min="5378" max="5378" width="11.5703125" customWidth="1"/>
    <col min="5379" max="5379" width="9.140625" customWidth="1"/>
    <col min="5380" max="5380" width="10" customWidth="1"/>
    <col min="5381" max="5381" width="11.140625" customWidth="1"/>
    <col min="5382" max="5382" width="11.7109375" customWidth="1"/>
    <col min="5383" max="5383" width="9.5703125" bestFit="1" customWidth="1"/>
    <col min="5633" max="5633" width="34.85546875" bestFit="1" customWidth="1"/>
    <col min="5634" max="5634" width="11.5703125" customWidth="1"/>
    <col min="5635" max="5635" width="9.140625" customWidth="1"/>
    <col min="5636" max="5636" width="10" customWidth="1"/>
    <col min="5637" max="5637" width="11.140625" customWidth="1"/>
    <col min="5638" max="5638" width="11.7109375" customWidth="1"/>
    <col min="5639" max="5639" width="9.5703125" bestFit="1" customWidth="1"/>
    <col min="5889" max="5889" width="34.85546875" bestFit="1" customWidth="1"/>
    <col min="5890" max="5890" width="11.5703125" customWidth="1"/>
    <col min="5891" max="5891" width="9.140625" customWidth="1"/>
    <col min="5892" max="5892" width="10" customWidth="1"/>
    <col min="5893" max="5893" width="11.140625" customWidth="1"/>
    <col min="5894" max="5894" width="11.7109375" customWidth="1"/>
    <col min="5895" max="5895" width="9.5703125" bestFit="1" customWidth="1"/>
    <col min="6145" max="6145" width="34.85546875" bestFit="1" customWidth="1"/>
    <col min="6146" max="6146" width="11.5703125" customWidth="1"/>
    <col min="6147" max="6147" width="9.140625" customWidth="1"/>
    <col min="6148" max="6148" width="10" customWidth="1"/>
    <col min="6149" max="6149" width="11.140625" customWidth="1"/>
    <col min="6150" max="6150" width="11.7109375" customWidth="1"/>
    <col min="6151" max="6151" width="9.5703125" bestFit="1" customWidth="1"/>
    <col min="6401" max="6401" width="34.85546875" bestFit="1" customWidth="1"/>
    <col min="6402" max="6402" width="11.5703125" customWidth="1"/>
    <col min="6403" max="6403" width="9.140625" customWidth="1"/>
    <col min="6404" max="6404" width="10" customWidth="1"/>
    <col min="6405" max="6405" width="11.140625" customWidth="1"/>
    <col min="6406" max="6406" width="11.7109375" customWidth="1"/>
    <col min="6407" max="6407" width="9.5703125" bestFit="1" customWidth="1"/>
    <col min="6657" max="6657" width="34.85546875" bestFit="1" customWidth="1"/>
    <col min="6658" max="6658" width="11.5703125" customWidth="1"/>
    <col min="6659" max="6659" width="9.140625" customWidth="1"/>
    <col min="6660" max="6660" width="10" customWidth="1"/>
    <col min="6661" max="6661" width="11.140625" customWidth="1"/>
    <col min="6662" max="6662" width="11.7109375" customWidth="1"/>
    <col min="6663" max="6663" width="9.5703125" bestFit="1" customWidth="1"/>
    <col min="6913" max="6913" width="34.85546875" bestFit="1" customWidth="1"/>
    <col min="6914" max="6914" width="11.5703125" customWidth="1"/>
    <col min="6915" max="6915" width="9.140625" customWidth="1"/>
    <col min="6916" max="6916" width="10" customWidth="1"/>
    <col min="6917" max="6917" width="11.140625" customWidth="1"/>
    <col min="6918" max="6918" width="11.7109375" customWidth="1"/>
    <col min="6919" max="6919" width="9.5703125" bestFit="1" customWidth="1"/>
    <col min="7169" max="7169" width="34.85546875" bestFit="1" customWidth="1"/>
    <col min="7170" max="7170" width="11.5703125" customWidth="1"/>
    <col min="7171" max="7171" width="9.140625" customWidth="1"/>
    <col min="7172" max="7172" width="10" customWidth="1"/>
    <col min="7173" max="7173" width="11.140625" customWidth="1"/>
    <col min="7174" max="7174" width="11.7109375" customWidth="1"/>
    <col min="7175" max="7175" width="9.5703125" bestFit="1" customWidth="1"/>
    <col min="7425" max="7425" width="34.85546875" bestFit="1" customWidth="1"/>
    <col min="7426" max="7426" width="11.5703125" customWidth="1"/>
    <col min="7427" max="7427" width="9.140625" customWidth="1"/>
    <col min="7428" max="7428" width="10" customWidth="1"/>
    <col min="7429" max="7429" width="11.140625" customWidth="1"/>
    <col min="7430" max="7430" width="11.7109375" customWidth="1"/>
    <col min="7431" max="7431" width="9.5703125" bestFit="1" customWidth="1"/>
    <col min="7681" max="7681" width="34.85546875" bestFit="1" customWidth="1"/>
    <col min="7682" max="7682" width="11.5703125" customWidth="1"/>
    <col min="7683" max="7683" width="9.140625" customWidth="1"/>
    <col min="7684" max="7684" width="10" customWidth="1"/>
    <col min="7685" max="7685" width="11.140625" customWidth="1"/>
    <col min="7686" max="7686" width="11.7109375" customWidth="1"/>
    <col min="7687" max="7687" width="9.5703125" bestFit="1" customWidth="1"/>
    <col min="7937" max="7937" width="34.85546875" bestFit="1" customWidth="1"/>
    <col min="7938" max="7938" width="11.5703125" customWidth="1"/>
    <col min="7939" max="7939" width="9.140625" customWidth="1"/>
    <col min="7940" max="7940" width="10" customWidth="1"/>
    <col min="7941" max="7941" width="11.140625" customWidth="1"/>
    <col min="7942" max="7942" width="11.7109375" customWidth="1"/>
    <col min="7943" max="7943" width="9.5703125" bestFit="1" customWidth="1"/>
    <col min="8193" max="8193" width="34.85546875" bestFit="1" customWidth="1"/>
    <col min="8194" max="8194" width="11.5703125" customWidth="1"/>
    <col min="8195" max="8195" width="9.140625" customWidth="1"/>
    <col min="8196" max="8196" width="10" customWidth="1"/>
    <col min="8197" max="8197" width="11.140625" customWidth="1"/>
    <col min="8198" max="8198" width="11.7109375" customWidth="1"/>
    <col min="8199" max="8199" width="9.5703125" bestFit="1" customWidth="1"/>
    <col min="8449" max="8449" width="34.85546875" bestFit="1" customWidth="1"/>
    <col min="8450" max="8450" width="11.5703125" customWidth="1"/>
    <col min="8451" max="8451" width="9.140625" customWidth="1"/>
    <col min="8452" max="8452" width="10" customWidth="1"/>
    <col min="8453" max="8453" width="11.140625" customWidth="1"/>
    <col min="8454" max="8454" width="11.7109375" customWidth="1"/>
    <col min="8455" max="8455" width="9.5703125" bestFit="1" customWidth="1"/>
    <col min="8705" max="8705" width="34.85546875" bestFit="1" customWidth="1"/>
    <col min="8706" max="8706" width="11.5703125" customWidth="1"/>
    <col min="8707" max="8707" width="9.140625" customWidth="1"/>
    <col min="8708" max="8708" width="10" customWidth="1"/>
    <col min="8709" max="8709" width="11.140625" customWidth="1"/>
    <col min="8710" max="8710" width="11.7109375" customWidth="1"/>
    <col min="8711" max="8711" width="9.5703125" bestFit="1" customWidth="1"/>
    <col min="8961" max="8961" width="34.85546875" bestFit="1" customWidth="1"/>
    <col min="8962" max="8962" width="11.5703125" customWidth="1"/>
    <col min="8963" max="8963" width="9.140625" customWidth="1"/>
    <col min="8964" max="8964" width="10" customWidth="1"/>
    <col min="8965" max="8965" width="11.140625" customWidth="1"/>
    <col min="8966" max="8966" width="11.7109375" customWidth="1"/>
    <col min="8967" max="8967" width="9.5703125" bestFit="1" customWidth="1"/>
    <col min="9217" max="9217" width="34.85546875" bestFit="1" customWidth="1"/>
    <col min="9218" max="9218" width="11.5703125" customWidth="1"/>
    <col min="9219" max="9219" width="9.140625" customWidth="1"/>
    <col min="9220" max="9220" width="10" customWidth="1"/>
    <col min="9221" max="9221" width="11.140625" customWidth="1"/>
    <col min="9222" max="9222" width="11.7109375" customWidth="1"/>
    <col min="9223" max="9223" width="9.5703125" bestFit="1" customWidth="1"/>
    <col min="9473" max="9473" width="34.85546875" bestFit="1" customWidth="1"/>
    <col min="9474" max="9474" width="11.5703125" customWidth="1"/>
    <col min="9475" max="9475" width="9.140625" customWidth="1"/>
    <col min="9476" max="9476" width="10" customWidth="1"/>
    <col min="9477" max="9477" width="11.140625" customWidth="1"/>
    <col min="9478" max="9478" width="11.7109375" customWidth="1"/>
    <col min="9479" max="9479" width="9.5703125" bestFit="1" customWidth="1"/>
    <col min="9729" max="9729" width="34.85546875" bestFit="1" customWidth="1"/>
    <col min="9730" max="9730" width="11.5703125" customWidth="1"/>
    <col min="9731" max="9731" width="9.140625" customWidth="1"/>
    <col min="9732" max="9732" width="10" customWidth="1"/>
    <col min="9733" max="9733" width="11.140625" customWidth="1"/>
    <col min="9734" max="9734" width="11.7109375" customWidth="1"/>
    <col min="9735" max="9735" width="9.5703125" bestFit="1" customWidth="1"/>
    <col min="9985" max="9985" width="34.85546875" bestFit="1" customWidth="1"/>
    <col min="9986" max="9986" width="11.5703125" customWidth="1"/>
    <col min="9987" max="9987" width="9.140625" customWidth="1"/>
    <col min="9988" max="9988" width="10" customWidth="1"/>
    <col min="9989" max="9989" width="11.140625" customWidth="1"/>
    <col min="9990" max="9990" width="11.7109375" customWidth="1"/>
    <col min="9991" max="9991" width="9.5703125" bestFit="1" customWidth="1"/>
    <col min="10241" max="10241" width="34.85546875" bestFit="1" customWidth="1"/>
    <col min="10242" max="10242" width="11.5703125" customWidth="1"/>
    <col min="10243" max="10243" width="9.140625" customWidth="1"/>
    <col min="10244" max="10244" width="10" customWidth="1"/>
    <col min="10245" max="10245" width="11.140625" customWidth="1"/>
    <col min="10246" max="10246" width="11.7109375" customWidth="1"/>
    <col min="10247" max="10247" width="9.5703125" bestFit="1" customWidth="1"/>
    <col min="10497" max="10497" width="34.85546875" bestFit="1" customWidth="1"/>
    <col min="10498" max="10498" width="11.5703125" customWidth="1"/>
    <col min="10499" max="10499" width="9.140625" customWidth="1"/>
    <col min="10500" max="10500" width="10" customWidth="1"/>
    <col min="10501" max="10501" width="11.140625" customWidth="1"/>
    <col min="10502" max="10502" width="11.7109375" customWidth="1"/>
    <col min="10503" max="10503" width="9.5703125" bestFit="1" customWidth="1"/>
    <col min="10753" max="10753" width="34.85546875" bestFit="1" customWidth="1"/>
    <col min="10754" max="10754" width="11.5703125" customWidth="1"/>
    <col min="10755" max="10755" width="9.140625" customWidth="1"/>
    <col min="10756" max="10756" width="10" customWidth="1"/>
    <col min="10757" max="10757" width="11.140625" customWidth="1"/>
    <col min="10758" max="10758" width="11.7109375" customWidth="1"/>
    <col min="10759" max="10759" width="9.5703125" bestFit="1" customWidth="1"/>
    <col min="11009" max="11009" width="34.85546875" bestFit="1" customWidth="1"/>
    <col min="11010" max="11010" width="11.5703125" customWidth="1"/>
    <col min="11011" max="11011" width="9.140625" customWidth="1"/>
    <col min="11012" max="11012" width="10" customWidth="1"/>
    <col min="11013" max="11013" width="11.140625" customWidth="1"/>
    <col min="11014" max="11014" width="11.7109375" customWidth="1"/>
    <col min="11015" max="11015" width="9.5703125" bestFit="1" customWidth="1"/>
    <col min="11265" max="11265" width="34.85546875" bestFit="1" customWidth="1"/>
    <col min="11266" max="11266" width="11.5703125" customWidth="1"/>
    <col min="11267" max="11267" width="9.140625" customWidth="1"/>
    <col min="11268" max="11268" width="10" customWidth="1"/>
    <col min="11269" max="11269" width="11.140625" customWidth="1"/>
    <col min="11270" max="11270" width="11.7109375" customWidth="1"/>
    <col min="11271" max="11271" width="9.5703125" bestFit="1" customWidth="1"/>
    <col min="11521" max="11521" width="34.85546875" bestFit="1" customWidth="1"/>
    <col min="11522" max="11522" width="11.5703125" customWidth="1"/>
    <col min="11523" max="11523" width="9.140625" customWidth="1"/>
    <col min="11524" max="11524" width="10" customWidth="1"/>
    <col min="11525" max="11525" width="11.140625" customWidth="1"/>
    <col min="11526" max="11526" width="11.7109375" customWidth="1"/>
    <col min="11527" max="11527" width="9.5703125" bestFit="1" customWidth="1"/>
    <col min="11777" max="11777" width="34.85546875" bestFit="1" customWidth="1"/>
    <col min="11778" max="11778" width="11.5703125" customWidth="1"/>
    <col min="11779" max="11779" width="9.140625" customWidth="1"/>
    <col min="11780" max="11780" width="10" customWidth="1"/>
    <col min="11781" max="11781" width="11.140625" customWidth="1"/>
    <col min="11782" max="11782" width="11.7109375" customWidth="1"/>
    <col min="11783" max="11783" width="9.5703125" bestFit="1" customWidth="1"/>
    <col min="12033" max="12033" width="34.85546875" bestFit="1" customWidth="1"/>
    <col min="12034" max="12034" width="11.5703125" customWidth="1"/>
    <col min="12035" max="12035" width="9.140625" customWidth="1"/>
    <col min="12036" max="12036" width="10" customWidth="1"/>
    <col min="12037" max="12037" width="11.140625" customWidth="1"/>
    <col min="12038" max="12038" width="11.7109375" customWidth="1"/>
    <col min="12039" max="12039" width="9.5703125" bestFit="1" customWidth="1"/>
    <col min="12289" max="12289" width="34.85546875" bestFit="1" customWidth="1"/>
    <col min="12290" max="12290" width="11.5703125" customWidth="1"/>
    <col min="12291" max="12291" width="9.140625" customWidth="1"/>
    <col min="12292" max="12292" width="10" customWidth="1"/>
    <col min="12293" max="12293" width="11.140625" customWidth="1"/>
    <col min="12294" max="12294" width="11.7109375" customWidth="1"/>
    <col min="12295" max="12295" width="9.5703125" bestFit="1" customWidth="1"/>
    <col min="12545" max="12545" width="34.85546875" bestFit="1" customWidth="1"/>
    <col min="12546" max="12546" width="11.5703125" customWidth="1"/>
    <col min="12547" max="12547" width="9.140625" customWidth="1"/>
    <col min="12548" max="12548" width="10" customWidth="1"/>
    <col min="12549" max="12549" width="11.140625" customWidth="1"/>
    <col min="12550" max="12550" width="11.7109375" customWidth="1"/>
    <col min="12551" max="12551" width="9.5703125" bestFit="1" customWidth="1"/>
    <col min="12801" max="12801" width="34.85546875" bestFit="1" customWidth="1"/>
    <col min="12802" max="12802" width="11.5703125" customWidth="1"/>
    <col min="12803" max="12803" width="9.140625" customWidth="1"/>
    <col min="12804" max="12804" width="10" customWidth="1"/>
    <col min="12805" max="12805" width="11.140625" customWidth="1"/>
    <col min="12806" max="12806" width="11.7109375" customWidth="1"/>
    <col min="12807" max="12807" width="9.5703125" bestFit="1" customWidth="1"/>
    <col min="13057" max="13057" width="34.85546875" bestFit="1" customWidth="1"/>
    <col min="13058" max="13058" width="11.5703125" customWidth="1"/>
    <col min="13059" max="13059" width="9.140625" customWidth="1"/>
    <col min="13060" max="13060" width="10" customWidth="1"/>
    <col min="13061" max="13061" width="11.140625" customWidth="1"/>
    <col min="13062" max="13062" width="11.7109375" customWidth="1"/>
    <col min="13063" max="13063" width="9.5703125" bestFit="1" customWidth="1"/>
    <col min="13313" max="13313" width="34.85546875" bestFit="1" customWidth="1"/>
    <col min="13314" max="13314" width="11.5703125" customWidth="1"/>
    <col min="13315" max="13315" width="9.140625" customWidth="1"/>
    <col min="13316" max="13316" width="10" customWidth="1"/>
    <col min="13317" max="13317" width="11.140625" customWidth="1"/>
    <col min="13318" max="13318" width="11.7109375" customWidth="1"/>
    <col min="13319" max="13319" width="9.5703125" bestFit="1" customWidth="1"/>
    <col min="13569" max="13569" width="34.85546875" bestFit="1" customWidth="1"/>
    <col min="13570" max="13570" width="11.5703125" customWidth="1"/>
    <col min="13571" max="13571" width="9.140625" customWidth="1"/>
    <col min="13572" max="13572" width="10" customWidth="1"/>
    <col min="13573" max="13573" width="11.140625" customWidth="1"/>
    <col min="13574" max="13574" width="11.7109375" customWidth="1"/>
    <col min="13575" max="13575" width="9.5703125" bestFit="1" customWidth="1"/>
    <col min="13825" max="13825" width="34.85546875" bestFit="1" customWidth="1"/>
    <col min="13826" max="13826" width="11.5703125" customWidth="1"/>
    <col min="13827" max="13827" width="9.140625" customWidth="1"/>
    <col min="13828" max="13828" width="10" customWidth="1"/>
    <col min="13829" max="13829" width="11.140625" customWidth="1"/>
    <col min="13830" max="13830" width="11.7109375" customWidth="1"/>
    <col min="13831" max="13831" width="9.5703125" bestFit="1" customWidth="1"/>
    <col min="14081" max="14081" width="34.85546875" bestFit="1" customWidth="1"/>
    <col min="14082" max="14082" width="11.5703125" customWidth="1"/>
    <col min="14083" max="14083" width="9.140625" customWidth="1"/>
    <col min="14084" max="14084" width="10" customWidth="1"/>
    <col min="14085" max="14085" width="11.140625" customWidth="1"/>
    <col min="14086" max="14086" width="11.7109375" customWidth="1"/>
    <col min="14087" max="14087" width="9.5703125" bestFit="1" customWidth="1"/>
    <col min="14337" max="14337" width="34.85546875" bestFit="1" customWidth="1"/>
    <col min="14338" max="14338" width="11.5703125" customWidth="1"/>
    <col min="14339" max="14339" width="9.140625" customWidth="1"/>
    <col min="14340" max="14340" width="10" customWidth="1"/>
    <col min="14341" max="14341" width="11.140625" customWidth="1"/>
    <col min="14342" max="14342" width="11.7109375" customWidth="1"/>
    <col min="14343" max="14343" width="9.5703125" bestFit="1" customWidth="1"/>
    <col min="14593" max="14593" width="34.85546875" bestFit="1" customWidth="1"/>
    <col min="14594" max="14594" width="11.5703125" customWidth="1"/>
    <col min="14595" max="14595" width="9.140625" customWidth="1"/>
    <col min="14596" max="14596" width="10" customWidth="1"/>
    <col min="14597" max="14597" width="11.140625" customWidth="1"/>
    <col min="14598" max="14598" width="11.7109375" customWidth="1"/>
    <col min="14599" max="14599" width="9.5703125" bestFit="1" customWidth="1"/>
    <col min="14849" max="14849" width="34.85546875" bestFit="1" customWidth="1"/>
    <col min="14850" max="14850" width="11.5703125" customWidth="1"/>
    <col min="14851" max="14851" width="9.140625" customWidth="1"/>
    <col min="14852" max="14852" width="10" customWidth="1"/>
    <col min="14853" max="14853" width="11.140625" customWidth="1"/>
    <col min="14854" max="14854" width="11.7109375" customWidth="1"/>
    <col min="14855" max="14855" width="9.5703125" bestFit="1" customWidth="1"/>
    <col min="15105" max="15105" width="34.85546875" bestFit="1" customWidth="1"/>
    <col min="15106" max="15106" width="11.5703125" customWidth="1"/>
    <col min="15107" max="15107" width="9.140625" customWidth="1"/>
    <col min="15108" max="15108" width="10" customWidth="1"/>
    <col min="15109" max="15109" width="11.140625" customWidth="1"/>
    <col min="15110" max="15110" width="11.7109375" customWidth="1"/>
    <col min="15111" max="15111" width="9.5703125" bestFit="1" customWidth="1"/>
    <col min="15361" max="15361" width="34.85546875" bestFit="1" customWidth="1"/>
    <col min="15362" max="15362" width="11.5703125" customWidth="1"/>
    <col min="15363" max="15363" width="9.140625" customWidth="1"/>
    <col min="15364" max="15364" width="10" customWidth="1"/>
    <col min="15365" max="15365" width="11.140625" customWidth="1"/>
    <col min="15366" max="15366" width="11.7109375" customWidth="1"/>
    <col min="15367" max="15367" width="9.5703125" bestFit="1" customWidth="1"/>
    <col min="15617" max="15617" width="34.85546875" bestFit="1" customWidth="1"/>
    <col min="15618" max="15618" width="11.5703125" customWidth="1"/>
    <col min="15619" max="15619" width="9.140625" customWidth="1"/>
    <col min="15620" max="15620" width="10" customWidth="1"/>
    <col min="15621" max="15621" width="11.140625" customWidth="1"/>
    <col min="15622" max="15622" width="11.7109375" customWidth="1"/>
    <col min="15623" max="15623" width="9.5703125" bestFit="1" customWidth="1"/>
    <col min="15873" max="15873" width="34.85546875" bestFit="1" customWidth="1"/>
    <col min="15874" max="15874" width="11.5703125" customWidth="1"/>
    <col min="15875" max="15875" width="9.140625" customWidth="1"/>
    <col min="15876" max="15876" width="10" customWidth="1"/>
    <col min="15877" max="15877" width="11.140625" customWidth="1"/>
    <col min="15878" max="15878" width="11.7109375" customWidth="1"/>
    <col min="15879" max="15879" width="9.5703125" bestFit="1" customWidth="1"/>
    <col min="16129" max="16129" width="34.85546875" bestFit="1" customWidth="1"/>
    <col min="16130" max="16130" width="11.5703125" customWidth="1"/>
    <col min="16131" max="16131" width="9.140625" customWidth="1"/>
    <col min="16132" max="16132" width="10" customWidth="1"/>
    <col min="16133" max="16133" width="11.140625" customWidth="1"/>
    <col min="16134" max="16134" width="11.7109375" customWidth="1"/>
    <col min="16135" max="16135" width="9.5703125" bestFit="1" customWidth="1"/>
  </cols>
  <sheetData>
    <row r="1" spans="1:11" s="2" customFormat="1" ht="15.75" thickBot="1" x14ac:dyDescent="0.3">
      <c r="A1" s="1"/>
      <c r="B1" s="179" t="s">
        <v>112</v>
      </c>
      <c r="C1" s="180"/>
      <c r="D1" s="180"/>
      <c r="E1" s="180"/>
      <c r="F1" s="180"/>
      <c r="G1" s="181"/>
      <c r="J1" s="56" t="s">
        <v>36</v>
      </c>
      <c r="K1" s="56"/>
    </row>
    <row r="2" spans="1:11" s="9" customFormat="1" ht="64.5" thickBot="1" x14ac:dyDescent="0.3">
      <c r="A2" s="3"/>
      <c r="B2" s="4" t="s">
        <v>1</v>
      </c>
      <c r="C2" s="5" t="s">
        <v>41</v>
      </c>
      <c r="D2" s="6" t="s">
        <v>3</v>
      </c>
      <c r="E2" s="65" t="s">
        <v>42</v>
      </c>
      <c r="F2" s="8" t="s">
        <v>5</v>
      </c>
      <c r="G2" s="4" t="s">
        <v>6</v>
      </c>
      <c r="J2" s="57"/>
      <c r="K2" s="57"/>
    </row>
    <row r="3" spans="1:11" s="17" customFormat="1" x14ac:dyDescent="0.25">
      <c r="A3" s="10" t="s">
        <v>7</v>
      </c>
      <c r="B3" s="11">
        <v>750</v>
      </c>
      <c r="C3" s="12"/>
      <c r="D3" s="13"/>
      <c r="E3" s="14"/>
      <c r="F3" s="15"/>
      <c r="G3" s="16"/>
      <c r="J3" s="58"/>
      <c r="K3" s="58"/>
    </row>
    <row r="4" spans="1:11" s="17" customFormat="1" x14ac:dyDescent="0.25">
      <c r="A4" s="18" t="s">
        <v>8</v>
      </c>
      <c r="B4" s="19">
        <v>1.0561</v>
      </c>
      <c r="C4" s="20"/>
      <c r="D4" s="21"/>
      <c r="E4" s="22"/>
      <c r="F4" s="23"/>
      <c r="G4" s="24"/>
      <c r="J4" s="58"/>
      <c r="K4" s="58"/>
    </row>
    <row r="5" spans="1:11" x14ac:dyDescent="0.25">
      <c r="A5" s="25"/>
      <c r="B5" s="26"/>
      <c r="C5" s="27"/>
      <c r="D5" s="23"/>
      <c r="E5" s="22"/>
      <c r="F5" s="23"/>
      <c r="G5" s="24"/>
      <c r="J5" s="59"/>
      <c r="K5" s="59"/>
    </row>
    <row r="6" spans="1:11" x14ac:dyDescent="0.25">
      <c r="A6" s="25" t="s">
        <v>9</v>
      </c>
      <c r="B6" s="28">
        <f>($B$3)*0.65</f>
        <v>487.5</v>
      </c>
      <c r="C6" s="29">
        <f>E6</f>
        <v>6.5000000000000002E-2</v>
      </c>
      <c r="D6" s="30">
        <f>B6*C6</f>
        <v>31.6875</v>
      </c>
      <c r="E6" s="29">
        <f>'RES FHP 2017'!E6</f>
        <v>6.5000000000000002E-2</v>
      </c>
      <c r="F6" s="30">
        <f>B6*E6</f>
        <v>31.6875</v>
      </c>
      <c r="G6" s="24"/>
      <c r="H6" s="36"/>
      <c r="J6" s="59"/>
      <c r="K6" s="59"/>
    </row>
    <row r="7" spans="1:11" x14ac:dyDescent="0.25">
      <c r="A7" s="25" t="s">
        <v>10</v>
      </c>
      <c r="B7" s="28">
        <f>($B$3)*0.17</f>
        <v>127.50000000000001</v>
      </c>
      <c r="C7" s="29">
        <f>E7</f>
        <v>9.5000000000000001E-2</v>
      </c>
      <c r="D7" s="30">
        <f>B7*C7</f>
        <v>12.112500000000001</v>
      </c>
      <c r="E7" s="29">
        <f>'RES FHP 2017'!E7</f>
        <v>9.5000000000000001E-2</v>
      </c>
      <c r="F7" s="30">
        <f>B7*E7</f>
        <v>12.112500000000001</v>
      </c>
      <c r="G7" s="24"/>
      <c r="H7" s="36"/>
      <c r="J7" s="59"/>
      <c r="K7" s="59"/>
    </row>
    <row r="8" spans="1:11" x14ac:dyDescent="0.25">
      <c r="A8" s="25" t="s">
        <v>11</v>
      </c>
      <c r="B8" s="28">
        <f>($B$3)*0.18</f>
        <v>135</v>
      </c>
      <c r="C8" s="29">
        <f>E8</f>
        <v>0.13200000000000001</v>
      </c>
      <c r="D8" s="30">
        <f>B8*C8</f>
        <v>17.82</v>
      </c>
      <c r="E8" s="29">
        <f>'RES FHP 2017'!E8</f>
        <v>0.13200000000000001</v>
      </c>
      <c r="F8" s="30">
        <f>B8*E8</f>
        <v>17.82</v>
      </c>
      <c r="G8" s="24"/>
      <c r="H8" s="36"/>
      <c r="J8" s="59"/>
      <c r="K8" s="59"/>
    </row>
    <row r="9" spans="1:11" s="2" customFormat="1" x14ac:dyDescent="0.25">
      <c r="A9" s="31" t="s">
        <v>12</v>
      </c>
      <c r="B9" s="19"/>
      <c r="C9" s="32"/>
      <c r="D9" s="33">
        <f>SUM(D6:D8)</f>
        <v>61.62</v>
      </c>
      <c r="E9" s="32"/>
      <c r="F9" s="33">
        <f>SUM(F6:F8)</f>
        <v>61.62</v>
      </c>
      <c r="G9" s="34">
        <f>(F9-D9)/D9</f>
        <v>0</v>
      </c>
      <c r="H9" s="60"/>
      <c r="J9" s="56"/>
      <c r="K9" s="56"/>
    </row>
    <row r="10" spans="1:11" s="2" customFormat="1" x14ac:dyDescent="0.25">
      <c r="A10" s="31"/>
      <c r="B10" s="19"/>
      <c r="C10" s="32"/>
      <c r="D10" s="33"/>
      <c r="E10" s="32"/>
      <c r="F10" s="33"/>
      <c r="G10" s="34"/>
      <c r="J10" s="56"/>
      <c r="K10" s="56"/>
    </row>
    <row r="11" spans="1:11" x14ac:dyDescent="0.25">
      <c r="A11" s="25" t="s">
        <v>13</v>
      </c>
      <c r="B11" s="26">
        <v>1</v>
      </c>
      <c r="C11" s="61">
        <f>ROUND('RES FHP 2018'!C11*(1+J11),2)</f>
        <v>19.34</v>
      </c>
      <c r="D11" s="30">
        <f>B11*C11</f>
        <v>19.34</v>
      </c>
      <c r="E11" s="40">
        <f>'RES FHP 2017'!E11</f>
        <v>17.5</v>
      </c>
      <c r="F11" s="30">
        <f>B11*E11</f>
        <v>17.5</v>
      </c>
      <c r="G11" s="24"/>
      <c r="H11" s="36"/>
      <c r="J11" s="62">
        <v>1.6E-2</v>
      </c>
      <c r="K11" s="59"/>
    </row>
    <row r="12" spans="1:11" x14ac:dyDescent="0.25">
      <c r="A12" s="25" t="s">
        <v>14</v>
      </c>
      <c r="B12" s="26">
        <v>1</v>
      </c>
      <c r="C12" s="27">
        <f>2.56-3.63-0.08</f>
        <v>-1.1499999999999999</v>
      </c>
      <c r="D12" s="30">
        <f>B12*C12</f>
        <v>-1.1499999999999999</v>
      </c>
      <c r="E12" s="27">
        <f>'RES FHP 2017'!E12</f>
        <v>-1.1499999999999999</v>
      </c>
      <c r="F12" s="30">
        <f>B12*E12</f>
        <v>-1.1499999999999999</v>
      </c>
      <c r="G12" s="24"/>
      <c r="H12" s="36"/>
      <c r="J12" s="59"/>
      <c r="K12" s="59"/>
    </row>
    <row r="13" spans="1:11" x14ac:dyDescent="0.25">
      <c r="A13" s="25" t="s">
        <v>15</v>
      </c>
      <c r="B13" s="26">
        <f>B3</f>
        <v>750</v>
      </c>
      <c r="C13" s="63">
        <f>ROUND('RES FHP 2018'!C13*(1+J13),4)</f>
        <v>1.3899999999999999E-2</v>
      </c>
      <c r="D13" s="30">
        <f>B13*C13</f>
        <v>10.424999999999999</v>
      </c>
      <c r="E13" s="27">
        <f>'RES FHP 2017'!E13</f>
        <v>1.26E-2</v>
      </c>
      <c r="F13" s="30">
        <f>B13*E13</f>
        <v>9.4499999999999993</v>
      </c>
      <c r="G13" s="24"/>
      <c r="H13" s="36"/>
      <c r="J13" s="62">
        <v>1.6E-2</v>
      </c>
      <c r="K13" s="59"/>
    </row>
    <row r="14" spans="1:11" x14ac:dyDescent="0.25">
      <c r="A14" s="25" t="s">
        <v>16</v>
      </c>
      <c r="B14" s="26">
        <f>B3</f>
        <v>750</v>
      </c>
      <c r="C14" s="27">
        <v>5.9999999999999995E-4</v>
      </c>
      <c r="D14" s="30">
        <f>B14*C14</f>
        <v>0.44999999999999996</v>
      </c>
      <c r="E14" s="27">
        <f>'RES FHP 2017'!E14</f>
        <v>5.9999999999999995E-4</v>
      </c>
      <c r="F14" s="30">
        <f>B14*E14</f>
        <v>0.44999999999999996</v>
      </c>
      <c r="G14" s="24"/>
      <c r="H14" s="36"/>
    </row>
    <row r="15" spans="1:11" x14ac:dyDescent="0.25">
      <c r="A15" s="25" t="s">
        <v>17</v>
      </c>
      <c r="B15" s="26">
        <f>B3</f>
        <v>750</v>
      </c>
      <c r="C15" s="27">
        <f>0.0013-0.0028</f>
        <v>-1.5E-3</v>
      </c>
      <c r="D15" s="30">
        <f>B15*C15</f>
        <v>-1.125</v>
      </c>
      <c r="E15" s="27">
        <f>'RES FHP 2017'!E15</f>
        <v>-1.5E-3</v>
      </c>
      <c r="F15" s="30">
        <f>B15*E15</f>
        <v>-1.125</v>
      </c>
      <c r="G15" s="24"/>
      <c r="H15" s="36"/>
    </row>
    <row r="16" spans="1:11" x14ac:dyDescent="0.25">
      <c r="A16" s="25"/>
      <c r="B16" s="26"/>
      <c r="C16" s="37"/>
      <c r="D16" s="30"/>
      <c r="E16" s="37"/>
      <c r="F16" s="30"/>
      <c r="G16" s="24"/>
    </row>
    <row r="17" spans="1:8" x14ac:dyDescent="0.25">
      <c r="A17" s="31" t="s">
        <v>18</v>
      </c>
      <c r="B17" s="26"/>
      <c r="C17" s="37"/>
      <c r="D17" s="33">
        <f>SUM(D11,D13,D14)</f>
        <v>30.215</v>
      </c>
      <c r="E17" s="37"/>
      <c r="F17" s="39">
        <f>SUM(F11,F13,F14)</f>
        <v>27.4</v>
      </c>
      <c r="G17" s="34">
        <f>(F17-D17)/D17</f>
        <v>-9.3165646202217484E-2</v>
      </c>
    </row>
    <row r="18" spans="1:8" x14ac:dyDescent="0.25">
      <c r="A18" s="31"/>
      <c r="B18" s="26"/>
      <c r="C18" s="37"/>
      <c r="D18" s="33"/>
      <c r="E18" s="37"/>
      <c r="F18" s="39"/>
      <c r="G18" s="34"/>
    </row>
    <row r="19" spans="1:8" x14ac:dyDescent="0.25">
      <c r="A19" s="25" t="s">
        <v>19</v>
      </c>
      <c r="B19" s="26">
        <v>1</v>
      </c>
      <c r="C19" s="40">
        <v>0.79</v>
      </c>
      <c r="D19" s="30">
        <f>B19*C19</f>
        <v>0.79</v>
      </c>
      <c r="E19" s="40">
        <f>'RES FHP 2017'!E19</f>
        <v>0.79</v>
      </c>
      <c r="F19" s="41">
        <f>B19*E19</f>
        <v>0.79</v>
      </c>
      <c r="G19" s="34"/>
      <c r="H19" s="36"/>
    </row>
    <row r="20" spans="1:8" x14ac:dyDescent="0.25">
      <c r="A20" s="25" t="s">
        <v>20</v>
      </c>
      <c r="B20" s="28">
        <f>(B3*B4)-B3</f>
        <v>42.075000000000045</v>
      </c>
      <c r="C20" s="37">
        <f>C6*0.65+C7*0.17+C8*0.18</f>
        <v>8.2160000000000011E-2</v>
      </c>
      <c r="D20" s="30">
        <f>B20*C20</f>
        <v>3.4568820000000042</v>
      </c>
      <c r="E20" s="37">
        <f>'RES FHP 2017'!E20</f>
        <v>8.2160000000000011E-2</v>
      </c>
      <c r="F20" s="41">
        <f>B20*E20</f>
        <v>3.4568820000000042</v>
      </c>
      <c r="G20" s="34"/>
      <c r="H20" s="36"/>
    </row>
    <row r="21" spans="1:8" x14ac:dyDescent="0.25">
      <c r="A21" s="25"/>
      <c r="B21" s="26"/>
      <c r="C21" s="37"/>
      <c r="D21" s="33"/>
      <c r="E21" s="37"/>
      <c r="F21" s="39"/>
      <c r="G21" s="34"/>
    </row>
    <row r="22" spans="1:8" x14ac:dyDescent="0.25">
      <c r="A22" s="31" t="s">
        <v>21</v>
      </c>
      <c r="B22" s="26"/>
      <c r="C22" s="37"/>
      <c r="D22" s="33">
        <f>D19+D20</f>
        <v>4.2468820000000047</v>
      </c>
      <c r="E22" s="37"/>
      <c r="F22" s="39">
        <f>F19+F20</f>
        <v>4.2468820000000047</v>
      </c>
      <c r="G22" s="34">
        <f>(F22-D22)/D22</f>
        <v>0</v>
      </c>
    </row>
    <row r="23" spans="1:8" s="2" customFormat="1" x14ac:dyDescent="0.25">
      <c r="A23" s="31" t="s">
        <v>22</v>
      </c>
      <c r="B23" s="19"/>
      <c r="C23" s="32"/>
      <c r="D23" s="33">
        <f>D17+D22</f>
        <v>34.461882000000003</v>
      </c>
      <c r="E23" s="32"/>
      <c r="F23" s="33">
        <f>F17+F22</f>
        <v>31.646882000000005</v>
      </c>
      <c r="G23" s="34">
        <f>(F23-D23)/D23</f>
        <v>-8.1684453565246312E-2</v>
      </c>
      <c r="H23" s="42"/>
    </row>
    <row r="24" spans="1:8" s="2" customFormat="1" x14ac:dyDescent="0.25">
      <c r="A24" s="31"/>
      <c r="B24" s="19"/>
      <c r="C24" s="32"/>
      <c r="D24" s="33"/>
      <c r="E24" s="32"/>
      <c r="F24" s="33"/>
      <c r="G24" s="34"/>
      <c r="H24" s="42"/>
    </row>
    <row r="25" spans="1:8" x14ac:dyDescent="0.25">
      <c r="A25" s="25" t="s">
        <v>23</v>
      </c>
      <c r="B25" s="28">
        <f>B3*B4</f>
        <v>792.07500000000005</v>
      </c>
      <c r="C25" s="27">
        <v>5.4000000000000003E-3</v>
      </c>
      <c r="D25" s="30">
        <f>B25*C25</f>
        <v>4.2772050000000004</v>
      </c>
      <c r="E25" s="27">
        <f>'RES FHP 2017'!E25</f>
        <v>5.4000000000000003E-3</v>
      </c>
      <c r="F25" s="30">
        <f>B25*E25</f>
        <v>4.2772050000000004</v>
      </c>
      <c r="G25" s="24"/>
      <c r="H25" s="36"/>
    </row>
    <row r="26" spans="1:8" x14ac:dyDescent="0.25">
      <c r="A26" s="25" t="s">
        <v>24</v>
      </c>
      <c r="B26" s="28">
        <f>B3*B4</f>
        <v>792.07500000000005</v>
      </c>
      <c r="C26" s="27">
        <v>4.1000000000000003E-3</v>
      </c>
      <c r="D26" s="30">
        <f>B26*C26</f>
        <v>3.2475075000000007</v>
      </c>
      <c r="E26" s="27">
        <f>'RES FHP 2017'!E26</f>
        <v>4.1000000000000003E-3</v>
      </c>
      <c r="F26" s="30">
        <f>B26*E26</f>
        <v>3.2475075000000007</v>
      </c>
      <c r="G26" s="24"/>
      <c r="H26" s="36"/>
    </row>
    <row r="27" spans="1:8" s="2" customFormat="1" x14ac:dyDescent="0.25">
      <c r="A27" s="31" t="s">
        <v>25</v>
      </c>
      <c r="B27" s="43"/>
      <c r="C27" s="32"/>
      <c r="D27" s="33">
        <f>SUM(D25:D26)</f>
        <v>7.5247125000000015</v>
      </c>
      <c r="E27" s="32"/>
      <c r="F27" s="33">
        <f>SUM(F25:F26)</f>
        <v>7.5247125000000015</v>
      </c>
      <c r="G27" s="34">
        <f>(F27-D27)/D27</f>
        <v>0</v>
      </c>
    </row>
    <row r="28" spans="1:8" s="2" customFormat="1" x14ac:dyDescent="0.25">
      <c r="A28" s="31"/>
      <c r="B28" s="43"/>
      <c r="C28" s="32"/>
      <c r="D28" s="33"/>
      <c r="E28" s="32"/>
      <c r="F28" s="33"/>
      <c r="G28" s="34"/>
    </row>
    <row r="29" spans="1:8" x14ac:dyDescent="0.25">
      <c r="A29" s="25" t="s">
        <v>27</v>
      </c>
      <c r="B29" s="28">
        <f>B3*B4</f>
        <v>792.07500000000005</v>
      </c>
      <c r="C29" s="27">
        <v>3.5999999999999999E-3</v>
      </c>
      <c r="D29" s="30">
        <f>B29*C29</f>
        <v>2.8514699999999999</v>
      </c>
      <c r="E29" s="27">
        <f>'RES FHP 2017'!E29</f>
        <v>3.5999999999999999E-3</v>
      </c>
      <c r="F29" s="30">
        <f>B29*E29</f>
        <v>2.8514699999999999</v>
      </c>
      <c r="G29" s="24"/>
      <c r="H29" s="36"/>
    </row>
    <row r="30" spans="1:8" x14ac:dyDescent="0.25">
      <c r="A30" s="25" t="s">
        <v>28</v>
      </c>
      <c r="B30" s="28">
        <f>B3*B4</f>
        <v>792.07500000000005</v>
      </c>
      <c r="C30" s="27">
        <v>2.9999999999999997E-4</v>
      </c>
      <c r="D30" s="30">
        <f>B30*C30</f>
        <v>0.23762249999999999</v>
      </c>
      <c r="E30" s="27">
        <f>'RES FHP 2017'!E30</f>
        <v>2.9999999999999997E-4</v>
      </c>
      <c r="F30" s="30">
        <f>B30*E30</f>
        <v>0.23762249999999999</v>
      </c>
      <c r="G30" s="24"/>
      <c r="H30" s="36"/>
    </row>
    <row r="31" spans="1:8" x14ac:dyDescent="0.25">
      <c r="A31" s="25" t="s">
        <v>29</v>
      </c>
      <c r="B31" s="28">
        <f>B3*B4</f>
        <v>792.07500000000005</v>
      </c>
      <c r="C31" s="27">
        <v>0</v>
      </c>
      <c r="D31" s="30">
        <f>B31*C31</f>
        <v>0</v>
      </c>
      <c r="E31" s="27">
        <f>'RES FHP 2017'!E31</f>
        <v>0</v>
      </c>
      <c r="F31" s="30">
        <f>B31*E31</f>
        <v>0</v>
      </c>
      <c r="G31" s="24"/>
      <c r="H31" s="36"/>
    </row>
    <row r="32" spans="1:8" x14ac:dyDescent="0.25">
      <c r="A32" s="25" t="s">
        <v>30</v>
      </c>
      <c r="B32" s="26">
        <v>1</v>
      </c>
      <c r="C32" s="27">
        <v>0.25</v>
      </c>
      <c r="D32" s="30">
        <f>B32*C32</f>
        <v>0.25</v>
      </c>
      <c r="E32" s="27">
        <f>'RES FHP 2017'!E32</f>
        <v>0.25</v>
      </c>
      <c r="F32" s="30">
        <f>B32*E32</f>
        <v>0.25</v>
      </c>
      <c r="G32" s="24"/>
      <c r="H32" s="36"/>
    </row>
    <row r="33" spans="1:8" s="2" customFormat="1" x14ac:dyDescent="0.25">
      <c r="A33" s="31" t="s">
        <v>31</v>
      </c>
      <c r="B33" s="19"/>
      <c r="C33" s="32"/>
      <c r="D33" s="33">
        <f>SUM(D29:D32)</f>
        <v>3.3390925</v>
      </c>
      <c r="E33" s="32"/>
      <c r="F33" s="33">
        <f>SUM(F29:F32)</f>
        <v>3.3390925</v>
      </c>
      <c r="G33" s="34">
        <f>(F33-D33)/D33</f>
        <v>0</v>
      </c>
    </row>
    <row r="34" spans="1:8" s="2" customFormat="1" x14ac:dyDescent="0.25">
      <c r="A34" s="31"/>
      <c r="B34" s="19"/>
      <c r="C34" s="32"/>
      <c r="D34" s="33"/>
      <c r="E34" s="32"/>
      <c r="F34" s="33"/>
      <c r="G34" s="34"/>
    </row>
    <row r="35" spans="1:8" x14ac:dyDescent="0.25">
      <c r="A35" s="25" t="s">
        <v>32</v>
      </c>
      <c r="B35" s="26"/>
      <c r="C35" s="45"/>
      <c r="D35" s="30">
        <f>SUM(D9,D23,D27,D33)</f>
        <v>106.94568700000002</v>
      </c>
      <c r="E35" s="46"/>
      <c r="F35" s="30">
        <f>SUM(F9,F23,F27,F33)</f>
        <v>104.13068700000002</v>
      </c>
      <c r="G35" s="150"/>
      <c r="H35" s="36"/>
    </row>
    <row r="36" spans="1:8" ht="15.75" thickBot="1" x14ac:dyDescent="0.3">
      <c r="A36" s="25" t="s">
        <v>33</v>
      </c>
      <c r="B36" s="26"/>
      <c r="C36" s="47">
        <v>0.05</v>
      </c>
      <c r="D36" s="48">
        <f>D35*C36</f>
        <v>5.3472843500000016</v>
      </c>
      <c r="E36" s="46">
        <f>+C36</f>
        <v>0.05</v>
      </c>
      <c r="F36" s="30">
        <f>F35*E36</f>
        <v>5.2065343500000019</v>
      </c>
      <c r="G36" s="24"/>
      <c r="H36" s="36"/>
    </row>
    <row r="37" spans="1:8" s="2" customFormat="1" ht="15.75" thickBot="1" x14ac:dyDescent="0.3">
      <c r="A37" s="1" t="s">
        <v>34</v>
      </c>
      <c r="B37" s="49"/>
      <c r="C37" s="50"/>
      <c r="D37" s="51">
        <f>D35+D36</f>
        <v>112.29297135000002</v>
      </c>
      <c r="E37" s="52"/>
      <c r="F37" s="51">
        <f>F35+F36</f>
        <v>109.33722135000002</v>
      </c>
      <c r="G37" s="53">
        <f>(F37-D37)/D37</f>
        <v>-2.632177209727022E-2</v>
      </c>
    </row>
    <row r="38" spans="1:8" x14ac:dyDescent="0.25">
      <c r="F38" s="55"/>
    </row>
    <row r="39" spans="1:8" x14ac:dyDescent="0.25">
      <c r="F39" s="55"/>
      <c r="G39" s="177" t="s">
        <v>132</v>
      </c>
    </row>
  </sheetData>
  <mergeCells count="1">
    <mergeCell ref="B1:G1"/>
  </mergeCells>
  <pageMargins left="0.7" right="0.7" top="0.75" bottom="0.75" header="0.3" footer="0.3"/>
  <pageSetup scale="92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9"/>
  <sheetViews>
    <sheetView workbookViewId="0"/>
  </sheetViews>
  <sheetFormatPr defaultRowHeight="15" x14ac:dyDescent="0.25"/>
  <cols>
    <col min="1" max="1" width="34.85546875" style="54" bestFit="1" customWidth="1"/>
    <col min="2" max="2" width="11.5703125" style="17" customWidth="1"/>
    <col min="3" max="3" width="9.140625" customWidth="1"/>
    <col min="4" max="4" width="10" customWidth="1"/>
    <col min="5" max="5" width="11.140625" style="17" customWidth="1"/>
    <col min="6" max="6" width="11.7109375" style="17" customWidth="1"/>
    <col min="7" max="7" width="9.5703125" style="17" bestFit="1" customWidth="1"/>
    <col min="257" max="257" width="34.85546875" bestFit="1" customWidth="1"/>
    <col min="258" max="258" width="11.5703125" customWidth="1"/>
    <col min="259" max="259" width="9.140625" customWidth="1"/>
    <col min="260" max="260" width="10" customWidth="1"/>
    <col min="261" max="261" width="11.140625" customWidth="1"/>
    <col min="262" max="262" width="11.7109375" customWidth="1"/>
    <col min="263" max="263" width="9.5703125" bestFit="1" customWidth="1"/>
    <col min="513" max="513" width="34.85546875" bestFit="1" customWidth="1"/>
    <col min="514" max="514" width="11.5703125" customWidth="1"/>
    <col min="515" max="515" width="9.140625" customWidth="1"/>
    <col min="516" max="516" width="10" customWidth="1"/>
    <col min="517" max="517" width="11.140625" customWidth="1"/>
    <col min="518" max="518" width="11.7109375" customWidth="1"/>
    <col min="519" max="519" width="9.5703125" bestFit="1" customWidth="1"/>
    <col min="769" max="769" width="34.85546875" bestFit="1" customWidth="1"/>
    <col min="770" max="770" width="11.5703125" customWidth="1"/>
    <col min="771" max="771" width="9.140625" customWidth="1"/>
    <col min="772" max="772" width="10" customWidth="1"/>
    <col min="773" max="773" width="11.140625" customWidth="1"/>
    <col min="774" max="774" width="11.7109375" customWidth="1"/>
    <col min="775" max="775" width="9.5703125" bestFit="1" customWidth="1"/>
    <col min="1025" max="1025" width="34.85546875" bestFit="1" customWidth="1"/>
    <col min="1026" max="1026" width="11.5703125" customWidth="1"/>
    <col min="1027" max="1027" width="9.140625" customWidth="1"/>
    <col min="1028" max="1028" width="10" customWidth="1"/>
    <col min="1029" max="1029" width="11.140625" customWidth="1"/>
    <col min="1030" max="1030" width="11.7109375" customWidth="1"/>
    <col min="1031" max="1031" width="9.5703125" bestFit="1" customWidth="1"/>
    <col min="1281" max="1281" width="34.85546875" bestFit="1" customWidth="1"/>
    <col min="1282" max="1282" width="11.5703125" customWidth="1"/>
    <col min="1283" max="1283" width="9.140625" customWidth="1"/>
    <col min="1284" max="1284" width="10" customWidth="1"/>
    <col min="1285" max="1285" width="11.140625" customWidth="1"/>
    <col min="1286" max="1286" width="11.7109375" customWidth="1"/>
    <col min="1287" max="1287" width="9.5703125" bestFit="1" customWidth="1"/>
    <col min="1537" max="1537" width="34.85546875" bestFit="1" customWidth="1"/>
    <col min="1538" max="1538" width="11.5703125" customWidth="1"/>
    <col min="1539" max="1539" width="9.140625" customWidth="1"/>
    <col min="1540" max="1540" width="10" customWidth="1"/>
    <col min="1541" max="1541" width="11.140625" customWidth="1"/>
    <col min="1542" max="1542" width="11.7109375" customWidth="1"/>
    <col min="1543" max="1543" width="9.5703125" bestFit="1" customWidth="1"/>
    <col min="1793" max="1793" width="34.85546875" bestFit="1" customWidth="1"/>
    <col min="1794" max="1794" width="11.5703125" customWidth="1"/>
    <col min="1795" max="1795" width="9.140625" customWidth="1"/>
    <col min="1796" max="1796" width="10" customWidth="1"/>
    <col min="1797" max="1797" width="11.140625" customWidth="1"/>
    <col min="1798" max="1798" width="11.7109375" customWidth="1"/>
    <col min="1799" max="1799" width="9.5703125" bestFit="1" customWidth="1"/>
    <col min="2049" max="2049" width="34.85546875" bestFit="1" customWidth="1"/>
    <col min="2050" max="2050" width="11.5703125" customWidth="1"/>
    <col min="2051" max="2051" width="9.140625" customWidth="1"/>
    <col min="2052" max="2052" width="10" customWidth="1"/>
    <col min="2053" max="2053" width="11.140625" customWidth="1"/>
    <col min="2054" max="2054" width="11.7109375" customWidth="1"/>
    <col min="2055" max="2055" width="9.5703125" bestFit="1" customWidth="1"/>
    <col min="2305" max="2305" width="34.85546875" bestFit="1" customWidth="1"/>
    <col min="2306" max="2306" width="11.5703125" customWidth="1"/>
    <col min="2307" max="2307" width="9.140625" customWidth="1"/>
    <col min="2308" max="2308" width="10" customWidth="1"/>
    <col min="2309" max="2309" width="11.140625" customWidth="1"/>
    <col min="2310" max="2310" width="11.7109375" customWidth="1"/>
    <col min="2311" max="2311" width="9.5703125" bestFit="1" customWidth="1"/>
    <col min="2561" max="2561" width="34.85546875" bestFit="1" customWidth="1"/>
    <col min="2562" max="2562" width="11.5703125" customWidth="1"/>
    <col min="2563" max="2563" width="9.140625" customWidth="1"/>
    <col min="2564" max="2564" width="10" customWidth="1"/>
    <col min="2565" max="2565" width="11.140625" customWidth="1"/>
    <col min="2566" max="2566" width="11.7109375" customWidth="1"/>
    <col min="2567" max="2567" width="9.5703125" bestFit="1" customWidth="1"/>
    <col min="2817" max="2817" width="34.85546875" bestFit="1" customWidth="1"/>
    <col min="2818" max="2818" width="11.5703125" customWidth="1"/>
    <col min="2819" max="2819" width="9.140625" customWidth="1"/>
    <col min="2820" max="2820" width="10" customWidth="1"/>
    <col min="2821" max="2821" width="11.140625" customWidth="1"/>
    <col min="2822" max="2822" width="11.7109375" customWidth="1"/>
    <col min="2823" max="2823" width="9.5703125" bestFit="1" customWidth="1"/>
    <col min="3073" max="3073" width="34.85546875" bestFit="1" customWidth="1"/>
    <col min="3074" max="3074" width="11.5703125" customWidth="1"/>
    <col min="3075" max="3075" width="9.140625" customWidth="1"/>
    <col min="3076" max="3076" width="10" customWidth="1"/>
    <col min="3077" max="3077" width="11.140625" customWidth="1"/>
    <col min="3078" max="3078" width="11.7109375" customWidth="1"/>
    <col min="3079" max="3079" width="9.5703125" bestFit="1" customWidth="1"/>
    <col min="3329" max="3329" width="34.85546875" bestFit="1" customWidth="1"/>
    <col min="3330" max="3330" width="11.5703125" customWidth="1"/>
    <col min="3331" max="3331" width="9.140625" customWidth="1"/>
    <col min="3332" max="3332" width="10" customWidth="1"/>
    <col min="3333" max="3333" width="11.140625" customWidth="1"/>
    <col min="3334" max="3334" width="11.7109375" customWidth="1"/>
    <col min="3335" max="3335" width="9.5703125" bestFit="1" customWidth="1"/>
    <col min="3585" max="3585" width="34.85546875" bestFit="1" customWidth="1"/>
    <col min="3586" max="3586" width="11.5703125" customWidth="1"/>
    <col min="3587" max="3587" width="9.140625" customWidth="1"/>
    <col min="3588" max="3588" width="10" customWidth="1"/>
    <col min="3589" max="3589" width="11.140625" customWidth="1"/>
    <col min="3590" max="3590" width="11.7109375" customWidth="1"/>
    <col min="3591" max="3591" width="9.5703125" bestFit="1" customWidth="1"/>
    <col min="3841" max="3841" width="34.85546875" bestFit="1" customWidth="1"/>
    <col min="3842" max="3842" width="11.5703125" customWidth="1"/>
    <col min="3843" max="3843" width="9.140625" customWidth="1"/>
    <col min="3844" max="3844" width="10" customWidth="1"/>
    <col min="3845" max="3845" width="11.140625" customWidth="1"/>
    <col min="3846" max="3846" width="11.7109375" customWidth="1"/>
    <col min="3847" max="3847" width="9.5703125" bestFit="1" customWidth="1"/>
    <col min="4097" max="4097" width="34.85546875" bestFit="1" customWidth="1"/>
    <col min="4098" max="4098" width="11.5703125" customWidth="1"/>
    <col min="4099" max="4099" width="9.140625" customWidth="1"/>
    <col min="4100" max="4100" width="10" customWidth="1"/>
    <col min="4101" max="4101" width="11.140625" customWidth="1"/>
    <col min="4102" max="4102" width="11.7109375" customWidth="1"/>
    <col min="4103" max="4103" width="9.5703125" bestFit="1" customWidth="1"/>
    <col min="4353" max="4353" width="34.85546875" bestFit="1" customWidth="1"/>
    <col min="4354" max="4354" width="11.5703125" customWidth="1"/>
    <col min="4355" max="4355" width="9.140625" customWidth="1"/>
    <col min="4356" max="4356" width="10" customWidth="1"/>
    <col min="4357" max="4357" width="11.140625" customWidth="1"/>
    <col min="4358" max="4358" width="11.7109375" customWidth="1"/>
    <col min="4359" max="4359" width="9.5703125" bestFit="1" customWidth="1"/>
    <col min="4609" max="4609" width="34.85546875" bestFit="1" customWidth="1"/>
    <col min="4610" max="4610" width="11.5703125" customWidth="1"/>
    <col min="4611" max="4611" width="9.140625" customWidth="1"/>
    <col min="4612" max="4612" width="10" customWidth="1"/>
    <col min="4613" max="4613" width="11.140625" customWidth="1"/>
    <col min="4614" max="4614" width="11.7109375" customWidth="1"/>
    <col min="4615" max="4615" width="9.5703125" bestFit="1" customWidth="1"/>
    <col min="4865" max="4865" width="34.85546875" bestFit="1" customWidth="1"/>
    <col min="4866" max="4866" width="11.5703125" customWidth="1"/>
    <col min="4867" max="4867" width="9.140625" customWidth="1"/>
    <col min="4868" max="4868" width="10" customWidth="1"/>
    <col min="4869" max="4869" width="11.140625" customWidth="1"/>
    <col min="4870" max="4870" width="11.7109375" customWidth="1"/>
    <col min="4871" max="4871" width="9.5703125" bestFit="1" customWidth="1"/>
    <col min="5121" max="5121" width="34.85546875" bestFit="1" customWidth="1"/>
    <col min="5122" max="5122" width="11.5703125" customWidth="1"/>
    <col min="5123" max="5123" width="9.140625" customWidth="1"/>
    <col min="5124" max="5124" width="10" customWidth="1"/>
    <col min="5125" max="5125" width="11.140625" customWidth="1"/>
    <col min="5126" max="5126" width="11.7109375" customWidth="1"/>
    <col min="5127" max="5127" width="9.5703125" bestFit="1" customWidth="1"/>
    <col min="5377" max="5377" width="34.85546875" bestFit="1" customWidth="1"/>
    <col min="5378" max="5378" width="11.5703125" customWidth="1"/>
    <col min="5379" max="5379" width="9.140625" customWidth="1"/>
    <col min="5380" max="5380" width="10" customWidth="1"/>
    <col min="5381" max="5381" width="11.140625" customWidth="1"/>
    <col min="5382" max="5382" width="11.7109375" customWidth="1"/>
    <col min="5383" max="5383" width="9.5703125" bestFit="1" customWidth="1"/>
    <col min="5633" max="5633" width="34.85546875" bestFit="1" customWidth="1"/>
    <col min="5634" max="5634" width="11.5703125" customWidth="1"/>
    <col min="5635" max="5635" width="9.140625" customWidth="1"/>
    <col min="5636" max="5636" width="10" customWidth="1"/>
    <col min="5637" max="5637" width="11.140625" customWidth="1"/>
    <col min="5638" max="5638" width="11.7109375" customWidth="1"/>
    <col min="5639" max="5639" width="9.5703125" bestFit="1" customWidth="1"/>
    <col min="5889" max="5889" width="34.85546875" bestFit="1" customWidth="1"/>
    <col min="5890" max="5890" width="11.5703125" customWidth="1"/>
    <col min="5891" max="5891" width="9.140625" customWidth="1"/>
    <col min="5892" max="5892" width="10" customWidth="1"/>
    <col min="5893" max="5893" width="11.140625" customWidth="1"/>
    <col min="5894" max="5894" width="11.7109375" customWidth="1"/>
    <col min="5895" max="5895" width="9.5703125" bestFit="1" customWidth="1"/>
    <col min="6145" max="6145" width="34.85546875" bestFit="1" customWidth="1"/>
    <col min="6146" max="6146" width="11.5703125" customWidth="1"/>
    <col min="6147" max="6147" width="9.140625" customWidth="1"/>
    <col min="6148" max="6148" width="10" customWidth="1"/>
    <col min="6149" max="6149" width="11.140625" customWidth="1"/>
    <col min="6150" max="6150" width="11.7109375" customWidth="1"/>
    <col min="6151" max="6151" width="9.5703125" bestFit="1" customWidth="1"/>
    <col min="6401" max="6401" width="34.85546875" bestFit="1" customWidth="1"/>
    <col min="6402" max="6402" width="11.5703125" customWidth="1"/>
    <col min="6403" max="6403" width="9.140625" customWidth="1"/>
    <col min="6404" max="6404" width="10" customWidth="1"/>
    <col min="6405" max="6405" width="11.140625" customWidth="1"/>
    <col min="6406" max="6406" width="11.7109375" customWidth="1"/>
    <col min="6407" max="6407" width="9.5703125" bestFit="1" customWidth="1"/>
    <col min="6657" max="6657" width="34.85546875" bestFit="1" customWidth="1"/>
    <col min="6658" max="6658" width="11.5703125" customWidth="1"/>
    <col min="6659" max="6659" width="9.140625" customWidth="1"/>
    <col min="6660" max="6660" width="10" customWidth="1"/>
    <col min="6661" max="6661" width="11.140625" customWidth="1"/>
    <col min="6662" max="6662" width="11.7109375" customWidth="1"/>
    <col min="6663" max="6663" width="9.5703125" bestFit="1" customWidth="1"/>
    <col min="6913" max="6913" width="34.85546875" bestFit="1" customWidth="1"/>
    <col min="6914" max="6914" width="11.5703125" customWidth="1"/>
    <col min="6915" max="6915" width="9.140625" customWidth="1"/>
    <col min="6916" max="6916" width="10" customWidth="1"/>
    <col min="6917" max="6917" width="11.140625" customWidth="1"/>
    <col min="6918" max="6918" width="11.7109375" customWidth="1"/>
    <col min="6919" max="6919" width="9.5703125" bestFit="1" customWidth="1"/>
    <col min="7169" max="7169" width="34.85546875" bestFit="1" customWidth="1"/>
    <col min="7170" max="7170" width="11.5703125" customWidth="1"/>
    <col min="7171" max="7171" width="9.140625" customWidth="1"/>
    <col min="7172" max="7172" width="10" customWidth="1"/>
    <col min="7173" max="7173" width="11.140625" customWidth="1"/>
    <col min="7174" max="7174" width="11.7109375" customWidth="1"/>
    <col min="7175" max="7175" width="9.5703125" bestFit="1" customWidth="1"/>
    <col min="7425" max="7425" width="34.85546875" bestFit="1" customWidth="1"/>
    <col min="7426" max="7426" width="11.5703125" customWidth="1"/>
    <col min="7427" max="7427" width="9.140625" customWidth="1"/>
    <col min="7428" max="7428" width="10" customWidth="1"/>
    <col min="7429" max="7429" width="11.140625" customWidth="1"/>
    <col min="7430" max="7430" width="11.7109375" customWidth="1"/>
    <col min="7431" max="7431" width="9.5703125" bestFit="1" customWidth="1"/>
    <col min="7681" max="7681" width="34.85546875" bestFit="1" customWidth="1"/>
    <col min="7682" max="7682" width="11.5703125" customWidth="1"/>
    <col min="7683" max="7683" width="9.140625" customWidth="1"/>
    <col min="7684" max="7684" width="10" customWidth="1"/>
    <col min="7685" max="7685" width="11.140625" customWidth="1"/>
    <col min="7686" max="7686" width="11.7109375" customWidth="1"/>
    <col min="7687" max="7687" width="9.5703125" bestFit="1" customWidth="1"/>
    <col min="7937" max="7937" width="34.85546875" bestFit="1" customWidth="1"/>
    <col min="7938" max="7938" width="11.5703125" customWidth="1"/>
    <col min="7939" max="7939" width="9.140625" customWidth="1"/>
    <col min="7940" max="7940" width="10" customWidth="1"/>
    <col min="7941" max="7941" width="11.140625" customWidth="1"/>
    <col min="7942" max="7942" width="11.7109375" customWidth="1"/>
    <col min="7943" max="7943" width="9.5703125" bestFit="1" customWidth="1"/>
    <col min="8193" max="8193" width="34.85546875" bestFit="1" customWidth="1"/>
    <col min="8194" max="8194" width="11.5703125" customWidth="1"/>
    <col min="8195" max="8195" width="9.140625" customWidth="1"/>
    <col min="8196" max="8196" width="10" customWidth="1"/>
    <col min="8197" max="8197" width="11.140625" customWidth="1"/>
    <col min="8198" max="8198" width="11.7109375" customWidth="1"/>
    <col min="8199" max="8199" width="9.5703125" bestFit="1" customWidth="1"/>
    <col min="8449" max="8449" width="34.85546875" bestFit="1" customWidth="1"/>
    <col min="8450" max="8450" width="11.5703125" customWidth="1"/>
    <col min="8451" max="8451" width="9.140625" customWidth="1"/>
    <col min="8452" max="8452" width="10" customWidth="1"/>
    <col min="8453" max="8453" width="11.140625" customWidth="1"/>
    <col min="8454" max="8454" width="11.7109375" customWidth="1"/>
    <col min="8455" max="8455" width="9.5703125" bestFit="1" customWidth="1"/>
    <col min="8705" max="8705" width="34.85546875" bestFit="1" customWidth="1"/>
    <col min="8706" max="8706" width="11.5703125" customWidth="1"/>
    <col min="8707" max="8707" width="9.140625" customWidth="1"/>
    <col min="8708" max="8708" width="10" customWidth="1"/>
    <col min="8709" max="8709" width="11.140625" customWidth="1"/>
    <col min="8710" max="8710" width="11.7109375" customWidth="1"/>
    <col min="8711" max="8711" width="9.5703125" bestFit="1" customWidth="1"/>
    <col min="8961" max="8961" width="34.85546875" bestFit="1" customWidth="1"/>
    <col min="8962" max="8962" width="11.5703125" customWidth="1"/>
    <col min="8963" max="8963" width="9.140625" customWidth="1"/>
    <col min="8964" max="8964" width="10" customWidth="1"/>
    <col min="8965" max="8965" width="11.140625" customWidth="1"/>
    <col min="8966" max="8966" width="11.7109375" customWidth="1"/>
    <col min="8967" max="8967" width="9.5703125" bestFit="1" customWidth="1"/>
    <col min="9217" max="9217" width="34.85546875" bestFit="1" customWidth="1"/>
    <col min="9218" max="9218" width="11.5703125" customWidth="1"/>
    <col min="9219" max="9219" width="9.140625" customWidth="1"/>
    <col min="9220" max="9220" width="10" customWidth="1"/>
    <col min="9221" max="9221" width="11.140625" customWidth="1"/>
    <col min="9222" max="9222" width="11.7109375" customWidth="1"/>
    <col min="9223" max="9223" width="9.5703125" bestFit="1" customWidth="1"/>
    <col min="9473" max="9473" width="34.85546875" bestFit="1" customWidth="1"/>
    <col min="9474" max="9474" width="11.5703125" customWidth="1"/>
    <col min="9475" max="9475" width="9.140625" customWidth="1"/>
    <col min="9476" max="9476" width="10" customWidth="1"/>
    <col min="9477" max="9477" width="11.140625" customWidth="1"/>
    <col min="9478" max="9478" width="11.7109375" customWidth="1"/>
    <col min="9479" max="9479" width="9.5703125" bestFit="1" customWidth="1"/>
    <col min="9729" max="9729" width="34.85546875" bestFit="1" customWidth="1"/>
    <col min="9730" max="9730" width="11.5703125" customWidth="1"/>
    <col min="9731" max="9731" width="9.140625" customWidth="1"/>
    <col min="9732" max="9732" width="10" customWidth="1"/>
    <col min="9733" max="9733" width="11.140625" customWidth="1"/>
    <col min="9734" max="9734" width="11.7109375" customWidth="1"/>
    <col min="9735" max="9735" width="9.5703125" bestFit="1" customWidth="1"/>
    <col min="9985" max="9985" width="34.85546875" bestFit="1" customWidth="1"/>
    <col min="9986" max="9986" width="11.5703125" customWidth="1"/>
    <col min="9987" max="9987" width="9.140625" customWidth="1"/>
    <col min="9988" max="9988" width="10" customWidth="1"/>
    <col min="9989" max="9989" width="11.140625" customWidth="1"/>
    <col min="9990" max="9990" width="11.7109375" customWidth="1"/>
    <col min="9991" max="9991" width="9.5703125" bestFit="1" customWidth="1"/>
    <col min="10241" max="10241" width="34.85546875" bestFit="1" customWidth="1"/>
    <col min="10242" max="10242" width="11.5703125" customWidth="1"/>
    <col min="10243" max="10243" width="9.140625" customWidth="1"/>
    <col min="10244" max="10244" width="10" customWidth="1"/>
    <col min="10245" max="10245" width="11.140625" customWidth="1"/>
    <col min="10246" max="10246" width="11.7109375" customWidth="1"/>
    <col min="10247" max="10247" width="9.5703125" bestFit="1" customWidth="1"/>
    <col min="10497" max="10497" width="34.85546875" bestFit="1" customWidth="1"/>
    <col min="10498" max="10498" width="11.5703125" customWidth="1"/>
    <col min="10499" max="10499" width="9.140625" customWidth="1"/>
    <col min="10500" max="10500" width="10" customWidth="1"/>
    <col min="10501" max="10501" width="11.140625" customWidth="1"/>
    <col min="10502" max="10502" width="11.7109375" customWidth="1"/>
    <col min="10503" max="10503" width="9.5703125" bestFit="1" customWidth="1"/>
    <col min="10753" max="10753" width="34.85546875" bestFit="1" customWidth="1"/>
    <col min="10754" max="10754" width="11.5703125" customWidth="1"/>
    <col min="10755" max="10755" width="9.140625" customWidth="1"/>
    <col min="10756" max="10756" width="10" customWidth="1"/>
    <col min="10757" max="10757" width="11.140625" customWidth="1"/>
    <col min="10758" max="10758" width="11.7109375" customWidth="1"/>
    <col min="10759" max="10759" width="9.5703125" bestFit="1" customWidth="1"/>
    <col min="11009" max="11009" width="34.85546875" bestFit="1" customWidth="1"/>
    <col min="11010" max="11010" width="11.5703125" customWidth="1"/>
    <col min="11011" max="11011" width="9.140625" customWidth="1"/>
    <col min="11012" max="11012" width="10" customWidth="1"/>
    <col min="11013" max="11013" width="11.140625" customWidth="1"/>
    <col min="11014" max="11014" width="11.7109375" customWidth="1"/>
    <col min="11015" max="11015" width="9.5703125" bestFit="1" customWidth="1"/>
    <col min="11265" max="11265" width="34.85546875" bestFit="1" customWidth="1"/>
    <col min="11266" max="11266" width="11.5703125" customWidth="1"/>
    <col min="11267" max="11267" width="9.140625" customWidth="1"/>
    <col min="11268" max="11268" width="10" customWidth="1"/>
    <col min="11269" max="11269" width="11.140625" customWidth="1"/>
    <col min="11270" max="11270" width="11.7109375" customWidth="1"/>
    <col min="11271" max="11271" width="9.5703125" bestFit="1" customWidth="1"/>
    <col min="11521" max="11521" width="34.85546875" bestFit="1" customWidth="1"/>
    <col min="11522" max="11522" width="11.5703125" customWidth="1"/>
    <col min="11523" max="11523" width="9.140625" customWidth="1"/>
    <col min="11524" max="11524" width="10" customWidth="1"/>
    <col min="11525" max="11525" width="11.140625" customWidth="1"/>
    <col min="11526" max="11526" width="11.7109375" customWidth="1"/>
    <col min="11527" max="11527" width="9.5703125" bestFit="1" customWidth="1"/>
    <col min="11777" max="11777" width="34.85546875" bestFit="1" customWidth="1"/>
    <col min="11778" max="11778" width="11.5703125" customWidth="1"/>
    <col min="11779" max="11779" width="9.140625" customWidth="1"/>
    <col min="11780" max="11780" width="10" customWidth="1"/>
    <col min="11781" max="11781" width="11.140625" customWidth="1"/>
    <col min="11782" max="11782" width="11.7109375" customWidth="1"/>
    <col min="11783" max="11783" width="9.5703125" bestFit="1" customWidth="1"/>
    <col min="12033" max="12033" width="34.85546875" bestFit="1" customWidth="1"/>
    <col min="12034" max="12034" width="11.5703125" customWidth="1"/>
    <col min="12035" max="12035" width="9.140625" customWidth="1"/>
    <col min="12036" max="12036" width="10" customWidth="1"/>
    <col min="12037" max="12037" width="11.140625" customWidth="1"/>
    <col min="12038" max="12038" width="11.7109375" customWidth="1"/>
    <col min="12039" max="12039" width="9.5703125" bestFit="1" customWidth="1"/>
    <col min="12289" max="12289" width="34.85546875" bestFit="1" customWidth="1"/>
    <col min="12290" max="12290" width="11.5703125" customWidth="1"/>
    <col min="12291" max="12291" width="9.140625" customWidth="1"/>
    <col min="12292" max="12292" width="10" customWidth="1"/>
    <col min="12293" max="12293" width="11.140625" customWidth="1"/>
    <col min="12294" max="12294" width="11.7109375" customWidth="1"/>
    <col min="12295" max="12295" width="9.5703125" bestFit="1" customWidth="1"/>
    <col min="12545" max="12545" width="34.85546875" bestFit="1" customWidth="1"/>
    <col min="12546" max="12546" width="11.5703125" customWidth="1"/>
    <col min="12547" max="12547" width="9.140625" customWidth="1"/>
    <col min="12548" max="12548" width="10" customWidth="1"/>
    <col min="12549" max="12549" width="11.140625" customWidth="1"/>
    <col min="12550" max="12550" width="11.7109375" customWidth="1"/>
    <col min="12551" max="12551" width="9.5703125" bestFit="1" customWidth="1"/>
    <col min="12801" max="12801" width="34.85546875" bestFit="1" customWidth="1"/>
    <col min="12802" max="12802" width="11.5703125" customWidth="1"/>
    <col min="12803" max="12803" width="9.140625" customWidth="1"/>
    <col min="12804" max="12804" width="10" customWidth="1"/>
    <col min="12805" max="12805" width="11.140625" customWidth="1"/>
    <col min="12806" max="12806" width="11.7109375" customWidth="1"/>
    <col min="12807" max="12807" width="9.5703125" bestFit="1" customWidth="1"/>
    <col min="13057" max="13057" width="34.85546875" bestFit="1" customWidth="1"/>
    <col min="13058" max="13058" width="11.5703125" customWidth="1"/>
    <col min="13059" max="13059" width="9.140625" customWidth="1"/>
    <col min="13060" max="13060" width="10" customWidth="1"/>
    <col min="13061" max="13061" width="11.140625" customWidth="1"/>
    <col min="13062" max="13062" width="11.7109375" customWidth="1"/>
    <col min="13063" max="13063" width="9.5703125" bestFit="1" customWidth="1"/>
    <col min="13313" max="13313" width="34.85546875" bestFit="1" customWidth="1"/>
    <col min="13314" max="13314" width="11.5703125" customWidth="1"/>
    <col min="13315" max="13315" width="9.140625" customWidth="1"/>
    <col min="13316" max="13316" width="10" customWidth="1"/>
    <col min="13317" max="13317" width="11.140625" customWidth="1"/>
    <col min="13318" max="13318" width="11.7109375" customWidth="1"/>
    <col min="13319" max="13319" width="9.5703125" bestFit="1" customWidth="1"/>
    <col min="13569" max="13569" width="34.85546875" bestFit="1" customWidth="1"/>
    <col min="13570" max="13570" width="11.5703125" customWidth="1"/>
    <col min="13571" max="13571" width="9.140625" customWidth="1"/>
    <col min="13572" max="13572" width="10" customWidth="1"/>
    <col min="13573" max="13573" width="11.140625" customWidth="1"/>
    <col min="13574" max="13574" width="11.7109375" customWidth="1"/>
    <col min="13575" max="13575" width="9.5703125" bestFit="1" customWidth="1"/>
    <col min="13825" max="13825" width="34.85546875" bestFit="1" customWidth="1"/>
    <col min="13826" max="13826" width="11.5703125" customWidth="1"/>
    <col min="13827" max="13827" width="9.140625" customWidth="1"/>
    <col min="13828" max="13828" width="10" customWidth="1"/>
    <col min="13829" max="13829" width="11.140625" customWidth="1"/>
    <col min="13830" max="13830" width="11.7109375" customWidth="1"/>
    <col min="13831" max="13831" width="9.5703125" bestFit="1" customWidth="1"/>
    <col min="14081" max="14081" width="34.85546875" bestFit="1" customWidth="1"/>
    <col min="14082" max="14082" width="11.5703125" customWidth="1"/>
    <col min="14083" max="14083" width="9.140625" customWidth="1"/>
    <col min="14084" max="14084" width="10" customWidth="1"/>
    <col min="14085" max="14085" width="11.140625" customWidth="1"/>
    <col min="14086" max="14086" width="11.7109375" customWidth="1"/>
    <col min="14087" max="14087" width="9.5703125" bestFit="1" customWidth="1"/>
    <col min="14337" max="14337" width="34.85546875" bestFit="1" customWidth="1"/>
    <col min="14338" max="14338" width="11.5703125" customWidth="1"/>
    <col min="14339" max="14339" width="9.140625" customWidth="1"/>
    <col min="14340" max="14340" width="10" customWidth="1"/>
    <col min="14341" max="14341" width="11.140625" customWidth="1"/>
    <col min="14342" max="14342" width="11.7109375" customWidth="1"/>
    <col min="14343" max="14343" width="9.5703125" bestFit="1" customWidth="1"/>
    <col min="14593" max="14593" width="34.85546875" bestFit="1" customWidth="1"/>
    <col min="14594" max="14594" width="11.5703125" customWidth="1"/>
    <col min="14595" max="14595" width="9.140625" customWidth="1"/>
    <col min="14596" max="14596" width="10" customWidth="1"/>
    <col min="14597" max="14597" width="11.140625" customWidth="1"/>
    <col min="14598" max="14598" width="11.7109375" customWidth="1"/>
    <col min="14599" max="14599" width="9.5703125" bestFit="1" customWidth="1"/>
    <col min="14849" max="14849" width="34.85546875" bestFit="1" customWidth="1"/>
    <col min="14850" max="14850" width="11.5703125" customWidth="1"/>
    <col min="14851" max="14851" width="9.140625" customWidth="1"/>
    <col min="14852" max="14852" width="10" customWidth="1"/>
    <col min="14853" max="14853" width="11.140625" customWidth="1"/>
    <col min="14854" max="14854" width="11.7109375" customWidth="1"/>
    <col min="14855" max="14855" width="9.5703125" bestFit="1" customWidth="1"/>
    <col min="15105" max="15105" width="34.85546875" bestFit="1" customWidth="1"/>
    <col min="15106" max="15106" width="11.5703125" customWidth="1"/>
    <col min="15107" max="15107" width="9.140625" customWidth="1"/>
    <col min="15108" max="15108" width="10" customWidth="1"/>
    <col min="15109" max="15109" width="11.140625" customWidth="1"/>
    <col min="15110" max="15110" width="11.7109375" customWidth="1"/>
    <col min="15111" max="15111" width="9.5703125" bestFit="1" customWidth="1"/>
    <col min="15361" max="15361" width="34.85546875" bestFit="1" customWidth="1"/>
    <col min="15362" max="15362" width="11.5703125" customWidth="1"/>
    <col min="15363" max="15363" width="9.140625" customWidth="1"/>
    <col min="15364" max="15364" width="10" customWidth="1"/>
    <col min="15365" max="15365" width="11.140625" customWidth="1"/>
    <col min="15366" max="15366" width="11.7109375" customWidth="1"/>
    <col min="15367" max="15367" width="9.5703125" bestFit="1" customWidth="1"/>
    <col min="15617" max="15617" width="34.85546875" bestFit="1" customWidth="1"/>
    <col min="15618" max="15618" width="11.5703125" customWidth="1"/>
    <col min="15619" max="15619" width="9.140625" customWidth="1"/>
    <col min="15620" max="15620" width="10" customWidth="1"/>
    <col min="15621" max="15621" width="11.140625" customWidth="1"/>
    <col min="15622" max="15622" width="11.7109375" customWidth="1"/>
    <col min="15623" max="15623" width="9.5703125" bestFit="1" customWidth="1"/>
    <col min="15873" max="15873" width="34.85546875" bestFit="1" customWidth="1"/>
    <col min="15874" max="15874" width="11.5703125" customWidth="1"/>
    <col min="15875" max="15875" width="9.140625" customWidth="1"/>
    <col min="15876" max="15876" width="10" customWidth="1"/>
    <col min="15877" max="15877" width="11.140625" customWidth="1"/>
    <col min="15878" max="15878" width="11.7109375" customWidth="1"/>
    <col min="15879" max="15879" width="9.5703125" bestFit="1" customWidth="1"/>
    <col min="16129" max="16129" width="34.85546875" bestFit="1" customWidth="1"/>
    <col min="16130" max="16130" width="11.5703125" customWidth="1"/>
    <col min="16131" max="16131" width="9.140625" customWidth="1"/>
    <col min="16132" max="16132" width="10" customWidth="1"/>
    <col min="16133" max="16133" width="11.140625" customWidth="1"/>
    <col min="16134" max="16134" width="11.7109375" customWidth="1"/>
    <col min="16135" max="16135" width="9.5703125" bestFit="1" customWidth="1"/>
  </cols>
  <sheetData>
    <row r="1" spans="1:11" s="2" customFormat="1" ht="15.75" thickBot="1" x14ac:dyDescent="0.3">
      <c r="A1" s="1"/>
      <c r="B1" s="179" t="s">
        <v>112</v>
      </c>
      <c r="C1" s="180"/>
      <c r="D1" s="180"/>
      <c r="E1" s="180"/>
      <c r="F1" s="180"/>
      <c r="G1" s="181"/>
      <c r="J1" s="56" t="s">
        <v>36</v>
      </c>
      <c r="K1" s="56"/>
    </row>
    <row r="2" spans="1:11" s="9" customFormat="1" ht="64.5" thickBot="1" x14ac:dyDescent="0.3">
      <c r="A2" s="3"/>
      <c r="B2" s="4" t="s">
        <v>1</v>
      </c>
      <c r="C2" s="5" t="s">
        <v>43</v>
      </c>
      <c r="D2" s="6" t="s">
        <v>3</v>
      </c>
      <c r="E2" s="65" t="s">
        <v>44</v>
      </c>
      <c r="F2" s="8" t="s">
        <v>5</v>
      </c>
      <c r="G2" s="4" t="s">
        <v>6</v>
      </c>
      <c r="J2" s="57"/>
      <c r="K2" s="57"/>
    </row>
    <row r="3" spans="1:11" s="17" customFormat="1" x14ac:dyDescent="0.25">
      <c r="A3" s="10" t="s">
        <v>7</v>
      </c>
      <c r="B3" s="11">
        <v>750</v>
      </c>
      <c r="C3" s="12"/>
      <c r="D3" s="13"/>
      <c r="E3" s="14"/>
      <c r="F3" s="15"/>
      <c r="G3" s="16"/>
      <c r="J3" s="58"/>
      <c r="K3" s="58"/>
    </row>
    <row r="4" spans="1:11" s="17" customFormat="1" x14ac:dyDescent="0.25">
      <c r="A4" s="18" t="s">
        <v>8</v>
      </c>
      <c r="B4" s="19">
        <v>1.0561</v>
      </c>
      <c r="C4" s="20"/>
      <c r="D4" s="21"/>
      <c r="E4" s="22"/>
      <c r="F4" s="23"/>
      <c r="G4" s="24"/>
      <c r="J4" s="58"/>
      <c r="K4" s="58"/>
    </row>
    <row r="5" spans="1:11" x14ac:dyDescent="0.25">
      <c r="A5" s="25"/>
      <c r="B5" s="26"/>
      <c r="C5" s="27"/>
      <c r="D5" s="23"/>
      <c r="E5" s="22"/>
      <c r="F5" s="23"/>
      <c r="G5" s="24"/>
      <c r="J5" s="59"/>
      <c r="K5" s="59"/>
    </row>
    <row r="6" spans="1:11" x14ac:dyDescent="0.25">
      <c r="A6" s="25" t="s">
        <v>9</v>
      </c>
      <c r="B6" s="28">
        <f>($B$3)*0.65</f>
        <v>487.5</v>
      </c>
      <c r="C6" s="29">
        <f>E6</f>
        <v>6.5000000000000002E-2</v>
      </c>
      <c r="D6" s="30">
        <f>B6*C6</f>
        <v>31.6875</v>
      </c>
      <c r="E6" s="29">
        <f>'RES FHP 2017'!E6</f>
        <v>6.5000000000000002E-2</v>
      </c>
      <c r="F6" s="30">
        <f>B6*E6</f>
        <v>31.6875</v>
      </c>
      <c r="G6" s="24"/>
      <c r="H6" s="36"/>
      <c r="J6" s="59"/>
      <c r="K6" s="59"/>
    </row>
    <row r="7" spans="1:11" x14ac:dyDescent="0.25">
      <c r="A7" s="25" t="s">
        <v>10</v>
      </c>
      <c r="B7" s="28">
        <f>($B$3)*0.17</f>
        <v>127.50000000000001</v>
      </c>
      <c r="C7" s="29">
        <f>E7</f>
        <v>9.5000000000000001E-2</v>
      </c>
      <c r="D7" s="30">
        <f>B7*C7</f>
        <v>12.112500000000001</v>
      </c>
      <c r="E7" s="29">
        <f>'RES FHP 2017'!E7</f>
        <v>9.5000000000000001E-2</v>
      </c>
      <c r="F7" s="30">
        <f>B7*E7</f>
        <v>12.112500000000001</v>
      </c>
      <c r="G7" s="24"/>
      <c r="H7" s="36"/>
      <c r="J7" s="59"/>
      <c r="K7" s="59"/>
    </row>
    <row r="8" spans="1:11" x14ac:dyDescent="0.25">
      <c r="A8" s="25" t="s">
        <v>11</v>
      </c>
      <c r="B8" s="28">
        <f>($B$3)*0.18</f>
        <v>135</v>
      </c>
      <c r="C8" s="29">
        <f>E8</f>
        <v>0.13200000000000001</v>
      </c>
      <c r="D8" s="30">
        <f>B8*C8</f>
        <v>17.82</v>
      </c>
      <c r="E8" s="29">
        <f>'RES FHP 2017'!E8</f>
        <v>0.13200000000000001</v>
      </c>
      <c r="F8" s="30">
        <f>B8*E8</f>
        <v>17.82</v>
      </c>
      <c r="G8" s="24"/>
      <c r="H8" s="36"/>
      <c r="J8" s="59"/>
      <c r="K8" s="59"/>
    </row>
    <row r="9" spans="1:11" s="2" customFormat="1" x14ac:dyDescent="0.25">
      <c r="A9" s="31" t="s">
        <v>12</v>
      </c>
      <c r="B9" s="19"/>
      <c r="C9" s="32"/>
      <c r="D9" s="33">
        <f>SUM(D6:D8)</f>
        <v>61.62</v>
      </c>
      <c r="E9" s="32"/>
      <c r="F9" s="33">
        <f>SUM(F6:F8)</f>
        <v>61.62</v>
      </c>
      <c r="G9" s="34">
        <f>(F9-D9)/D9</f>
        <v>0</v>
      </c>
      <c r="H9" s="60"/>
      <c r="J9" s="56"/>
      <c r="K9" s="56"/>
    </row>
    <row r="10" spans="1:11" s="2" customFormat="1" x14ac:dyDescent="0.25">
      <c r="A10" s="31"/>
      <c r="B10" s="19"/>
      <c r="C10" s="32"/>
      <c r="D10" s="33"/>
      <c r="E10" s="32"/>
      <c r="F10" s="33"/>
      <c r="G10" s="34"/>
      <c r="J10" s="56"/>
      <c r="K10" s="56"/>
    </row>
    <row r="11" spans="1:11" x14ac:dyDescent="0.25">
      <c r="A11" s="25" t="s">
        <v>13</v>
      </c>
      <c r="B11" s="26">
        <v>1</v>
      </c>
      <c r="C11" s="61">
        <f>ROUND('RES FHP 2019'!C11*(1+J11),2)</f>
        <v>19.649999999999999</v>
      </c>
      <c r="D11" s="30">
        <f>B11*C11</f>
        <v>19.649999999999999</v>
      </c>
      <c r="E11" s="40">
        <f>'RES FHP 2017'!E11</f>
        <v>17.5</v>
      </c>
      <c r="F11" s="30">
        <f>B11*E11</f>
        <v>17.5</v>
      </c>
      <c r="G11" s="24"/>
      <c r="H11" s="36"/>
      <c r="J11" s="62">
        <v>1.6E-2</v>
      </c>
      <c r="K11" s="59"/>
    </row>
    <row r="12" spans="1:11" x14ac:dyDescent="0.25">
      <c r="A12" s="25" t="s">
        <v>14</v>
      </c>
      <c r="B12" s="26">
        <v>1</v>
      </c>
      <c r="C12" s="27">
        <f>2.56-3.63-0.08</f>
        <v>-1.1499999999999999</v>
      </c>
      <c r="D12" s="30">
        <f>B12*C12</f>
        <v>-1.1499999999999999</v>
      </c>
      <c r="E12" s="27">
        <f>'RES FHP 2017'!E12</f>
        <v>-1.1499999999999999</v>
      </c>
      <c r="F12" s="30">
        <f>B12*E12</f>
        <v>-1.1499999999999999</v>
      </c>
      <c r="G12" s="24"/>
      <c r="H12" s="36"/>
      <c r="J12" s="59"/>
      <c r="K12" s="59"/>
    </row>
    <row r="13" spans="1:11" x14ac:dyDescent="0.25">
      <c r="A13" s="25" t="s">
        <v>15</v>
      </c>
      <c r="B13" s="26">
        <f>B3</f>
        <v>750</v>
      </c>
      <c r="C13" s="63">
        <f>ROUND('RES FHP 2019'!C13*(1+J13),4)</f>
        <v>1.41E-2</v>
      </c>
      <c r="D13" s="30">
        <f>B13*C13</f>
        <v>10.574999999999999</v>
      </c>
      <c r="E13" s="27">
        <f>'RES FHP 2017'!E13</f>
        <v>1.26E-2</v>
      </c>
      <c r="F13" s="30">
        <f>B13*E13</f>
        <v>9.4499999999999993</v>
      </c>
      <c r="G13" s="24"/>
      <c r="H13" s="36"/>
      <c r="J13" s="62">
        <v>1.6E-2</v>
      </c>
      <c r="K13" s="59"/>
    </row>
    <row r="14" spans="1:11" x14ac:dyDescent="0.25">
      <c r="A14" s="25" t="s">
        <v>16</v>
      </c>
      <c r="B14" s="26">
        <f>B3</f>
        <v>750</v>
      </c>
      <c r="C14" s="27">
        <v>5.9999999999999995E-4</v>
      </c>
      <c r="D14" s="30">
        <f>B14*C14</f>
        <v>0.44999999999999996</v>
      </c>
      <c r="E14" s="27">
        <f>'RES FHP 2017'!E14</f>
        <v>5.9999999999999995E-4</v>
      </c>
      <c r="F14" s="30">
        <f>B14*E14</f>
        <v>0.44999999999999996</v>
      </c>
      <c r="G14" s="24"/>
      <c r="H14" s="36"/>
    </row>
    <row r="15" spans="1:11" x14ac:dyDescent="0.25">
      <c r="A15" s="25" t="s">
        <v>17</v>
      </c>
      <c r="B15" s="26">
        <f>B3</f>
        <v>750</v>
      </c>
      <c r="C15" s="27">
        <f>0.0013-0.0028</f>
        <v>-1.5E-3</v>
      </c>
      <c r="D15" s="30">
        <f>B15*C15</f>
        <v>-1.125</v>
      </c>
      <c r="E15" s="27">
        <f>'RES FHP 2017'!E15</f>
        <v>-1.5E-3</v>
      </c>
      <c r="F15" s="30">
        <f>B15*E15</f>
        <v>-1.125</v>
      </c>
      <c r="G15" s="24"/>
      <c r="H15" s="36"/>
    </row>
    <row r="16" spans="1:11" x14ac:dyDescent="0.25">
      <c r="A16" s="25"/>
      <c r="B16" s="26"/>
      <c r="C16" s="37"/>
      <c r="D16" s="30"/>
      <c r="E16" s="37"/>
      <c r="F16" s="30"/>
      <c r="G16" s="24"/>
    </row>
    <row r="17" spans="1:8" x14ac:dyDescent="0.25">
      <c r="A17" s="31" t="s">
        <v>18</v>
      </c>
      <c r="B17" s="26"/>
      <c r="C17" s="37"/>
      <c r="D17" s="33">
        <f>SUM(D11,D13,D14)</f>
        <v>30.674999999999997</v>
      </c>
      <c r="E17" s="37"/>
      <c r="F17" s="39">
        <f>SUM(F11,F13,F14)</f>
        <v>27.4</v>
      </c>
      <c r="G17" s="34">
        <f>(F17-D17)/D17</f>
        <v>-0.10676446617766908</v>
      </c>
    </row>
    <row r="18" spans="1:8" x14ac:dyDescent="0.25">
      <c r="A18" s="31"/>
      <c r="B18" s="26"/>
      <c r="C18" s="37"/>
      <c r="D18" s="33"/>
      <c r="E18" s="37"/>
      <c r="F18" s="39"/>
      <c r="G18" s="34"/>
    </row>
    <row r="19" spans="1:8" x14ac:dyDescent="0.25">
      <c r="A19" s="25" t="s">
        <v>19</v>
      </c>
      <c r="B19" s="26">
        <v>1</v>
      </c>
      <c r="C19" s="40">
        <v>0.79</v>
      </c>
      <c r="D19" s="30">
        <f>B19*C19</f>
        <v>0.79</v>
      </c>
      <c r="E19" s="40">
        <f>'RES FHP 2017'!E19</f>
        <v>0.79</v>
      </c>
      <c r="F19" s="41">
        <f>B19*E19</f>
        <v>0.79</v>
      </c>
      <c r="G19" s="34"/>
      <c r="H19" s="36"/>
    </row>
    <row r="20" spans="1:8" x14ac:dyDescent="0.25">
      <c r="A20" s="25" t="s">
        <v>20</v>
      </c>
      <c r="B20" s="28">
        <f>(B3*B4)-B3</f>
        <v>42.075000000000045</v>
      </c>
      <c r="C20" s="37">
        <f>C6*0.65+C7*0.17+C8*0.18</f>
        <v>8.2160000000000011E-2</v>
      </c>
      <c r="D20" s="30">
        <f>B20*C20</f>
        <v>3.4568820000000042</v>
      </c>
      <c r="E20" s="37">
        <f>'RES FHP 2017'!E20</f>
        <v>8.2160000000000011E-2</v>
      </c>
      <c r="F20" s="41">
        <f>B20*E20</f>
        <v>3.4568820000000042</v>
      </c>
      <c r="G20" s="34"/>
      <c r="H20" s="36"/>
    </row>
    <row r="21" spans="1:8" x14ac:dyDescent="0.25">
      <c r="A21" s="25"/>
      <c r="B21" s="26"/>
      <c r="C21" s="37"/>
      <c r="D21" s="33"/>
      <c r="E21" s="37"/>
      <c r="F21" s="39"/>
      <c r="G21" s="34"/>
    </row>
    <row r="22" spans="1:8" x14ac:dyDescent="0.25">
      <c r="A22" s="31" t="s">
        <v>21</v>
      </c>
      <c r="B22" s="26"/>
      <c r="C22" s="37"/>
      <c r="D22" s="33">
        <f>D19+D20</f>
        <v>4.2468820000000047</v>
      </c>
      <c r="E22" s="37"/>
      <c r="F22" s="39">
        <f>F19+F20</f>
        <v>4.2468820000000047</v>
      </c>
      <c r="G22" s="34">
        <f>(F22-D22)/D22</f>
        <v>0</v>
      </c>
    </row>
    <row r="23" spans="1:8" s="2" customFormat="1" x14ac:dyDescent="0.25">
      <c r="A23" s="31" t="s">
        <v>22</v>
      </c>
      <c r="B23" s="19"/>
      <c r="C23" s="32"/>
      <c r="D23" s="33">
        <f>D17+D22</f>
        <v>34.921882000000004</v>
      </c>
      <c r="E23" s="32"/>
      <c r="F23" s="33">
        <f>F17+F22</f>
        <v>31.646882000000005</v>
      </c>
      <c r="G23" s="34">
        <f>(F23-D23)/D23</f>
        <v>-9.3780741828289729E-2</v>
      </c>
      <c r="H23" s="42"/>
    </row>
    <row r="24" spans="1:8" s="2" customFormat="1" x14ac:dyDescent="0.25">
      <c r="A24" s="31"/>
      <c r="B24" s="19"/>
      <c r="C24" s="32"/>
      <c r="D24" s="33"/>
      <c r="E24" s="32"/>
      <c r="F24" s="33"/>
      <c r="G24" s="34"/>
      <c r="H24" s="42"/>
    </row>
    <row r="25" spans="1:8" x14ac:dyDescent="0.25">
      <c r="A25" s="25" t="s">
        <v>23</v>
      </c>
      <c r="B25" s="28">
        <f>B3*B4</f>
        <v>792.07500000000005</v>
      </c>
      <c r="C25" s="27">
        <v>5.4000000000000003E-3</v>
      </c>
      <c r="D25" s="30">
        <f>B25*C25</f>
        <v>4.2772050000000004</v>
      </c>
      <c r="E25" s="27">
        <f>'RES FHP 2017'!E25</f>
        <v>5.4000000000000003E-3</v>
      </c>
      <c r="F25" s="30">
        <f>B25*E25</f>
        <v>4.2772050000000004</v>
      </c>
      <c r="G25" s="24"/>
      <c r="H25" s="36"/>
    </row>
    <row r="26" spans="1:8" x14ac:dyDescent="0.25">
      <c r="A26" s="25" t="s">
        <v>24</v>
      </c>
      <c r="B26" s="28">
        <f>B3*B4</f>
        <v>792.07500000000005</v>
      </c>
      <c r="C26" s="27">
        <v>4.1000000000000003E-3</v>
      </c>
      <c r="D26" s="30">
        <f>B26*C26</f>
        <v>3.2475075000000007</v>
      </c>
      <c r="E26" s="27">
        <f>'RES FHP 2017'!E26</f>
        <v>4.1000000000000003E-3</v>
      </c>
      <c r="F26" s="30">
        <f>B26*E26</f>
        <v>3.2475075000000007</v>
      </c>
      <c r="G26" s="24"/>
      <c r="H26" s="36"/>
    </row>
    <row r="27" spans="1:8" s="2" customFormat="1" x14ac:dyDescent="0.25">
      <c r="A27" s="31" t="s">
        <v>25</v>
      </c>
      <c r="B27" s="43"/>
      <c r="C27" s="32"/>
      <c r="D27" s="33">
        <f>SUM(D25:D26)</f>
        <v>7.5247125000000015</v>
      </c>
      <c r="E27" s="32"/>
      <c r="F27" s="33">
        <f>SUM(F25:F26)</f>
        <v>7.5247125000000015</v>
      </c>
      <c r="G27" s="34">
        <f>(F27-D27)/D27</f>
        <v>0</v>
      </c>
    </row>
    <row r="28" spans="1:8" s="2" customFormat="1" x14ac:dyDescent="0.25">
      <c r="A28" s="31"/>
      <c r="B28" s="43"/>
      <c r="C28" s="32"/>
      <c r="D28" s="33"/>
      <c r="E28" s="32"/>
      <c r="F28" s="33"/>
      <c r="G28" s="34"/>
    </row>
    <row r="29" spans="1:8" x14ac:dyDescent="0.25">
      <c r="A29" s="25" t="s">
        <v>27</v>
      </c>
      <c r="B29" s="28">
        <f>B3*B4</f>
        <v>792.07500000000005</v>
      </c>
      <c r="C29" s="27">
        <v>3.5999999999999999E-3</v>
      </c>
      <c r="D29" s="30">
        <f>B29*C29</f>
        <v>2.8514699999999999</v>
      </c>
      <c r="E29" s="27">
        <f>'RES FHP 2017'!E29</f>
        <v>3.5999999999999999E-3</v>
      </c>
      <c r="F29" s="30">
        <f>B29*E29</f>
        <v>2.8514699999999999</v>
      </c>
      <c r="G29" s="24"/>
      <c r="H29" s="36"/>
    </row>
    <row r="30" spans="1:8" x14ac:dyDescent="0.25">
      <c r="A30" s="25" t="s">
        <v>28</v>
      </c>
      <c r="B30" s="28">
        <f>B3*B4</f>
        <v>792.07500000000005</v>
      </c>
      <c r="C30" s="27">
        <v>2.9999999999999997E-4</v>
      </c>
      <c r="D30" s="30">
        <f>B30*C30</f>
        <v>0.23762249999999999</v>
      </c>
      <c r="E30" s="27">
        <f>'RES FHP 2017'!E30</f>
        <v>2.9999999999999997E-4</v>
      </c>
      <c r="F30" s="30">
        <f>B30*E30</f>
        <v>0.23762249999999999</v>
      </c>
      <c r="G30" s="24"/>
      <c r="H30" s="36"/>
    </row>
    <row r="31" spans="1:8" x14ac:dyDescent="0.25">
      <c r="A31" s="25" t="s">
        <v>29</v>
      </c>
      <c r="B31" s="28">
        <f>B3*B4</f>
        <v>792.07500000000005</v>
      </c>
      <c r="C31" s="27">
        <v>0</v>
      </c>
      <c r="D31" s="30">
        <f>B31*C31</f>
        <v>0</v>
      </c>
      <c r="E31" s="27">
        <f>'RES FHP 2017'!E31</f>
        <v>0</v>
      </c>
      <c r="F31" s="30">
        <f>B31*E31</f>
        <v>0</v>
      </c>
      <c r="G31" s="24"/>
      <c r="H31" s="36"/>
    </row>
    <row r="32" spans="1:8" x14ac:dyDescent="0.25">
      <c r="A32" s="25" t="s">
        <v>30</v>
      </c>
      <c r="B32" s="26">
        <v>1</v>
      </c>
      <c r="C32" s="27">
        <v>0.25</v>
      </c>
      <c r="D32" s="30">
        <f>B32*C32</f>
        <v>0.25</v>
      </c>
      <c r="E32" s="27">
        <f>'RES FHP 2017'!E32</f>
        <v>0.25</v>
      </c>
      <c r="F32" s="30">
        <f>B32*E32</f>
        <v>0.25</v>
      </c>
      <c r="G32" s="24"/>
      <c r="H32" s="36"/>
    </row>
    <row r="33" spans="1:8" s="2" customFormat="1" x14ac:dyDescent="0.25">
      <c r="A33" s="31" t="s">
        <v>31</v>
      </c>
      <c r="B33" s="19"/>
      <c r="C33" s="32"/>
      <c r="D33" s="33">
        <f>SUM(D29:D32)</f>
        <v>3.3390925</v>
      </c>
      <c r="E33" s="32"/>
      <c r="F33" s="33">
        <f>SUM(F29:F32)</f>
        <v>3.3390925</v>
      </c>
      <c r="G33" s="34">
        <f>(F33-D33)/D33</f>
        <v>0</v>
      </c>
    </row>
    <row r="34" spans="1:8" s="2" customFormat="1" x14ac:dyDescent="0.25">
      <c r="A34" s="31"/>
      <c r="B34" s="19"/>
      <c r="C34" s="32"/>
      <c r="D34" s="33"/>
      <c r="E34" s="32"/>
      <c r="F34" s="33"/>
      <c r="G34" s="34"/>
    </row>
    <row r="35" spans="1:8" x14ac:dyDescent="0.25">
      <c r="A35" s="25" t="s">
        <v>32</v>
      </c>
      <c r="B35" s="26"/>
      <c r="C35" s="45"/>
      <c r="D35" s="30">
        <f>SUM(D9,D23,D27,D33)</f>
        <v>107.40568700000001</v>
      </c>
      <c r="E35" s="46"/>
      <c r="F35" s="30">
        <f>SUM(F9,F23,F27,F33)</f>
        <v>104.13068700000002</v>
      </c>
      <c r="G35" s="150"/>
      <c r="H35" s="36"/>
    </row>
    <row r="36" spans="1:8" ht="15.75" thickBot="1" x14ac:dyDescent="0.3">
      <c r="A36" s="25" t="s">
        <v>33</v>
      </c>
      <c r="B36" s="26"/>
      <c r="C36" s="47">
        <v>0.05</v>
      </c>
      <c r="D36" s="48">
        <f>D35*C36</f>
        <v>5.3702843500000013</v>
      </c>
      <c r="E36" s="46">
        <f>+C36</f>
        <v>0.05</v>
      </c>
      <c r="F36" s="30">
        <f>F35*E36</f>
        <v>5.2065343500000019</v>
      </c>
      <c r="G36" s="24"/>
      <c r="H36" s="36"/>
    </row>
    <row r="37" spans="1:8" s="2" customFormat="1" ht="15.75" thickBot="1" x14ac:dyDescent="0.3">
      <c r="A37" s="1" t="s">
        <v>34</v>
      </c>
      <c r="B37" s="49"/>
      <c r="C37" s="50"/>
      <c r="D37" s="51">
        <f>D35+D36</f>
        <v>112.77597135000002</v>
      </c>
      <c r="E37" s="52"/>
      <c r="F37" s="51">
        <f>F35+F36</f>
        <v>109.33722135000002</v>
      </c>
      <c r="G37" s="53">
        <f>(F37-D37)/D37</f>
        <v>-3.0491867716464571E-2</v>
      </c>
    </row>
    <row r="38" spans="1:8" x14ac:dyDescent="0.25">
      <c r="F38" s="55"/>
    </row>
    <row r="39" spans="1:8" x14ac:dyDescent="0.25">
      <c r="F39" s="55"/>
      <c r="G39" s="177" t="s">
        <v>133</v>
      </c>
    </row>
  </sheetData>
  <mergeCells count="1">
    <mergeCell ref="B1:G1"/>
  </mergeCells>
  <pageMargins left="0.7" right="0.7" top="0.75" bottom="0.75" header="0.3" footer="0.3"/>
  <pageSetup scale="92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9"/>
  <sheetViews>
    <sheetView workbookViewId="0"/>
  </sheetViews>
  <sheetFormatPr defaultRowHeight="15" x14ac:dyDescent="0.25"/>
  <cols>
    <col min="1" max="1" width="34.85546875" style="54" bestFit="1" customWidth="1"/>
    <col min="2" max="2" width="11.5703125" style="17" customWidth="1"/>
    <col min="3" max="3" width="9.140625" customWidth="1"/>
    <col min="4" max="4" width="10" customWidth="1"/>
    <col min="5" max="5" width="11.140625" style="17" customWidth="1"/>
    <col min="6" max="6" width="11.7109375" style="17" customWidth="1"/>
    <col min="7" max="7" width="9.5703125" style="17" bestFit="1" customWidth="1"/>
    <col min="257" max="257" width="34.85546875" bestFit="1" customWidth="1"/>
    <col min="258" max="258" width="11.5703125" customWidth="1"/>
    <col min="259" max="259" width="9.140625" customWidth="1"/>
    <col min="260" max="260" width="10" customWidth="1"/>
    <col min="261" max="261" width="11.140625" customWidth="1"/>
    <col min="262" max="262" width="11.7109375" customWidth="1"/>
    <col min="263" max="263" width="9.5703125" bestFit="1" customWidth="1"/>
    <col min="513" max="513" width="34.85546875" bestFit="1" customWidth="1"/>
    <col min="514" max="514" width="11.5703125" customWidth="1"/>
    <col min="515" max="515" width="9.140625" customWidth="1"/>
    <col min="516" max="516" width="10" customWidth="1"/>
    <col min="517" max="517" width="11.140625" customWidth="1"/>
    <col min="518" max="518" width="11.7109375" customWidth="1"/>
    <col min="519" max="519" width="9.5703125" bestFit="1" customWidth="1"/>
    <col min="769" max="769" width="34.85546875" bestFit="1" customWidth="1"/>
    <col min="770" max="770" width="11.5703125" customWidth="1"/>
    <col min="771" max="771" width="9.140625" customWidth="1"/>
    <col min="772" max="772" width="10" customWidth="1"/>
    <col min="773" max="773" width="11.140625" customWidth="1"/>
    <col min="774" max="774" width="11.7109375" customWidth="1"/>
    <col min="775" max="775" width="9.5703125" bestFit="1" customWidth="1"/>
    <col min="1025" max="1025" width="34.85546875" bestFit="1" customWidth="1"/>
    <col min="1026" max="1026" width="11.5703125" customWidth="1"/>
    <col min="1027" max="1027" width="9.140625" customWidth="1"/>
    <col min="1028" max="1028" width="10" customWidth="1"/>
    <col min="1029" max="1029" width="11.140625" customWidth="1"/>
    <col min="1030" max="1030" width="11.7109375" customWidth="1"/>
    <col min="1031" max="1031" width="9.5703125" bestFit="1" customWidth="1"/>
    <col min="1281" max="1281" width="34.85546875" bestFit="1" customWidth="1"/>
    <col min="1282" max="1282" width="11.5703125" customWidth="1"/>
    <col min="1283" max="1283" width="9.140625" customWidth="1"/>
    <col min="1284" max="1284" width="10" customWidth="1"/>
    <col min="1285" max="1285" width="11.140625" customWidth="1"/>
    <col min="1286" max="1286" width="11.7109375" customWidth="1"/>
    <col min="1287" max="1287" width="9.5703125" bestFit="1" customWidth="1"/>
    <col min="1537" max="1537" width="34.85546875" bestFit="1" customWidth="1"/>
    <col min="1538" max="1538" width="11.5703125" customWidth="1"/>
    <col min="1539" max="1539" width="9.140625" customWidth="1"/>
    <col min="1540" max="1540" width="10" customWidth="1"/>
    <col min="1541" max="1541" width="11.140625" customWidth="1"/>
    <col min="1542" max="1542" width="11.7109375" customWidth="1"/>
    <col min="1543" max="1543" width="9.5703125" bestFit="1" customWidth="1"/>
    <col min="1793" max="1793" width="34.85546875" bestFit="1" customWidth="1"/>
    <col min="1794" max="1794" width="11.5703125" customWidth="1"/>
    <col min="1795" max="1795" width="9.140625" customWidth="1"/>
    <col min="1796" max="1796" width="10" customWidth="1"/>
    <col min="1797" max="1797" width="11.140625" customWidth="1"/>
    <col min="1798" max="1798" width="11.7109375" customWidth="1"/>
    <col min="1799" max="1799" width="9.5703125" bestFit="1" customWidth="1"/>
    <col min="2049" max="2049" width="34.85546875" bestFit="1" customWidth="1"/>
    <col min="2050" max="2050" width="11.5703125" customWidth="1"/>
    <col min="2051" max="2051" width="9.140625" customWidth="1"/>
    <col min="2052" max="2052" width="10" customWidth="1"/>
    <col min="2053" max="2053" width="11.140625" customWidth="1"/>
    <col min="2054" max="2054" width="11.7109375" customWidth="1"/>
    <col min="2055" max="2055" width="9.5703125" bestFit="1" customWidth="1"/>
    <col min="2305" max="2305" width="34.85546875" bestFit="1" customWidth="1"/>
    <col min="2306" max="2306" width="11.5703125" customWidth="1"/>
    <col min="2307" max="2307" width="9.140625" customWidth="1"/>
    <col min="2308" max="2308" width="10" customWidth="1"/>
    <col min="2309" max="2309" width="11.140625" customWidth="1"/>
    <col min="2310" max="2310" width="11.7109375" customWidth="1"/>
    <col min="2311" max="2311" width="9.5703125" bestFit="1" customWidth="1"/>
    <col min="2561" max="2561" width="34.85546875" bestFit="1" customWidth="1"/>
    <col min="2562" max="2562" width="11.5703125" customWidth="1"/>
    <col min="2563" max="2563" width="9.140625" customWidth="1"/>
    <col min="2564" max="2564" width="10" customWidth="1"/>
    <col min="2565" max="2565" width="11.140625" customWidth="1"/>
    <col min="2566" max="2566" width="11.7109375" customWidth="1"/>
    <col min="2567" max="2567" width="9.5703125" bestFit="1" customWidth="1"/>
    <col min="2817" max="2817" width="34.85546875" bestFit="1" customWidth="1"/>
    <col min="2818" max="2818" width="11.5703125" customWidth="1"/>
    <col min="2819" max="2819" width="9.140625" customWidth="1"/>
    <col min="2820" max="2820" width="10" customWidth="1"/>
    <col min="2821" max="2821" width="11.140625" customWidth="1"/>
    <col min="2822" max="2822" width="11.7109375" customWidth="1"/>
    <col min="2823" max="2823" width="9.5703125" bestFit="1" customWidth="1"/>
    <col min="3073" max="3073" width="34.85546875" bestFit="1" customWidth="1"/>
    <col min="3074" max="3074" width="11.5703125" customWidth="1"/>
    <col min="3075" max="3075" width="9.140625" customWidth="1"/>
    <col min="3076" max="3076" width="10" customWidth="1"/>
    <col min="3077" max="3077" width="11.140625" customWidth="1"/>
    <col min="3078" max="3078" width="11.7109375" customWidth="1"/>
    <col min="3079" max="3079" width="9.5703125" bestFit="1" customWidth="1"/>
    <col min="3329" max="3329" width="34.85546875" bestFit="1" customWidth="1"/>
    <col min="3330" max="3330" width="11.5703125" customWidth="1"/>
    <col min="3331" max="3331" width="9.140625" customWidth="1"/>
    <col min="3332" max="3332" width="10" customWidth="1"/>
    <col min="3333" max="3333" width="11.140625" customWidth="1"/>
    <col min="3334" max="3334" width="11.7109375" customWidth="1"/>
    <col min="3335" max="3335" width="9.5703125" bestFit="1" customWidth="1"/>
    <col min="3585" max="3585" width="34.85546875" bestFit="1" customWidth="1"/>
    <col min="3586" max="3586" width="11.5703125" customWidth="1"/>
    <col min="3587" max="3587" width="9.140625" customWidth="1"/>
    <col min="3588" max="3588" width="10" customWidth="1"/>
    <col min="3589" max="3589" width="11.140625" customWidth="1"/>
    <col min="3590" max="3590" width="11.7109375" customWidth="1"/>
    <col min="3591" max="3591" width="9.5703125" bestFit="1" customWidth="1"/>
    <col min="3841" max="3841" width="34.85546875" bestFit="1" customWidth="1"/>
    <col min="3842" max="3842" width="11.5703125" customWidth="1"/>
    <col min="3843" max="3843" width="9.140625" customWidth="1"/>
    <col min="3844" max="3844" width="10" customWidth="1"/>
    <col min="3845" max="3845" width="11.140625" customWidth="1"/>
    <col min="3846" max="3846" width="11.7109375" customWidth="1"/>
    <col min="3847" max="3847" width="9.5703125" bestFit="1" customWidth="1"/>
    <col min="4097" max="4097" width="34.85546875" bestFit="1" customWidth="1"/>
    <col min="4098" max="4098" width="11.5703125" customWidth="1"/>
    <col min="4099" max="4099" width="9.140625" customWidth="1"/>
    <col min="4100" max="4100" width="10" customWidth="1"/>
    <col min="4101" max="4101" width="11.140625" customWidth="1"/>
    <col min="4102" max="4102" width="11.7109375" customWidth="1"/>
    <col min="4103" max="4103" width="9.5703125" bestFit="1" customWidth="1"/>
    <col min="4353" max="4353" width="34.85546875" bestFit="1" customWidth="1"/>
    <col min="4354" max="4354" width="11.5703125" customWidth="1"/>
    <col min="4355" max="4355" width="9.140625" customWidth="1"/>
    <col min="4356" max="4356" width="10" customWidth="1"/>
    <col min="4357" max="4357" width="11.140625" customWidth="1"/>
    <col min="4358" max="4358" width="11.7109375" customWidth="1"/>
    <col min="4359" max="4359" width="9.5703125" bestFit="1" customWidth="1"/>
    <col min="4609" max="4609" width="34.85546875" bestFit="1" customWidth="1"/>
    <col min="4610" max="4610" width="11.5703125" customWidth="1"/>
    <col min="4611" max="4611" width="9.140625" customWidth="1"/>
    <col min="4612" max="4612" width="10" customWidth="1"/>
    <col min="4613" max="4613" width="11.140625" customWidth="1"/>
    <col min="4614" max="4614" width="11.7109375" customWidth="1"/>
    <col min="4615" max="4615" width="9.5703125" bestFit="1" customWidth="1"/>
    <col min="4865" max="4865" width="34.85546875" bestFit="1" customWidth="1"/>
    <col min="4866" max="4866" width="11.5703125" customWidth="1"/>
    <col min="4867" max="4867" width="9.140625" customWidth="1"/>
    <col min="4868" max="4868" width="10" customWidth="1"/>
    <col min="4869" max="4869" width="11.140625" customWidth="1"/>
    <col min="4870" max="4870" width="11.7109375" customWidth="1"/>
    <col min="4871" max="4871" width="9.5703125" bestFit="1" customWidth="1"/>
    <col min="5121" max="5121" width="34.85546875" bestFit="1" customWidth="1"/>
    <col min="5122" max="5122" width="11.5703125" customWidth="1"/>
    <col min="5123" max="5123" width="9.140625" customWidth="1"/>
    <col min="5124" max="5124" width="10" customWidth="1"/>
    <col min="5125" max="5125" width="11.140625" customWidth="1"/>
    <col min="5126" max="5126" width="11.7109375" customWidth="1"/>
    <col min="5127" max="5127" width="9.5703125" bestFit="1" customWidth="1"/>
    <col min="5377" max="5377" width="34.85546875" bestFit="1" customWidth="1"/>
    <col min="5378" max="5378" width="11.5703125" customWidth="1"/>
    <col min="5379" max="5379" width="9.140625" customWidth="1"/>
    <col min="5380" max="5380" width="10" customWidth="1"/>
    <col min="5381" max="5381" width="11.140625" customWidth="1"/>
    <col min="5382" max="5382" width="11.7109375" customWidth="1"/>
    <col min="5383" max="5383" width="9.5703125" bestFit="1" customWidth="1"/>
    <col min="5633" max="5633" width="34.85546875" bestFit="1" customWidth="1"/>
    <col min="5634" max="5634" width="11.5703125" customWidth="1"/>
    <col min="5635" max="5635" width="9.140625" customWidth="1"/>
    <col min="5636" max="5636" width="10" customWidth="1"/>
    <col min="5637" max="5637" width="11.140625" customWidth="1"/>
    <col min="5638" max="5638" width="11.7109375" customWidth="1"/>
    <col min="5639" max="5639" width="9.5703125" bestFit="1" customWidth="1"/>
    <col min="5889" max="5889" width="34.85546875" bestFit="1" customWidth="1"/>
    <col min="5890" max="5890" width="11.5703125" customWidth="1"/>
    <col min="5891" max="5891" width="9.140625" customWidth="1"/>
    <col min="5892" max="5892" width="10" customWidth="1"/>
    <col min="5893" max="5893" width="11.140625" customWidth="1"/>
    <col min="5894" max="5894" width="11.7109375" customWidth="1"/>
    <col min="5895" max="5895" width="9.5703125" bestFit="1" customWidth="1"/>
    <col min="6145" max="6145" width="34.85546875" bestFit="1" customWidth="1"/>
    <col min="6146" max="6146" width="11.5703125" customWidth="1"/>
    <col min="6147" max="6147" width="9.140625" customWidth="1"/>
    <col min="6148" max="6148" width="10" customWidth="1"/>
    <col min="6149" max="6149" width="11.140625" customWidth="1"/>
    <col min="6150" max="6150" width="11.7109375" customWidth="1"/>
    <col min="6151" max="6151" width="9.5703125" bestFit="1" customWidth="1"/>
    <col min="6401" max="6401" width="34.85546875" bestFit="1" customWidth="1"/>
    <col min="6402" max="6402" width="11.5703125" customWidth="1"/>
    <col min="6403" max="6403" width="9.140625" customWidth="1"/>
    <col min="6404" max="6404" width="10" customWidth="1"/>
    <col min="6405" max="6405" width="11.140625" customWidth="1"/>
    <col min="6406" max="6406" width="11.7109375" customWidth="1"/>
    <col min="6407" max="6407" width="9.5703125" bestFit="1" customWidth="1"/>
    <col min="6657" max="6657" width="34.85546875" bestFit="1" customWidth="1"/>
    <col min="6658" max="6658" width="11.5703125" customWidth="1"/>
    <col min="6659" max="6659" width="9.140625" customWidth="1"/>
    <col min="6660" max="6660" width="10" customWidth="1"/>
    <col min="6661" max="6661" width="11.140625" customWidth="1"/>
    <col min="6662" max="6662" width="11.7109375" customWidth="1"/>
    <col min="6663" max="6663" width="9.5703125" bestFit="1" customWidth="1"/>
    <col min="6913" max="6913" width="34.85546875" bestFit="1" customWidth="1"/>
    <col min="6914" max="6914" width="11.5703125" customWidth="1"/>
    <col min="6915" max="6915" width="9.140625" customWidth="1"/>
    <col min="6916" max="6916" width="10" customWidth="1"/>
    <col min="6917" max="6917" width="11.140625" customWidth="1"/>
    <col min="6918" max="6918" width="11.7109375" customWidth="1"/>
    <col min="6919" max="6919" width="9.5703125" bestFit="1" customWidth="1"/>
    <col min="7169" max="7169" width="34.85546875" bestFit="1" customWidth="1"/>
    <col min="7170" max="7170" width="11.5703125" customWidth="1"/>
    <col min="7171" max="7171" width="9.140625" customWidth="1"/>
    <col min="7172" max="7172" width="10" customWidth="1"/>
    <col min="7173" max="7173" width="11.140625" customWidth="1"/>
    <col min="7174" max="7174" width="11.7109375" customWidth="1"/>
    <col min="7175" max="7175" width="9.5703125" bestFit="1" customWidth="1"/>
    <col min="7425" max="7425" width="34.85546875" bestFit="1" customWidth="1"/>
    <col min="7426" max="7426" width="11.5703125" customWidth="1"/>
    <col min="7427" max="7427" width="9.140625" customWidth="1"/>
    <col min="7428" max="7428" width="10" customWidth="1"/>
    <col min="7429" max="7429" width="11.140625" customWidth="1"/>
    <col min="7430" max="7430" width="11.7109375" customWidth="1"/>
    <col min="7431" max="7431" width="9.5703125" bestFit="1" customWidth="1"/>
    <col min="7681" max="7681" width="34.85546875" bestFit="1" customWidth="1"/>
    <col min="7682" max="7682" width="11.5703125" customWidth="1"/>
    <col min="7683" max="7683" width="9.140625" customWidth="1"/>
    <col min="7684" max="7684" width="10" customWidth="1"/>
    <col min="7685" max="7685" width="11.140625" customWidth="1"/>
    <col min="7686" max="7686" width="11.7109375" customWidth="1"/>
    <col min="7687" max="7687" width="9.5703125" bestFit="1" customWidth="1"/>
    <col min="7937" max="7937" width="34.85546875" bestFit="1" customWidth="1"/>
    <col min="7938" max="7938" width="11.5703125" customWidth="1"/>
    <col min="7939" max="7939" width="9.140625" customWidth="1"/>
    <col min="7940" max="7940" width="10" customWidth="1"/>
    <col min="7941" max="7941" width="11.140625" customWidth="1"/>
    <col min="7942" max="7942" width="11.7109375" customWidth="1"/>
    <col min="7943" max="7943" width="9.5703125" bestFit="1" customWidth="1"/>
    <col min="8193" max="8193" width="34.85546875" bestFit="1" customWidth="1"/>
    <col min="8194" max="8194" width="11.5703125" customWidth="1"/>
    <col min="8195" max="8195" width="9.140625" customWidth="1"/>
    <col min="8196" max="8196" width="10" customWidth="1"/>
    <col min="8197" max="8197" width="11.140625" customWidth="1"/>
    <col min="8198" max="8198" width="11.7109375" customWidth="1"/>
    <col min="8199" max="8199" width="9.5703125" bestFit="1" customWidth="1"/>
    <col min="8449" max="8449" width="34.85546875" bestFit="1" customWidth="1"/>
    <col min="8450" max="8450" width="11.5703125" customWidth="1"/>
    <col min="8451" max="8451" width="9.140625" customWidth="1"/>
    <col min="8452" max="8452" width="10" customWidth="1"/>
    <col min="8453" max="8453" width="11.140625" customWidth="1"/>
    <col min="8454" max="8454" width="11.7109375" customWidth="1"/>
    <col min="8455" max="8455" width="9.5703125" bestFit="1" customWidth="1"/>
    <col min="8705" max="8705" width="34.85546875" bestFit="1" customWidth="1"/>
    <col min="8706" max="8706" width="11.5703125" customWidth="1"/>
    <col min="8707" max="8707" width="9.140625" customWidth="1"/>
    <col min="8708" max="8708" width="10" customWidth="1"/>
    <col min="8709" max="8709" width="11.140625" customWidth="1"/>
    <col min="8710" max="8710" width="11.7109375" customWidth="1"/>
    <col min="8711" max="8711" width="9.5703125" bestFit="1" customWidth="1"/>
    <col min="8961" max="8961" width="34.85546875" bestFit="1" customWidth="1"/>
    <col min="8962" max="8962" width="11.5703125" customWidth="1"/>
    <col min="8963" max="8963" width="9.140625" customWidth="1"/>
    <col min="8964" max="8964" width="10" customWidth="1"/>
    <col min="8965" max="8965" width="11.140625" customWidth="1"/>
    <col min="8966" max="8966" width="11.7109375" customWidth="1"/>
    <col min="8967" max="8967" width="9.5703125" bestFit="1" customWidth="1"/>
    <col min="9217" max="9217" width="34.85546875" bestFit="1" customWidth="1"/>
    <col min="9218" max="9218" width="11.5703125" customWidth="1"/>
    <col min="9219" max="9219" width="9.140625" customWidth="1"/>
    <col min="9220" max="9220" width="10" customWidth="1"/>
    <col min="9221" max="9221" width="11.140625" customWidth="1"/>
    <col min="9222" max="9222" width="11.7109375" customWidth="1"/>
    <col min="9223" max="9223" width="9.5703125" bestFit="1" customWidth="1"/>
    <col min="9473" max="9473" width="34.85546875" bestFit="1" customWidth="1"/>
    <col min="9474" max="9474" width="11.5703125" customWidth="1"/>
    <col min="9475" max="9475" width="9.140625" customWidth="1"/>
    <col min="9476" max="9476" width="10" customWidth="1"/>
    <col min="9477" max="9477" width="11.140625" customWidth="1"/>
    <col min="9478" max="9478" width="11.7109375" customWidth="1"/>
    <col min="9479" max="9479" width="9.5703125" bestFit="1" customWidth="1"/>
    <col min="9729" max="9729" width="34.85546875" bestFit="1" customWidth="1"/>
    <col min="9730" max="9730" width="11.5703125" customWidth="1"/>
    <col min="9731" max="9731" width="9.140625" customWidth="1"/>
    <col min="9732" max="9732" width="10" customWidth="1"/>
    <col min="9733" max="9733" width="11.140625" customWidth="1"/>
    <col min="9734" max="9734" width="11.7109375" customWidth="1"/>
    <col min="9735" max="9735" width="9.5703125" bestFit="1" customWidth="1"/>
    <col min="9985" max="9985" width="34.85546875" bestFit="1" customWidth="1"/>
    <col min="9986" max="9986" width="11.5703125" customWidth="1"/>
    <col min="9987" max="9987" width="9.140625" customWidth="1"/>
    <col min="9988" max="9988" width="10" customWidth="1"/>
    <col min="9989" max="9989" width="11.140625" customWidth="1"/>
    <col min="9990" max="9990" width="11.7109375" customWidth="1"/>
    <col min="9991" max="9991" width="9.5703125" bestFit="1" customWidth="1"/>
    <col min="10241" max="10241" width="34.85546875" bestFit="1" customWidth="1"/>
    <col min="10242" max="10242" width="11.5703125" customWidth="1"/>
    <col min="10243" max="10243" width="9.140625" customWidth="1"/>
    <col min="10244" max="10244" width="10" customWidth="1"/>
    <col min="10245" max="10245" width="11.140625" customWidth="1"/>
    <col min="10246" max="10246" width="11.7109375" customWidth="1"/>
    <col min="10247" max="10247" width="9.5703125" bestFit="1" customWidth="1"/>
    <col min="10497" max="10497" width="34.85546875" bestFit="1" customWidth="1"/>
    <col min="10498" max="10498" width="11.5703125" customWidth="1"/>
    <col min="10499" max="10499" width="9.140625" customWidth="1"/>
    <col min="10500" max="10500" width="10" customWidth="1"/>
    <col min="10501" max="10501" width="11.140625" customWidth="1"/>
    <col min="10502" max="10502" width="11.7109375" customWidth="1"/>
    <col min="10503" max="10503" width="9.5703125" bestFit="1" customWidth="1"/>
    <col min="10753" max="10753" width="34.85546875" bestFit="1" customWidth="1"/>
    <col min="10754" max="10754" width="11.5703125" customWidth="1"/>
    <col min="10755" max="10755" width="9.140625" customWidth="1"/>
    <col min="10756" max="10756" width="10" customWidth="1"/>
    <col min="10757" max="10757" width="11.140625" customWidth="1"/>
    <col min="10758" max="10758" width="11.7109375" customWidth="1"/>
    <col min="10759" max="10759" width="9.5703125" bestFit="1" customWidth="1"/>
    <col min="11009" max="11009" width="34.85546875" bestFit="1" customWidth="1"/>
    <col min="11010" max="11010" width="11.5703125" customWidth="1"/>
    <col min="11011" max="11011" width="9.140625" customWidth="1"/>
    <col min="11012" max="11012" width="10" customWidth="1"/>
    <col min="11013" max="11013" width="11.140625" customWidth="1"/>
    <col min="11014" max="11014" width="11.7109375" customWidth="1"/>
    <col min="11015" max="11015" width="9.5703125" bestFit="1" customWidth="1"/>
    <col min="11265" max="11265" width="34.85546875" bestFit="1" customWidth="1"/>
    <col min="11266" max="11266" width="11.5703125" customWidth="1"/>
    <col min="11267" max="11267" width="9.140625" customWidth="1"/>
    <col min="11268" max="11268" width="10" customWidth="1"/>
    <col min="11269" max="11269" width="11.140625" customWidth="1"/>
    <col min="11270" max="11270" width="11.7109375" customWidth="1"/>
    <col min="11271" max="11271" width="9.5703125" bestFit="1" customWidth="1"/>
    <col min="11521" max="11521" width="34.85546875" bestFit="1" customWidth="1"/>
    <col min="11522" max="11522" width="11.5703125" customWidth="1"/>
    <col min="11523" max="11523" width="9.140625" customWidth="1"/>
    <col min="11524" max="11524" width="10" customWidth="1"/>
    <col min="11525" max="11525" width="11.140625" customWidth="1"/>
    <col min="11526" max="11526" width="11.7109375" customWidth="1"/>
    <col min="11527" max="11527" width="9.5703125" bestFit="1" customWidth="1"/>
    <col min="11777" max="11777" width="34.85546875" bestFit="1" customWidth="1"/>
    <col min="11778" max="11778" width="11.5703125" customWidth="1"/>
    <col min="11779" max="11779" width="9.140625" customWidth="1"/>
    <col min="11780" max="11780" width="10" customWidth="1"/>
    <col min="11781" max="11781" width="11.140625" customWidth="1"/>
    <col min="11782" max="11782" width="11.7109375" customWidth="1"/>
    <col min="11783" max="11783" width="9.5703125" bestFit="1" customWidth="1"/>
    <col min="12033" max="12033" width="34.85546875" bestFit="1" customWidth="1"/>
    <col min="12034" max="12034" width="11.5703125" customWidth="1"/>
    <col min="12035" max="12035" width="9.140625" customWidth="1"/>
    <col min="12036" max="12036" width="10" customWidth="1"/>
    <col min="12037" max="12037" width="11.140625" customWidth="1"/>
    <col min="12038" max="12038" width="11.7109375" customWidth="1"/>
    <col min="12039" max="12039" width="9.5703125" bestFit="1" customWidth="1"/>
    <col min="12289" max="12289" width="34.85546875" bestFit="1" customWidth="1"/>
    <col min="12290" max="12290" width="11.5703125" customWidth="1"/>
    <col min="12291" max="12291" width="9.140625" customWidth="1"/>
    <col min="12292" max="12292" width="10" customWidth="1"/>
    <col min="12293" max="12293" width="11.140625" customWidth="1"/>
    <col min="12294" max="12294" width="11.7109375" customWidth="1"/>
    <col min="12295" max="12295" width="9.5703125" bestFit="1" customWidth="1"/>
    <col min="12545" max="12545" width="34.85546875" bestFit="1" customWidth="1"/>
    <col min="12546" max="12546" width="11.5703125" customWidth="1"/>
    <col min="12547" max="12547" width="9.140625" customWidth="1"/>
    <col min="12548" max="12548" width="10" customWidth="1"/>
    <col min="12549" max="12549" width="11.140625" customWidth="1"/>
    <col min="12550" max="12550" width="11.7109375" customWidth="1"/>
    <col min="12551" max="12551" width="9.5703125" bestFit="1" customWidth="1"/>
    <col min="12801" max="12801" width="34.85546875" bestFit="1" customWidth="1"/>
    <col min="12802" max="12802" width="11.5703125" customWidth="1"/>
    <col min="12803" max="12803" width="9.140625" customWidth="1"/>
    <col min="12804" max="12804" width="10" customWidth="1"/>
    <col min="12805" max="12805" width="11.140625" customWidth="1"/>
    <col min="12806" max="12806" width="11.7109375" customWidth="1"/>
    <col min="12807" max="12807" width="9.5703125" bestFit="1" customWidth="1"/>
    <col min="13057" max="13057" width="34.85546875" bestFit="1" customWidth="1"/>
    <col min="13058" max="13058" width="11.5703125" customWidth="1"/>
    <col min="13059" max="13059" width="9.140625" customWidth="1"/>
    <col min="13060" max="13060" width="10" customWidth="1"/>
    <col min="13061" max="13061" width="11.140625" customWidth="1"/>
    <col min="13062" max="13062" width="11.7109375" customWidth="1"/>
    <col min="13063" max="13063" width="9.5703125" bestFit="1" customWidth="1"/>
    <col min="13313" max="13313" width="34.85546875" bestFit="1" customWidth="1"/>
    <col min="13314" max="13314" width="11.5703125" customWidth="1"/>
    <col min="13315" max="13315" width="9.140625" customWidth="1"/>
    <col min="13316" max="13316" width="10" customWidth="1"/>
    <col min="13317" max="13317" width="11.140625" customWidth="1"/>
    <col min="13318" max="13318" width="11.7109375" customWidth="1"/>
    <col min="13319" max="13319" width="9.5703125" bestFit="1" customWidth="1"/>
    <col min="13569" max="13569" width="34.85546875" bestFit="1" customWidth="1"/>
    <col min="13570" max="13570" width="11.5703125" customWidth="1"/>
    <col min="13571" max="13571" width="9.140625" customWidth="1"/>
    <col min="13572" max="13572" width="10" customWidth="1"/>
    <col min="13573" max="13573" width="11.140625" customWidth="1"/>
    <col min="13574" max="13574" width="11.7109375" customWidth="1"/>
    <col min="13575" max="13575" width="9.5703125" bestFit="1" customWidth="1"/>
    <col min="13825" max="13825" width="34.85546875" bestFit="1" customWidth="1"/>
    <col min="13826" max="13826" width="11.5703125" customWidth="1"/>
    <col min="13827" max="13827" width="9.140625" customWidth="1"/>
    <col min="13828" max="13828" width="10" customWidth="1"/>
    <col min="13829" max="13829" width="11.140625" customWidth="1"/>
    <col min="13830" max="13830" width="11.7109375" customWidth="1"/>
    <col min="13831" max="13831" width="9.5703125" bestFit="1" customWidth="1"/>
    <col min="14081" max="14081" width="34.85546875" bestFit="1" customWidth="1"/>
    <col min="14082" max="14082" width="11.5703125" customWidth="1"/>
    <col min="14083" max="14083" width="9.140625" customWidth="1"/>
    <col min="14084" max="14084" width="10" customWidth="1"/>
    <col min="14085" max="14085" width="11.140625" customWidth="1"/>
    <col min="14086" max="14086" width="11.7109375" customWidth="1"/>
    <col min="14087" max="14087" width="9.5703125" bestFit="1" customWidth="1"/>
    <col min="14337" max="14337" width="34.85546875" bestFit="1" customWidth="1"/>
    <col min="14338" max="14338" width="11.5703125" customWidth="1"/>
    <col min="14339" max="14339" width="9.140625" customWidth="1"/>
    <col min="14340" max="14340" width="10" customWidth="1"/>
    <col min="14341" max="14341" width="11.140625" customWidth="1"/>
    <col min="14342" max="14342" width="11.7109375" customWidth="1"/>
    <col min="14343" max="14343" width="9.5703125" bestFit="1" customWidth="1"/>
    <col min="14593" max="14593" width="34.85546875" bestFit="1" customWidth="1"/>
    <col min="14594" max="14594" width="11.5703125" customWidth="1"/>
    <col min="14595" max="14595" width="9.140625" customWidth="1"/>
    <col min="14596" max="14596" width="10" customWidth="1"/>
    <col min="14597" max="14597" width="11.140625" customWidth="1"/>
    <col min="14598" max="14598" width="11.7109375" customWidth="1"/>
    <col min="14599" max="14599" width="9.5703125" bestFit="1" customWidth="1"/>
    <col min="14849" max="14849" width="34.85546875" bestFit="1" customWidth="1"/>
    <col min="14850" max="14850" width="11.5703125" customWidth="1"/>
    <col min="14851" max="14851" width="9.140625" customWidth="1"/>
    <col min="14852" max="14852" width="10" customWidth="1"/>
    <col min="14853" max="14853" width="11.140625" customWidth="1"/>
    <col min="14854" max="14854" width="11.7109375" customWidth="1"/>
    <col min="14855" max="14855" width="9.5703125" bestFit="1" customWidth="1"/>
    <col min="15105" max="15105" width="34.85546875" bestFit="1" customWidth="1"/>
    <col min="15106" max="15106" width="11.5703125" customWidth="1"/>
    <col min="15107" max="15107" width="9.140625" customWidth="1"/>
    <col min="15108" max="15108" width="10" customWidth="1"/>
    <col min="15109" max="15109" width="11.140625" customWidth="1"/>
    <col min="15110" max="15110" width="11.7109375" customWidth="1"/>
    <col min="15111" max="15111" width="9.5703125" bestFit="1" customWidth="1"/>
    <col min="15361" max="15361" width="34.85546875" bestFit="1" customWidth="1"/>
    <col min="15362" max="15362" width="11.5703125" customWidth="1"/>
    <col min="15363" max="15363" width="9.140625" customWidth="1"/>
    <col min="15364" max="15364" width="10" customWidth="1"/>
    <col min="15365" max="15365" width="11.140625" customWidth="1"/>
    <col min="15366" max="15366" width="11.7109375" customWidth="1"/>
    <col min="15367" max="15367" width="9.5703125" bestFit="1" customWidth="1"/>
    <col min="15617" max="15617" width="34.85546875" bestFit="1" customWidth="1"/>
    <col min="15618" max="15618" width="11.5703125" customWidth="1"/>
    <col min="15619" max="15619" width="9.140625" customWidth="1"/>
    <col min="15620" max="15620" width="10" customWidth="1"/>
    <col min="15621" max="15621" width="11.140625" customWidth="1"/>
    <col min="15622" max="15622" width="11.7109375" customWidth="1"/>
    <col min="15623" max="15623" width="9.5703125" bestFit="1" customWidth="1"/>
    <col min="15873" max="15873" width="34.85546875" bestFit="1" customWidth="1"/>
    <col min="15874" max="15874" width="11.5703125" customWidth="1"/>
    <col min="15875" max="15875" width="9.140625" customWidth="1"/>
    <col min="15876" max="15876" width="10" customWidth="1"/>
    <col min="15877" max="15877" width="11.140625" customWidth="1"/>
    <col min="15878" max="15878" width="11.7109375" customWidth="1"/>
    <col min="15879" max="15879" width="9.5703125" bestFit="1" customWidth="1"/>
    <col min="16129" max="16129" width="34.85546875" bestFit="1" customWidth="1"/>
    <col min="16130" max="16130" width="11.5703125" customWidth="1"/>
    <col min="16131" max="16131" width="9.140625" customWidth="1"/>
    <col min="16132" max="16132" width="10" customWidth="1"/>
    <col min="16133" max="16133" width="11.140625" customWidth="1"/>
    <col min="16134" max="16134" width="11.7109375" customWidth="1"/>
    <col min="16135" max="16135" width="9.5703125" bestFit="1" customWidth="1"/>
  </cols>
  <sheetData>
    <row r="1" spans="1:11" s="2" customFormat="1" ht="15.75" thickBot="1" x14ac:dyDescent="0.3">
      <c r="A1" s="1"/>
      <c r="B1" s="179" t="s">
        <v>112</v>
      </c>
      <c r="C1" s="180"/>
      <c r="D1" s="180"/>
      <c r="E1" s="180"/>
      <c r="F1" s="180"/>
      <c r="G1" s="181"/>
      <c r="J1" s="56" t="s">
        <v>36</v>
      </c>
      <c r="K1" s="56"/>
    </row>
    <row r="2" spans="1:11" s="9" customFormat="1" ht="64.5" thickBot="1" x14ac:dyDescent="0.3">
      <c r="A2" s="3"/>
      <c r="B2" s="4" t="s">
        <v>1</v>
      </c>
      <c r="C2" s="5" t="s">
        <v>45</v>
      </c>
      <c r="D2" s="6" t="s">
        <v>3</v>
      </c>
      <c r="E2" s="65" t="s">
        <v>46</v>
      </c>
      <c r="F2" s="8" t="s">
        <v>5</v>
      </c>
      <c r="G2" s="4" t="s">
        <v>6</v>
      </c>
      <c r="J2" s="57"/>
      <c r="K2" s="57"/>
    </row>
    <row r="3" spans="1:11" s="17" customFormat="1" x14ac:dyDescent="0.25">
      <c r="A3" s="10" t="s">
        <v>7</v>
      </c>
      <c r="B3" s="11">
        <v>750</v>
      </c>
      <c r="C3" s="12"/>
      <c r="D3" s="13"/>
      <c r="E3" s="14"/>
      <c r="F3" s="15"/>
      <c r="G3" s="16"/>
      <c r="J3" s="58"/>
      <c r="K3" s="58"/>
    </row>
    <row r="4" spans="1:11" s="17" customFormat="1" x14ac:dyDescent="0.25">
      <c r="A4" s="18" t="s">
        <v>8</v>
      </c>
      <c r="B4" s="19">
        <v>1.0561</v>
      </c>
      <c r="C4" s="20"/>
      <c r="D4" s="21"/>
      <c r="E4" s="22"/>
      <c r="F4" s="23"/>
      <c r="G4" s="24"/>
      <c r="J4" s="58"/>
      <c r="K4" s="58"/>
    </row>
    <row r="5" spans="1:11" x14ac:dyDescent="0.25">
      <c r="A5" s="25"/>
      <c r="B5" s="26"/>
      <c r="C5" s="27"/>
      <c r="D5" s="23"/>
      <c r="E5" s="22"/>
      <c r="F5" s="23"/>
      <c r="G5" s="24"/>
      <c r="J5" s="59"/>
      <c r="K5" s="59"/>
    </row>
    <row r="6" spans="1:11" x14ac:dyDescent="0.25">
      <c r="A6" s="25" t="s">
        <v>9</v>
      </c>
      <c r="B6" s="28">
        <f>($B$3)*0.65</f>
        <v>487.5</v>
      </c>
      <c r="C6" s="29">
        <f>E6</f>
        <v>6.5000000000000002E-2</v>
      </c>
      <c r="D6" s="30">
        <f>B6*C6</f>
        <v>31.6875</v>
      </c>
      <c r="E6" s="29">
        <f>'RES FHP 2017'!E6</f>
        <v>6.5000000000000002E-2</v>
      </c>
      <c r="F6" s="30">
        <f>B6*E6</f>
        <v>31.6875</v>
      </c>
      <c r="G6" s="24"/>
      <c r="H6" s="36"/>
      <c r="J6" s="59"/>
      <c r="K6" s="59"/>
    </row>
    <row r="7" spans="1:11" x14ac:dyDescent="0.25">
      <c r="A7" s="25" t="s">
        <v>10</v>
      </c>
      <c r="B7" s="28">
        <f>($B$3)*0.17</f>
        <v>127.50000000000001</v>
      </c>
      <c r="C7" s="29">
        <f>E7</f>
        <v>9.5000000000000001E-2</v>
      </c>
      <c r="D7" s="30">
        <f>B7*C7</f>
        <v>12.112500000000001</v>
      </c>
      <c r="E7" s="29">
        <f>'RES FHP 2017'!E7</f>
        <v>9.5000000000000001E-2</v>
      </c>
      <c r="F7" s="30">
        <f>B7*E7</f>
        <v>12.112500000000001</v>
      </c>
      <c r="G7" s="24"/>
      <c r="H7" s="36"/>
      <c r="J7" s="59"/>
      <c r="K7" s="59"/>
    </row>
    <row r="8" spans="1:11" x14ac:dyDescent="0.25">
      <c r="A8" s="25" t="s">
        <v>11</v>
      </c>
      <c r="B8" s="28">
        <f>($B$3)*0.18</f>
        <v>135</v>
      </c>
      <c r="C8" s="29">
        <f>E8</f>
        <v>0.13200000000000001</v>
      </c>
      <c r="D8" s="30">
        <f>B8*C8</f>
        <v>17.82</v>
      </c>
      <c r="E8" s="29">
        <f>'RES FHP 2017'!E8</f>
        <v>0.13200000000000001</v>
      </c>
      <c r="F8" s="30">
        <f>B8*E8</f>
        <v>17.82</v>
      </c>
      <c r="G8" s="24"/>
      <c r="H8" s="36"/>
      <c r="J8" s="59"/>
      <c r="K8" s="59"/>
    </row>
    <row r="9" spans="1:11" s="2" customFormat="1" x14ac:dyDescent="0.25">
      <c r="A9" s="31" t="s">
        <v>12</v>
      </c>
      <c r="B9" s="19"/>
      <c r="C9" s="32"/>
      <c r="D9" s="33">
        <f>SUM(D6:D8)</f>
        <v>61.62</v>
      </c>
      <c r="E9" s="32"/>
      <c r="F9" s="33">
        <f>SUM(F6:F8)</f>
        <v>61.62</v>
      </c>
      <c r="G9" s="34">
        <f>(F9-D9)/D9</f>
        <v>0</v>
      </c>
      <c r="H9" s="60"/>
      <c r="J9" s="56"/>
      <c r="K9" s="56"/>
    </row>
    <row r="10" spans="1:11" s="2" customFormat="1" x14ac:dyDescent="0.25">
      <c r="A10" s="31"/>
      <c r="B10" s="19"/>
      <c r="C10" s="32"/>
      <c r="D10" s="33"/>
      <c r="E10" s="32"/>
      <c r="F10" s="33"/>
      <c r="G10" s="34"/>
      <c r="J10" s="56"/>
      <c r="K10" s="56"/>
    </row>
    <row r="11" spans="1:11" x14ac:dyDescent="0.25">
      <c r="A11" s="25" t="s">
        <v>13</v>
      </c>
      <c r="B11" s="26">
        <v>1</v>
      </c>
      <c r="C11" s="61">
        <f>ROUND('RES FHP 2020'!C11*(1+J11),2)</f>
        <v>19.96</v>
      </c>
      <c r="D11" s="30">
        <f>B11*C11</f>
        <v>19.96</v>
      </c>
      <c r="E11" s="40">
        <f>'RES FHP 2017'!E11</f>
        <v>17.5</v>
      </c>
      <c r="F11" s="30">
        <f>B11*E11</f>
        <v>17.5</v>
      </c>
      <c r="G11" s="24"/>
      <c r="H11" s="36"/>
      <c r="J11" s="62">
        <v>1.6E-2</v>
      </c>
      <c r="K11" s="59"/>
    </row>
    <row r="12" spans="1:11" x14ac:dyDescent="0.25">
      <c r="A12" s="25" t="s">
        <v>14</v>
      </c>
      <c r="B12" s="26">
        <v>1</v>
      </c>
      <c r="C12" s="27">
        <f>2.56-3.63-0.08</f>
        <v>-1.1499999999999999</v>
      </c>
      <c r="D12" s="30">
        <f>B12*C12</f>
        <v>-1.1499999999999999</v>
      </c>
      <c r="E12" s="27">
        <f>'RES FHP 2017'!E12</f>
        <v>-1.1499999999999999</v>
      </c>
      <c r="F12" s="30">
        <f>B12*E12</f>
        <v>-1.1499999999999999</v>
      </c>
      <c r="G12" s="24"/>
      <c r="H12" s="36"/>
      <c r="J12" s="59"/>
      <c r="K12" s="59"/>
    </row>
    <row r="13" spans="1:11" x14ac:dyDescent="0.25">
      <c r="A13" s="25" t="s">
        <v>15</v>
      </c>
      <c r="B13" s="26">
        <f>B3</f>
        <v>750</v>
      </c>
      <c r="C13" s="63">
        <f>ROUND('RES FHP 2020'!C13*(1+J13),4)</f>
        <v>1.43E-2</v>
      </c>
      <c r="D13" s="30">
        <f>B13*C13</f>
        <v>10.725</v>
      </c>
      <c r="E13" s="27">
        <f>'RES FHP 2017'!E13</f>
        <v>1.26E-2</v>
      </c>
      <c r="F13" s="30">
        <f>B13*E13</f>
        <v>9.4499999999999993</v>
      </c>
      <c r="G13" s="24"/>
      <c r="H13" s="36"/>
      <c r="J13" s="62">
        <v>1.6E-2</v>
      </c>
      <c r="K13" s="59"/>
    </row>
    <row r="14" spans="1:11" x14ac:dyDescent="0.25">
      <c r="A14" s="25" t="s">
        <v>16</v>
      </c>
      <c r="B14" s="26">
        <f>B3</f>
        <v>750</v>
      </c>
      <c r="C14" s="27">
        <v>5.9999999999999995E-4</v>
      </c>
      <c r="D14" s="30">
        <f>B14*C14</f>
        <v>0.44999999999999996</v>
      </c>
      <c r="E14" s="27">
        <f>'RES FHP 2017'!E14</f>
        <v>5.9999999999999995E-4</v>
      </c>
      <c r="F14" s="30">
        <f>B14*E14</f>
        <v>0.44999999999999996</v>
      </c>
      <c r="G14" s="24"/>
      <c r="H14" s="36"/>
    </row>
    <row r="15" spans="1:11" x14ac:dyDescent="0.25">
      <c r="A15" s="25" t="s">
        <v>17</v>
      </c>
      <c r="B15" s="26">
        <f>B3</f>
        <v>750</v>
      </c>
      <c r="C15" s="27">
        <f>0.0013-0.0028</f>
        <v>-1.5E-3</v>
      </c>
      <c r="D15" s="30">
        <f>B15*C15</f>
        <v>-1.125</v>
      </c>
      <c r="E15" s="27">
        <f>'RES FHP 2017'!E15</f>
        <v>-1.5E-3</v>
      </c>
      <c r="F15" s="30">
        <f>B15*E15</f>
        <v>-1.125</v>
      </c>
      <c r="G15" s="24"/>
      <c r="H15" s="36"/>
    </row>
    <row r="16" spans="1:11" x14ac:dyDescent="0.25">
      <c r="A16" s="25"/>
      <c r="B16" s="26"/>
      <c r="C16" s="37"/>
      <c r="D16" s="30"/>
      <c r="E16" s="37"/>
      <c r="F16" s="30"/>
      <c r="G16" s="24"/>
    </row>
    <row r="17" spans="1:8" x14ac:dyDescent="0.25">
      <c r="A17" s="31" t="s">
        <v>18</v>
      </c>
      <c r="B17" s="26"/>
      <c r="C17" s="37"/>
      <c r="D17" s="33">
        <f>SUM(D11,D13,D14)</f>
        <v>31.135000000000002</v>
      </c>
      <c r="E17" s="37"/>
      <c r="F17" s="39">
        <f>SUM(F11,F13,F14)</f>
        <v>27.4</v>
      </c>
      <c r="G17" s="34">
        <f>(F17-D17)/D17</f>
        <v>-0.11996145816605115</v>
      </c>
    </row>
    <row r="18" spans="1:8" x14ac:dyDescent="0.25">
      <c r="A18" s="31"/>
      <c r="B18" s="26"/>
      <c r="C18" s="37"/>
      <c r="D18" s="33"/>
      <c r="E18" s="37"/>
      <c r="F18" s="39"/>
      <c r="G18" s="34"/>
    </row>
    <row r="19" spans="1:8" x14ac:dyDescent="0.25">
      <c r="A19" s="25" t="s">
        <v>19</v>
      </c>
      <c r="B19" s="26">
        <v>1</v>
      </c>
      <c r="C19" s="40">
        <v>0.79</v>
      </c>
      <c r="D19" s="30">
        <f>B19*C19</f>
        <v>0.79</v>
      </c>
      <c r="E19" s="40">
        <f>'RES FHP 2017'!E19</f>
        <v>0.79</v>
      </c>
      <c r="F19" s="41">
        <f>B19*E19</f>
        <v>0.79</v>
      </c>
      <c r="G19" s="34"/>
      <c r="H19" s="36"/>
    </row>
    <row r="20" spans="1:8" x14ac:dyDescent="0.25">
      <c r="A20" s="25" t="s">
        <v>20</v>
      </c>
      <c r="B20" s="28">
        <f>(B3*B4)-B3</f>
        <v>42.075000000000045</v>
      </c>
      <c r="C20" s="37">
        <f>C6*0.65+C7*0.17+C8*0.18</f>
        <v>8.2160000000000011E-2</v>
      </c>
      <c r="D20" s="30">
        <f>B20*C20</f>
        <v>3.4568820000000042</v>
      </c>
      <c r="E20" s="37">
        <f>'RES FHP 2017'!E20</f>
        <v>8.2160000000000011E-2</v>
      </c>
      <c r="F20" s="41">
        <f>B20*E20</f>
        <v>3.4568820000000042</v>
      </c>
      <c r="G20" s="34"/>
      <c r="H20" s="36"/>
    </row>
    <row r="21" spans="1:8" x14ac:dyDescent="0.25">
      <c r="A21" s="25"/>
      <c r="B21" s="26"/>
      <c r="C21" s="37"/>
      <c r="D21" s="33"/>
      <c r="E21" s="37"/>
      <c r="F21" s="39"/>
      <c r="G21" s="34"/>
    </row>
    <row r="22" spans="1:8" x14ac:dyDescent="0.25">
      <c r="A22" s="31" t="s">
        <v>21</v>
      </c>
      <c r="B22" s="26"/>
      <c r="C22" s="37"/>
      <c r="D22" s="33">
        <f>D19+D20</f>
        <v>4.2468820000000047</v>
      </c>
      <c r="E22" s="37"/>
      <c r="F22" s="39">
        <f>F19+F20</f>
        <v>4.2468820000000047</v>
      </c>
      <c r="G22" s="34">
        <f>(F22-D22)/D22</f>
        <v>0</v>
      </c>
    </row>
    <row r="23" spans="1:8" s="2" customFormat="1" x14ac:dyDescent="0.25">
      <c r="A23" s="31" t="s">
        <v>22</v>
      </c>
      <c r="B23" s="19"/>
      <c r="C23" s="32"/>
      <c r="D23" s="33">
        <f>D17+D22</f>
        <v>35.381882000000004</v>
      </c>
      <c r="E23" s="32"/>
      <c r="F23" s="33">
        <f>F17+F22</f>
        <v>31.646882000000005</v>
      </c>
      <c r="G23" s="34">
        <f>(F23-D23)/D23</f>
        <v>-0.10556250229990589</v>
      </c>
      <c r="H23" s="42"/>
    </row>
    <row r="24" spans="1:8" s="2" customFormat="1" x14ac:dyDescent="0.25">
      <c r="A24" s="31"/>
      <c r="B24" s="19"/>
      <c r="C24" s="32"/>
      <c r="D24" s="33"/>
      <c r="E24" s="32"/>
      <c r="F24" s="33"/>
      <c r="G24" s="34"/>
      <c r="H24" s="42"/>
    </row>
    <row r="25" spans="1:8" x14ac:dyDescent="0.25">
      <c r="A25" s="25" t="s">
        <v>23</v>
      </c>
      <c r="B25" s="28">
        <f>B3*B4</f>
        <v>792.07500000000005</v>
      </c>
      <c r="C25" s="27">
        <v>5.4000000000000003E-3</v>
      </c>
      <c r="D25" s="30">
        <f>B25*C25</f>
        <v>4.2772050000000004</v>
      </c>
      <c r="E25" s="27">
        <f>'RES FHP 2017'!E25</f>
        <v>5.4000000000000003E-3</v>
      </c>
      <c r="F25" s="30">
        <f>B25*E25</f>
        <v>4.2772050000000004</v>
      </c>
      <c r="G25" s="24"/>
      <c r="H25" s="36"/>
    </row>
    <row r="26" spans="1:8" x14ac:dyDescent="0.25">
      <c r="A26" s="25" t="s">
        <v>24</v>
      </c>
      <c r="B26" s="28">
        <f>B3*B4</f>
        <v>792.07500000000005</v>
      </c>
      <c r="C26" s="27">
        <v>4.1000000000000003E-3</v>
      </c>
      <c r="D26" s="30">
        <f>B26*C26</f>
        <v>3.2475075000000007</v>
      </c>
      <c r="E26" s="27">
        <f>'RES FHP 2017'!E26</f>
        <v>4.1000000000000003E-3</v>
      </c>
      <c r="F26" s="30">
        <f>B26*E26</f>
        <v>3.2475075000000007</v>
      </c>
      <c r="G26" s="24"/>
      <c r="H26" s="36"/>
    </row>
    <row r="27" spans="1:8" s="2" customFormat="1" x14ac:dyDescent="0.25">
      <c r="A27" s="31" t="s">
        <v>25</v>
      </c>
      <c r="B27" s="43"/>
      <c r="C27" s="32"/>
      <c r="D27" s="33">
        <f>SUM(D25:D26)</f>
        <v>7.5247125000000015</v>
      </c>
      <c r="E27" s="32"/>
      <c r="F27" s="33">
        <f>SUM(F25:F26)</f>
        <v>7.5247125000000015</v>
      </c>
      <c r="G27" s="34">
        <f>(F27-D27)/D27</f>
        <v>0</v>
      </c>
    </row>
    <row r="28" spans="1:8" s="2" customFormat="1" x14ac:dyDescent="0.25">
      <c r="A28" s="31"/>
      <c r="B28" s="43"/>
      <c r="C28" s="32"/>
      <c r="D28" s="33"/>
      <c r="E28" s="32"/>
      <c r="F28" s="33"/>
      <c r="G28" s="34"/>
    </row>
    <row r="29" spans="1:8" x14ac:dyDescent="0.25">
      <c r="A29" s="25" t="s">
        <v>27</v>
      </c>
      <c r="B29" s="28">
        <f>B3*B4</f>
        <v>792.07500000000005</v>
      </c>
      <c r="C29" s="27">
        <v>3.5999999999999999E-3</v>
      </c>
      <c r="D29" s="30">
        <f>B29*C29</f>
        <v>2.8514699999999999</v>
      </c>
      <c r="E29" s="27">
        <f>'RES FHP 2017'!E29</f>
        <v>3.5999999999999999E-3</v>
      </c>
      <c r="F29" s="30">
        <f>B29*E29</f>
        <v>2.8514699999999999</v>
      </c>
      <c r="G29" s="24"/>
      <c r="H29" s="36"/>
    </row>
    <row r="30" spans="1:8" x14ac:dyDescent="0.25">
      <c r="A30" s="25" t="s">
        <v>28</v>
      </c>
      <c r="B30" s="28">
        <f>B3*B4</f>
        <v>792.07500000000005</v>
      </c>
      <c r="C30" s="27">
        <v>2.9999999999999997E-4</v>
      </c>
      <c r="D30" s="30">
        <f>B30*C30</f>
        <v>0.23762249999999999</v>
      </c>
      <c r="E30" s="27">
        <f>'RES FHP 2017'!E30</f>
        <v>2.9999999999999997E-4</v>
      </c>
      <c r="F30" s="30">
        <f>B30*E30</f>
        <v>0.23762249999999999</v>
      </c>
      <c r="G30" s="24"/>
      <c r="H30" s="36"/>
    </row>
    <row r="31" spans="1:8" x14ac:dyDescent="0.25">
      <c r="A31" s="25" t="s">
        <v>29</v>
      </c>
      <c r="B31" s="28">
        <f>B3*B4</f>
        <v>792.07500000000005</v>
      </c>
      <c r="C31" s="27">
        <v>0</v>
      </c>
      <c r="D31" s="30">
        <f>B31*C31</f>
        <v>0</v>
      </c>
      <c r="E31" s="27">
        <f>'RES FHP 2017'!E31</f>
        <v>0</v>
      </c>
      <c r="F31" s="30">
        <f>B31*E31</f>
        <v>0</v>
      </c>
      <c r="G31" s="24"/>
      <c r="H31" s="36"/>
    </row>
    <row r="32" spans="1:8" x14ac:dyDescent="0.25">
      <c r="A32" s="25" t="s">
        <v>30</v>
      </c>
      <c r="B32" s="26">
        <v>1</v>
      </c>
      <c r="C32" s="27">
        <v>0.25</v>
      </c>
      <c r="D32" s="30">
        <f>B32*C32</f>
        <v>0.25</v>
      </c>
      <c r="E32" s="27">
        <f>'RES FHP 2017'!E32</f>
        <v>0.25</v>
      </c>
      <c r="F32" s="30">
        <f>B32*E32</f>
        <v>0.25</v>
      </c>
      <c r="G32" s="24"/>
      <c r="H32" s="36"/>
    </row>
    <row r="33" spans="1:8" s="2" customFormat="1" x14ac:dyDescent="0.25">
      <c r="A33" s="31" t="s">
        <v>31</v>
      </c>
      <c r="B33" s="19"/>
      <c r="C33" s="32"/>
      <c r="D33" s="33">
        <f>SUM(D29:D32)</f>
        <v>3.3390925</v>
      </c>
      <c r="E33" s="32"/>
      <c r="F33" s="33">
        <f>SUM(F29:F32)</f>
        <v>3.3390925</v>
      </c>
      <c r="G33" s="34">
        <f>(F33-D33)/D33</f>
        <v>0</v>
      </c>
    </row>
    <row r="34" spans="1:8" s="2" customFormat="1" x14ac:dyDescent="0.25">
      <c r="A34" s="31"/>
      <c r="B34" s="19"/>
      <c r="C34" s="32"/>
      <c r="D34" s="33"/>
      <c r="E34" s="32"/>
      <c r="F34" s="33"/>
      <c r="G34" s="34"/>
    </row>
    <row r="35" spans="1:8" x14ac:dyDescent="0.25">
      <c r="A35" s="25" t="s">
        <v>32</v>
      </c>
      <c r="B35" s="26"/>
      <c r="C35" s="45"/>
      <c r="D35" s="30">
        <f>SUM(D9,D23,D27,D33)</f>
        <v>107.86568700000001</v>
      </c>
      <c r="E35" s="46"/>
      <c r="F35" s="30">
        <f>SUM(F9,F23,F27,F33)</f>
        <v>104.13068700000002</v>
      </c>
      <c r="G35" s="150"/>
      <c r="H35" s="36"/>
    </row>
    <row r="36" spans="1:8" ht="15.75" thickBot="1" x14ac:dyDescent="0.3">
      <c r="A36" s="25" t="s">
        <v>33</v>
      </c>
      <c r="B36" s="26"/>
      <c r="C36" s="47">
        <v>0.05</v>
      </c>
      <c r="D36" s="48">
        <f>D35*C36</f>
        <v>5.3932843500000009</v>
      </c>
      <c r="E36" s="46">
        <f>+C36</f>
        <v>0.05</v>
      </c>
      <c r="F36" s="30">
        <f>F35*E36</f>
        <v>5.2065343500000019</v>
      </c>
      <c r="G36" s="24"/>
      <c r="H36" s="36"/>
    </row>
    <row r="37" spans="1:8" s="2" customFormat="1" ht="15.75" thickBot="1" x14ac:dyDescent="0.3">
      <c r="A37" s="1" t="s">
        <v>34</v>
      </c>
      <c r="B37" s="49"/>
      <c r="C37" s="50"/>
      <c r="D37" s="51">
        <f>D35+D36</f>
        <v>113.25897135000001</v>
      </c>
      <c r="E37" s="52"/>
      <c r="F37" s="51">
        <f>F35+F36</f>
        <v>109.33722135000002</v>
      </c>
      <c r="G37" s="53">
        <f>(F37-D37)/D37</f>
        <v>-3.4626396066063055E-2</v>
      </c>
    </row>
    <row r="38" spans="1:8" x14ac:dyDescent="0.25">
      <c r="F38" s="55"/>
    </row>
    <row r="39" spans="1:8" x14ac:dyDescent="0.25">
      <c r="F39" s="55"/>
      <c r="G39" s="177" t="s">
        <v>134</v>
      </c>
    </row>
  </sheetData>
  <mergeCells count="1">
    <mergeCell ref="B1:G1"/>
  </mergeCells>
  <pageMargins left="0.7" right="0.7" top="0.75" bottom="0.75" header="0.3" footer="0.3"/>
  <pageSetup scale="92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9"/>
  <sheetViews>
    <sheetView workbookViewId="0"/>
  </sheetViews>
  <sheetFormatPr defaultRowHeight="15" x14ac:dyDescent="0.25"/>
  <cols>
    <col min="1" max="1" width="34.85546875" style="54" bestFit="1" customWidth="1"/>
    <col min="2" max="2" width="11.5703125" style="17" customWidth="1"/>
    <col min="3" max="3" width="9.140625" customWidth="1"/>
    <col min="4" max="4" width="10" customWidth="1"/>
    <col min="5" max="5" width="11.140625" style="17" customWidth="1"/>
    <col min="6" max="6" width="11.7109375" style="17" customWidth="1"/>
    <col min="7" max="7" width="9.5703125" style="17" bestFit="1" customWidth="1"/>
    <col min="11" max="11" width="13.85546875" customWidth="1"/>
    <col min="13" max="13" width="4.5703125" customWidth="1"/>
    <col min="15" max="15" width="14.28515625" customWidth="1"/>
    <col min="257" max="257" width="34.85546875" bestFit="1" customWidth="1"/>
    <col min="258" max="258" width="11.5703125" customWidth="1"/>
    <col min="259" max="259" width="9.140625" customWidth="1"/>
    <col min="260" max="260" width="10" customWidth="1"/>
    <col min="261" max="261" width="11.140625" customWidth="1"/>
    <col min="262" max="262" width="11.7109375" customWidth="1"/>
    <col min="263" max="263" width="9.5703125" bestFit="1" customWidth="1"/>
    <col min="267" max="267" width="13.85546875" customWidth="1"/>
    <col min="269" max="269" width="4.5703125" customWidth="1"/>
    <col min="271" max="271" width="14.28515625" customWidth="1"/>
    <col min="513" max="513" width="34.85546875" bestFit="1" customWidth="1"/>
    <col min="514" max="514" width="11.5703125" customWidth="1"/>
    <col min="515" max="515" width="9.140625" customWidth="1"/>
    <col min="516" max="516" width="10" customWidth="1"/>
    <col min="517" max="517" width="11.140625" customWidth="1"/>
    <col min="518" max="518" width="11.7109375" customWidth="1"/>
    <col min="519" max="519" width="9.5703125" bestFit="1" customWidth="1"/>
    <col min="523" max="523" width="13.85546875" customWidth="1"/>
    <col min="525" max="525" width="4.5703125" customWidth="1"/>
    <col min="527" max="527" width="14.28515625" customWidth="1"/>
    <col min="769" max="769" width="34.85546875" bestFit="1" customWidth="1"/>
    <col min="770" max="770" width="11.5703125" customWidth="1"/>
    <col min="771" max="771" width="9.140625" customWidth="1"/>
    <col min="772" max="772" width="10" customWidth="1"/>
    <col min="773" max="773" width="11.140625" customWidth="1"/>
    <col min="774" max="774" width="11.7109375" customWidth="1"/>
    <col min="775" max="775" width="9.5703125" bestFit="1" customWidth="1"/>
    <col min="779" max="779" width="13.85546875" customWidth="1"/>
    <col min="781" max="781" width="4.5703125" customWidth="1"/>
    <col min="783" max="783" width="14.28515625" customWidth="1"/>
    <col min="1025" max="1025" width="34.85546875" bestFit="1" customWidth="1"/>
    <col min="1026" max="1026" width="11.5703125" customWidth="1"/>
    <col min="1027" max="1027" width="9.140625" customWidth="1"/>
    <col min="1028" max="1028" width="10" customWidth="1"/>
    <col min="1029" max="1029" width="11.140625" customWidth="1"/>
    <col min="1030" max="1030" width="11.7109375" customWidth="1"/>
    <col min="1031" max="1031" width="9.5703125" bestFit="1" customWidth="1"/>
    <col min="1035" max="1035" width="13.85546875" customWidth="1"/>
    <col min="1037" max="1037" width="4.5703125" customWidth="1"/>
    <col min="1039" max="1039" width="14.28515625" customWidth="1"/>
    <col min="1281" max="1281" width="34.85546875" bestFit="1" customWidth="1"/>
    <col min="1282" max="1282" width="11.5703125" customWidth="1"/>
    <col min="1283" max="1283" width="9.140625" customWidth="1"/>
    <col min="1284" max="1284" width="10" customWidth="1"/>
    <col min="1285" max="1285" width="11.140625" customWidth="1"/>
    <col min="1286" max="1286" width="11.7109375" customWidth="1"/>
    <col min="1287" max="1287" width="9.5703125" bestFit="1" customWidth="1"/>
    <col min="1291" max="1291" width="13.85546875" customWidth="1"/>
    <col min="1293" max="1293" width="4.5703125" customWidth="1"/>
    <col min="1295" max="1295" width="14.28515625" customWidth="1"/>
    <col min="1537" max="1537" width="34.85546875" bestFit="1" customWidth="1"/>
    <col min="1538" max="1538" width="11.5703125" customWidth="1"/>
    <col min="1539" max="1539" width="9.140625" customWidth="1"/>
    <col min="1540" max="1540" width="10" customWidth="1"/>
    <col min="1541" max="1541" width="11.140625" customWidth="1"/>
    <col min="1542" max="1542" width="11.7109375" customWidth="1"/>
    <col min="1543" max="1543" width="9.5703125" bestFit="1" customWidth="1"/>
    <col min="1547" max="1547" width="13.85546875" customWidth="1"/>
    <col min="1549" max="1549" width="4.5703125" customWidth="1"/>
    <col min="1551" max="1551" width="14.28515625" customWidth="1"/>
    <col min="1793" max="1793" width="34.85546875" bestFit="1" customWidth="1"/>
    <col min="1794" max="1794" width="11.5703125" customWidth="1"/>
    <col min="1795" max="1795" width="9.140625" customWidth="1"/>
    <col min="1796" max="1796" width="10" customWidth="1"/>
    <col min="1797" max="1797" width="11.140625" customWidth="1"/>
    <col min="1798" max="1798" width="11.7109375" customWidth="1"/>
    <col min="1799" max="1799" width="9.5703125" bestFit="1" customWidth="1"/>
    <col min="1803" max="1803" width="13.85546875" customWidth="1"/>
    <col min="1805" max="1805" width="4.5703125" customWidth="1"/>
    <col min="1807" max="1807" width="14.28515625" customWidth="1"/>
    <col min="2049" max="2049" width="34.85546875" bestFit="1" customWidth="1"/>
    <col min="2050" max="2050" width="11.5703125" customWidth="1"/>
    <col min="2051" max="2051" width="9.140625" customWidth="1"/>
    <col min="2052" max="2052" width="10" customWidth="1"/>
    <col min="2053" max="2053" width="11.140625" customWidth="1"/>
    <col min="2054" max="2054" width="11.7109375" customWidth="1"/>
    <col min="2055" max="2055" width="9.5703125" bestFit="1" customWidth="1"/>
    <col min="2059" max="2059" width="13.85546875" customWidth="1"/>
    <col min="2061" max="2061" width="4.5703125" customWidth="1"/>
    <col min="2063" max="2063" width="14.28515625" customWidth="1"/>
    <col min="2305" max="2305" width="34.85546875" bestFit="1" customWidth="1"/>
    <col min="2306" max="2306" width="11.5703125" customWidth="1"/>
    <col min="2307" max="2307" width="9.140625" customWidth="1"/>
    <col min="2308" max="2308" width="10" customWidth="1"/>
    <col min="2309" max="2309" width="11.140625" customWidth="1"/>
    <col min="2310" max="2310" width="11.7109375" customWidth="1"/>
    <col min="2311" max="2311" width="9.5703125" bestFit="1" customWidth="1"/>
    <col min="2315" max="2315" width="13.85546875" customWidth="1"/>
    <col min="2317" max="2317" width="4.5703125" customWidth="1"/>
    <col min="2319" max="2319" width="14.28515625" customWidth="1"/>
    <col min="2561" max="2561" width="34.85546875" bestFit="1" customWidth="1"/>
    <col min="2562" max="2562" width="11.5703125" customWidth="1"/>
    <col min="2563" max="2563" width="9.140625" customWidth="1"/>
    <col min="2564" max="2564" width="10" customWidth="1"/>
    <col min="2565" max="2565" width="11.140625" customWidth="1"/>
    <col min="2566" max="2566" width="11.7109375" customWidth="1"/>
    <col min="2567" max="2567" width="9.5703125" bestFit="1" customWidth="1"/>
    <col min="2571" max="2571" width="13.85546875" customWidth="1"/>
    <col min="2573" max="2573" width="4.5703125" customWidth="1"/>
    <col min="2575" max="2575" width="14.28515625" customWidth="1"/>
    <col min="2817" max="2817" width="34.85546875" bestFit="1" customWidth="1"/>
    <col min="2818" max="2818" width="11.5703125" customWidth="1"/>
    <col min="2819" max="2819" width="9.140625" customWidth="1"/>
    <col min="2820" max="2820" width="10" customWidth="1"/>
    <col min="2821" max="2821" width="11.140625" customWidth="1"/>
    <col min="2822" max="2822" width="11.7109375" customWidth="1"/>
    <col min="2823" max="2823" width="9.5703125" bestFit="1" customWidth="1"/>
    <col min="2827" max="2827" width="13.85546875" customWidth="1"/>
    <col min="2829" max="2829" width="4.5703125" customWidth="1"/>
    <col min="2831" max="2831" width="14.28515625" customWidth="1"/>
    <col min="3073" max="3073" width="34.85546875" bestFit="1" customWidth="1"/>
    <col min="3074" max="3074" width="11.5703125" customWidth="1"/>
    <col min="3075" max="3075" width="9.140625" customWidth="1"/>
    <col min="3076" max="3076" width="10" customWidth="1"/>
    <col min="3077" max="3077" width="11.140625" customWidth="1"/>
    <col min="3078" max="3078" width="11.7109375" customWidth="1"/>
    <col min="3079" max="3079" width="9.5703125" bestFit="1" customWidth="1"/>
    <col min="3083" max="3083" width="13.85546875" customWidth="1"/>
    <col min="3085" max="3085" width="4.5703125" customWidth="1"/>
    <col min="3087" max="3087" width="14.28515625" customWidth="1"/>
    <col min="3329" max="3329" width="34.85546875" bestFit="1" customWidth="1"/>
    <col min="3330" max="3330" width="11.5703125" customWidth="1"/>
    <col min="3331" max="3331" width="9.140625" customWidth="1"/>
    <col min="3332" max="3332" width="10" customWidth="1"/>
    <col min="3333" max="3333" width="11.140625" customWidth="1"/>
    <col min="3334" max="3334" width="11.7109375" customWidth="1"/>
    <col min="3335" max="3335" width="9.5703125" bestFit="1" customWidth="1"/>
    <col min="3339" max="3339" width="13.85546875" customWidth="1"/>
    <col min="3341" max="3341" width="4.5703125" customWidth="1"/>
    <col min="3343" max="3343" width="14.28515625" customWidth="1"/>
    <col min="3585" max="3585" width="34.85546875" bestFit="1" customWidth="1"/>
    <col min="3586" max="3586" width="11.5703125" customWidth="1"/>
    <col min="3587" max="3587" width="9.140625" customWidth="1"/>
    <col min="3588" max="3588" width="10" customWidth="1"/>
    <col min="3589" max="3589" width="11.140625" customWidth="1"/>
    <col min="3590" max="3590" width="11.7109375" customWidth="1"/>
    <col min="3591" max="3591" width="9.5703125" bestFit="1" customWidth="1"/>
    <col min="3595" max="3595" width="13.85546875" customWidth="1"/>
    <col min="3597" max="3597" width="4.5703125" customWidth="1"/>
    <col min="3599" max="3599" width="14.28515625" customWidth="1"/>
    <col min="3841" max="3841" width="34.85546875" bestFit="1" customWidth="1"/>
    <col min="3842" max="3842" width="11.5703125" customWidth="1"/>
    <col min="3843" max="3843" width="9.140625" customWidth="1"/>
    <col min="3844" max="3844" width="10" customWidth="1"/>
    <col min="3845" max="3845" width="11.140625" customWidth="1"/>
    <col min="3846" max="3846" width="11.7109375" customWidth="1"/>
    <col min="3847" max="3847" width="9.5703125" bestFit="1" customWidth="1"/>
    <col min="3851" max="3851" width="13.85546875" customWidth="1"/>
    <col min="3853" max="3853" width="4.5703125" customWidth="1"/>
    <col min="3855" max="3855" width="14.28515625" customWidth="1"/>
    <col min="4097" max="4097" width="34.85546875" bestFit="1" customWidth="1"/>
    <col min="4098" max="4098" width="11.5703125" customWidth="1"/>
    <col min="4099" max="4099" width="9.140625" customWidth="1"/>
    <col min="4100" max="4100" width="10" customWidth="1"/>
    <col min="4101" max="4101" width="11.140625" customWidth="1"/>
    <col min="4102" max="4102" width="11.7109375" customWidth="1"/>
    <col min="4103" max="4103" width="9.5703125" bestFit="1" customWidth="1"/>
    <col min="4107" max="4107" width="13.85546875" customWidth="1"/>
    <col min="4109" max="4109" width="4.5703125" customWidth="1"/>
    <col min="4111" max="4111" width="14.28515625" customWidth="1"/>
    <col min="4353" max="4353" width="34.85546875" bestFit="1" customWidth="1"/>
    <col min="4354" max="4354" width="11.5703125" customWidth="1"/>
    <col min="4355" max="4355" width="9.140625" customWidth="1"/>
    <col min="4356" max="4356" width="10" customWidth="1"/>
    <col min="4357" max="4357" width="11.140625" customWidth="1"/>
    <col min="4358" max="4358" width="11.7109375" customWidth="1"/>
    <col min="4359" max="4359" width="9.5703125" bestFit="1" customWidth="1"/>
    <col min="4363" max="4363" width="13.85546875" customWidth="1"/>
    <col min="4365" max="4365" width="4.5703125" customWidth="1"/>
    <col min="4367" max="4367" width="14.28515625" customWidth="1"/>
    <col min="4609" max="4609" width="34.85546875" bestFit="1" customWidth="1"/>
    <col min="4610" max="4610" width="11.5703125" customWidth="1"/>
    <col min="4611" max="4611" width="9.140625" customWidth="1"/>
    <col min="4612" max="4612" width="10" customWidth="1"/>
    <col min="4613" max="4613" width="11.140625" customWidth="1"/>
    <col min="4614" max="4614" width="11.7109375" customWidth="1"/>
    <col min="4615" max="4615" width="9.5703125" bestFit="1" customWidth="1"/>
    <col min="4619" max="4619" width="13.85546875" customWidth="1"/>
    <col min="4621" max="4621" width="4.5703125" customWidth="1"/>
    <col min="4623" max="4623" width="14.28515625" customWidth="1"/>
    <col min="4865" max="4865" width="34.85546875" bestFit="1" customWidth="1"/>
    <col min="4866" max="4866" width="11.5703125" customWidth="1"/>
    <col min="4867" max="4867" width="9.140625" customWidth="1"/>
    <col min="4868" max="4868" width="10" customWidth="1"/>
    <col min="4869" max="4869" width="11.140625" customWidth="1"/>
    <col min="4870" max="4870" width="11.7109375" customWidth="1"/>
    <col min="4871" max="4871" width="9.5703125" bestFit="1" customWidth="1"/>
    <col min="4875" max="4875" width="13.85546875" customWidth="1"/>
    <col min="4877" max="4877" width="4.5703125" customWidth="1"/>
    <col min="4879" max="4879" width="14.28515625" customWidth="1"/>
    <col min="5121" max="5121" width="34.85546875" bestFit="1" customWidth="1"/>
    <col min="5122" max="5122" width="11.5703125" customWidth="1"/>
    <col min="5123" max="5123" width="9.140625" customWidth="1"/>
    <col min="5124" max="5124" width="10" customWidth="1"/>
    <col min="5125" max="5125" width="11.140625" customWidth="1"/>
    <col min="5126" max="5126" width="11.7109375" customWidth="1"/>
    <col min="5127" max="5127" width="9.5703125" bestFit="1" customWidth="1"/>
    <col min="5131" max="5131" width="13.85546875" customWidth="1"/>
    <col min="5133" max="5133" width="4.5703125" customWidth="1"/>
    <col min="5135" max="5135" width="14.28515625" customWidth="1"/>
    <col min="5377" max="5377" width="34.85546875" bestFit="1" customWidth="1"/>
    <col min="5378" max="5378" width="11.5703125" customWidth="1"/>
    <col min="5379" max="5379" width="9.140625" customWidth="1"/>
    <col min="5380" max="5380" width="10" customWidth="1"/>
    <col min="5381" max="5381" width="11.140625" customWidth="1"/>
    <col min="5382" max="5382" width="11.7109375" customWidth="1"/>
    <col min="5383" max="5383" width="9.5703125" bestFit="1" customWidth="1"/>
    <col min="5387" max="5387" width="13.85546875" customWidth="1"/>
    <col min="5389" max="5389" width="4.5703125" customWidth="1"/>
    <col min="5391" max="5391" width="14.28515625" customWidth="1"/>
    <col min="5633" max="5633" width="34.85546875" bestFit="1" customWidth="1"/>
    <col min="5634" max="5634" width="11.5703125" customWidth="1"/>
    <col min="5635" max="5635" width="9.140625" customWidth="1"/>
    <col min="5636" max="5636" width="10" customWidth="1"/>
    <col min="5637" max="5637" width="11.140625" customWidth="1"/>
    <col min="5638" max="5638" width="11.7109375" customWidth="1"/>
    <col min="5639" max="5639" width="9.5703125" bestFit="1" customWidth="1"/>
    <col min="5643" max="5643" width="13.85546875" customWidth="1"/>
    <col min="5645" max="5645" width="4.5703125" customWidth="1"/>
    <col min="5647" max="5647" width="14.28515625" customWidth="1"/>
    <col min="5889" max="5889" width="34.85546875" bestFit="1" customWidth="1"/>
    <col min="5890" max="5890" width="11.5703125" customWidth="1"/>
    <col min="5891" max="5891" width="9.140625" customWidth="1"/>
    <col min="5892" max="5892" width="10" customWidth="1"/>
    <col min="5893" max="5893" width="11.140625" customWidth="1"/>
    <col min="5894" max="5894" width="11.7109375" customWidth="1"/>
    <col min="5895" max="5895" width="9.5703125" bestFit="1" customWidth="1"/>
    <col min="5899" max="5899" width="13.85546875" customWidth="1"/>
    <col min="5901" max="5901" width="4.5703125" customWidth="1"/>
    <col min="5903" max="5903" width="14.28515625" customWidth="1"/>
    <col min="6145" max="6145" width="34.85546875" bestFit="1" customWidth="1"/>
    <col min="6146" max="6146" width="11.5703125" customWidth="1"/>
    <col min="6147" max="6147" width="9.140625" customWidth="1"/>
    <col min="6148" max="6148" width="10" customWidth="1"/>
    <col min="6149" max="6149" width="11.140625" customWidth="1"/>
    <col min="6150" max="6150" width="11.7109375" customWidth="1"/>
    <col min="6151" max="6151" width="9.5703125" bestFit="1" customWidth="1"/>
    <col min="6155" max="6155" width="13.85546875" customWidth="1"/>
    <col min="6157" max="6157" width="4.5703125" customWidth="1"/>
    <col min="6159" max="6159" width="14.28515625" customWidth="1"/>
    <col min="6401" max="6401" width="34.85546875" bestFit="1" customWidth="1"/>
    <col min="6402" max="6402" width="11.5703125" customWidth="1"/>
    <col min="6403" max="6403" width="9.140625" customWidth="1"/>
    <col min="6404" max="6404" width="10" customWidth="1"/>
    <col min="6405" max="6405" width="11.140625" customWidth="1"/>
    <col min="6406" max="6406" width="11.7109375" customWidth="1"/>
    <col min="6407" max="6407" width="9.5703125" bestFit="1" customWidth="1"/>
    <col min="6411" max="6411" width="13.85546875" customWidth="1"/>
    <col min="6413" max="6413" width="4.5703125" customWidth="1"/>
    <col min="6415" max="6415" width="14.28515625" customWidth="1"/>
    <col min="6657" max="6657" width="34.85546875" bestFit="1" customWidth="1"/>
    <col min="6658" max="6658" width="11.5703125" customWidth="1"/>
    <col min="6659" max="6659" width="9.140625" customWidth="1"/>
    <col min="6660" max="6660" width="10" customWidth="1"/>
    <col min="6661" max="6661" width="11.140625" customWidth="1"/>
    <col min="6662" max="6662" width="11.7109375" customWidth="1"/>
    <col min="6663" max="6663" width="9.5703125" bestFit="1" customWidth="1"/>
    <col min="6667" max="6667" width="13.85546875" customWidth="1"/>
    <col min="6669" max="6669" width="4.5703125" customWidth="1"/>
    <col min="6671" max="6671" width="14.28515625" customWidth="1"/>
    <col min="6913" max="6913" width="34.85546875" bestFit="1" customWidth="1"/>
    <col min="6914" max="6914" width="11.5703125" customWidth="1"/>
    <col min="6915" max="6915" width="9.140625" customWidth="1"/>
    <col min="6916" max="6916" width="10" customWidth="1"/>
    <col min="6917" max="6917" width="11.140625" customWidth="1"/>
    <col min="6918" max="6918" width="11.7109375" customWidth="1"/>
    <col min="6919" max="6919" width="9.5703125" bestFit="1" customWidth="1"/>
    <col min="6923" max="6923" width="13.85546875" customWidth="1"/>
    <col min="6925" max="6925" width="4.5703125" customWidth="1"/>
    <col min="6927" max="6927" width="14.28515625" customWidth="1"/>
    <col min="7169" max="7169" width="34.85546875" bestFit="1" customWidth="1"/>
    <col min="7170" max="7170" width="11.5703125" customWidth="1"/>
    <col min="7171" max="7171" width="9.140625" customWidth="1"/>
    <col min="7172" max="7172" width="10" customWidth="1"/>
    <col min="7173" max="7173" width="11.140625" customWidth="1"/>
    <col min="7174" max="7174" width="11.7109375" customWidth="1"/>
    <col min="7175" max="7175" width="9.5703125" bestFit="1" customWidth="1"/>
    <col min="7179" max="7179" width="13.85546875" customWidth="1"/>
    <col min="7181" max="7181" width="4.5703125" customWidth="1"/>
    <col min="7183" max="7183" width="14.28515625" customWidth="1"/>
    <col min="7425" max="7425" width="34.85546875" bestFit="1" customWidth="1"/>
    <col min="7426" max="7426" width="11.5703125" customWidth="1"/>
    <col min="7427" max="7427" width="9.140625" customWidth="1"/>
    <col min="7428" max="7428" width="10" customWidth="1"/>
    <col min="7429" max="7429" width="11.140625" customWidth="1"/>
    <col min="7430" max="7430" width="11.7109375" customWidth="1"/>
    <col min="7431" max="7431" width="9.5703125" bestFit="1" customWidth="1"/>
    <col min="7435" max="7435" width="13.85546875" customWidth="1"/>
    <col min="7437" max="7437" width="4.5703125" customWidth="1"/>
    <col min="7439" max="7439" width="14.28515625" customWidth="1"/>
    <col min="7681" max="7681" width="34.85546875" bestFit="1" customWidth="1"/>
    <col min="7682" max="7682" width="11.5703125" customWidth="1"/>
    <col min="7683" max="7683" width="9.140625" customWidth="1"/>
    <col min="7684" max="7684" width="10" customWidth="1"/>
    <col min="7685" max="7685" width="11.140625" customWidth="1"/>
    <col min="7686" max="7686" width="11.7109375" customWidth="1"/>
    <col min="7687" max="7687" width="9.5703125" bestFit="1" customWidth="1"/>
    <col min="7691" max="7691" width="13.85546875" customWidth="1"/>
    <col min="7693" max="7693" width="4.5703125" customWidth="1"/>
    <col min="7695" max="7695" width="14.28515625" customWidth="1"/>
    <col min="7937" max="7937" width="34.85546875" bestFit="1" customWidth="1"/>
    <col min="7938" max="7938" width="11.5703125" customWidth="1"/>
    <col min="7939" max="7939" width="9.140625" customWidth="1"/>
    <col min="7940" max="7940" width="10" customWidth="1"/>
    <col min="7941" max="7941" width="11.140625" customWidth="1"/>
    <col min="7942" max="7942" width="11.7109375" customWidth="1"/>
    <col min="7943" max="7943" width="9.5703125" bestFit="1" customWidth="1"/>
    <col min="7947" max="7947" width="13.85546875" customWidth="1"/>
    <col min="7949" max="7949" width="4.5703125" customWidth="1"/>
    <col min="7951" max="7951" width="14.28515625" customWidth="1"/>
    <col min="8193" max="8193" width="34.85546875" bestFit="1" customWidth="1"/>
    <col min="8194" max="8194" width="11.5703125" customWidth="1"/>
    <col min="8195" max="8195" width="9.140625" customWidth="1"/>
    <col min="8196" max="8196" width="10" customWidth="1"/>
    <col min="8197" max="8197" width="11.140625" customWidth="1"/>
    <col min="8198" max="8198" width="11.7109375" customWidth="1"/>
    <col min="8199" max="8199" width="9.5703125" bestFit="1" customWidth="1"/>
    <col min="8203" max="8203" width="13.85546875" customWidth="1"/>
    <col min="8205" max="8205" width="4.5703125" customWidth="1"/>
    <col min="8207" max="8207" width="14.28515625" customWidth="1"/>
    <col min="8449" max="8449" width="34.85546875" bestFit="1" customWidth="1"/>
    <col min="8450" max="8450" width="11.5703125" customWidth="1"/>
    <col min="8451" max="8451" width="9.140625" customWidth="1"/>
    <col min="8452" max="8452" width="10" customWidth="1"/>
    <col min="8453" max="8453" width="11.140625" customWidth="1"/>
    <col min="8454" max="8454" width="11.7109375" customWidth="1"/>
    <col min="8455" max="8455" width="9.5703125" bestFit="1" customWidth="1"/>
    <col min="8459" max="8459" width="13.85546875" customWidth="1"/>
    <col min="8461" max="8461" width="4.5703125" customWidth="1"/>
    <col min="8463" max="8463" width="14.28515625" customWidth="1"/>
    <col min="8705" max="8705" width="34.85546875" bestFit="1" customWidth="1"/>
    <col min="8706" max="8706" width="11.5703125" customWidth="1"/>
    <col min="8707" max="8707" width="9.140625" customWidth="1"/>
    <col min="8708" max="8708" width="10" customWidth="1"/>
    <col min="8709" max="8709" width="11.140625" customWidth="1"/>
    <col min="8710" max="8710" width="11.7109375" customWidth="1"/>
    <col min="8711" max="8711" width="9.5703125" bestFit="1" customWidth="1"/>
    <col min="8715" max="8715" width="13.85546875" customWidth="1"/>
    <col min="8717" max="8717" width="4.5703125" customWidth="1"/>
    <col min="8719" max="8719" width="14.28515625" customWidth="1"/>
    <col min="8961" max="8961" width="34.85546875" bestFit="1" customWidth="1"/>
    <col min="8962" max="8962" width="11.5703125" customWidth="1"/>
    <col min="8963" max="8963" width="9.140625" customWidth="1"/>
    <col min="8964" max="8964" width="10" customWidth="1"/>
    <col min="8965" max="8965" width="11.140625" customWidth="1"/>
    <col min="8966" max="8966" width="11.7109375" customWidth="1"/>
    <col min="8967" max="8967" width="9.5703125" bestFit="1" customWidth="1"/>
    <col min="8971" max="8971" width="13.85546875" customWidth="1"/>
    <col min="8973" max="8973" width="4.5703125" customWidth="1"/>
    <col min="8975" max="8975" width="14.28515625" customWidth="1"/>
    <col min="9217" max="9217" width="34.85546875" bestFit="1" customWidth="1"/>
    <col min="9218" max="9218" width="11.5703125" customWidth="1"/>
    <col min="9219" max="9219" width="9.140625" customWidth="1"/>
    <col min="9220" max="9220" width="10" customWidth="1"/>
    <col min="9221" max="9221" width="11.140625" customWidth="1"/>
    <col min="9222" max="9222" width="11.7109375" customWidth="1"/>
    <col min="9223" max="9223" width="9.5703125" bestFit="1" customWidth="1"/>
    <col min="9227" max="9227" width="13.85546875" customWidth="1"/>
    <col min="9229" max="9229" width="4.5703125" customWidth="1"/>
    <col min="9231" max="9231" width="14.28515625" customWidth="1"/>
    <col min="9473" max="9473" width="34.85546875" bestFit="1" customWidth="1"/>
    <col min="9474" max="9474" width="11.5703125" customWidth="1"/>
    <col min="9475" max="9475" width="9.140625" customWidth="1"/>
    <col min="9476" max="9476" width="10" customWidth="1"/>
    <col min="9477" max="9477" width="11.140625" customWidth="1"/>
    <col min="9478" max="9478" width="11.7109375" customWidth="1"/>
    <col min="9479" max="9479" width="9.5703125" bestFit="1" customWidth="1"/>
    <col min="9483" max="9483" width="13.85546875" customWidth="1"/>
    <col min="9485" max="9485" width="4.5703125" customWidth="1"/>
    <col min="9487" max="9487" width="14.28515625" customWidth="1"/>
    <col min="9729" max="9729" width="34.85546875" bestFit="1" customWidth="1"/>
    <col min="9730" max="9730" width="11.5703125" customWidth="1"/>
    <col min="9731" max="9731" width="9.140625" customWidth="1"/>
    <col min="9732" max="9732" width="10" customWidth="1"/>
    <col min="9733" max="9733" width="11.140625" customWidth="1"/>
    <col min="9734" max="9734" width="11.7109375" customWidth="1"/>
    <col min="9735" max="9735" width="9.5703125" bestFit="1" customWidth="1"/>
    <col min="9739" max="9739" width="13.85546875" customWidth="1"/>
    <col min="9741" max="9741" width="4.5703125" customWidth="1"/>
    <col min="9743" max="9743" width="14.28515625" customWidth="1"/>
    <col min="9985" max="9985" width="34.85546875" bestFit="1" customWidth="1"/>
    <col min="9986" max="9986" width="11.5703125" customWidth="1"/>
    <col min="9987" max="9987" width="9.140625" customWidth="1"/>
    <col min="9988" max="9988" width="10" customWidth="1"/>
    <col min="9989" max="9989" width="11.140625" customWidth="1"/>
    <col min="9990" max="9990" width="11.7109375" customWidth="1"/>
    <col min="9991" max="9991" width="9.5703125" bestFit="1" customWidth="1"/>
    <col min="9995" max="9995" width="13.85546875" customWidth="1"/>
    <col min="9997" max="9997" width="4.5703125" customWidth="1"/>
    <col min="9999" max="9999" width="14.28515625" customWidth="1"/>
    <col min="10241" max="10241" width="34.85546875" bestFit="1" customWidth="1"/>
    <col min="10242" max="10242" width="11.5703125" customWidth="1"/>
    <col min="10243" max="10243" width="9.140625" customWidth="1"/>
    <col min="10244" max="10244" width="10" customWidth="1"/>
    <col min="10245" max="10245" width="11.140625" customWidth="1"/>
    <col min="10246" max="10246" width="11.7109375" customWidth="1"/>
    <col min="10247" max="10247" width="9.5703125" bestFit="1" customWidth="1"/>
    <col min="10251" max="10251" width="13.85546875" customWidth="1"/>
    <col min="10253" max="10253" width="4.5703125" customWidth="1"/>
    <col min="10255" max="10255" width="14.28515625" customWidth="1"/>
    <col min="10497" max="10497" width="34.85546875" bestFit="1" customWidth="1"/>
    <col min="10498" max="10498" width="11.5703125" customWidth="1"/>
    <col min="10499" max="10499" width="9.140625" customWidth="1"/>
    <col min="10500" max="10500" width="10" customWidth="1"/>
    <col min="10501" max="10501" width="11.140625" customWidth="1"/>
    <col min="10502" max="10502" width="11.7109375" customWidth="1"/>
    <col min="10503" max="10503" width="9.5703125" bestFit="1" customWidth="1"/>
    <col min="10507" max="10507" width="13.85546875" customWidth="1"/>
    <col min="10509" max="10509" width="4.5703125" customWidth="1"/>
    <col min="10511" max="10511" width="14.28515625" customWidth="1"/>
    <col min="10753" max="10753" width="34.85546875" bestFit="1" customWidth="1"/>
    <col min="10754" max="10754" width="11.5703125" customWidth="1"/>
    <col min="10755" max="10755" width="9.140625" customWidth="1"/>
    <col min="10756" max="10756" width="10" customWidth="1"/>
    <col min="10757" max="10757" width="11.140625" customWidth="1"/>
    <col min="10758" max="10758" width="11.7109375" customWidth="1"/>
    <col min="10759" max="10759" width="9.5703125" bestFit="1" customWidth="1"/>
    <col min="10763" max="10763" width="13.85546875" customWidth="1"/>
    <col min="10765" max="10765" width="4.5703125" customWidth="1"/>
    <col min="10767" max="10767" width="14.28515625" customWidth="1"/>
    <col min="11009" max="11009" width="34.85546875" bestFit="1" customWidth="1"/>
    <col min="11010" max="11010" width="11.5703125" customWidth="1"/>
    <col min="11011" max="11011" width="9.140625" customWidth="1"/>
    <col min="11012" max="11012" width="10" customWidth="1"/>
    <col min="11013" max="11013" width="11.140625" customWidth="1"/>
    <col min="11014" max="11014" width="11.7109375" customWidth="1"/>
    <col min="11015" max="11015" width="9.5703125" bestFit="1" customWidth="1"/>
    <col min="11019" max="11019" width="13.85546875" customWidth="1"/>
    <col min="11021" max="11021" width="4.5703125" customWidth="1"/>
    <col min="11023" max="11023" width="14.28515625" customWidth="1"/>
    <col min="11265" max="11265" width="34.85546875" bestFit="1" customWidth="1"/>
    <col min="11266" max="11266" width="11.5703125" customWidth="1"/>
    <col min="11267" max="11267" width="9.140625" customWidth="1"/>
    <col min="11268" max="11268" width="10" customWidth="1"/>
    <col min="11269" max="11269" width="11.140625" customWidth="1"/>
    <col min="11270" max="11270" width="11.7109375" customWidth="1"/>
    <col min="11271" max="11271" width="9.5703125" bestFit="1" customWidth="1"/>
    <col min="11275" max="11275" width="13.85546875" customWidth="1"/>
    <col min="11277" max="11277" width="4.5703125" customWidth="1"/>
    <col min="11279" max="11279" width="14.28515625" customWidth="1"/>
    <col min="11521" max="11521" width="34.85546875" bestFit="1" customWidth="1"/>
    <col min="11522" max="11522" width="11.5703125" customWidth="1"/>
    <col min="11523" max="11523" width="9.140625" customWidth="1"/>
    <col min="11524" max="11524" width="10" customWidth="1"/>
    <col min="11525" max="11525" width="11.140625" customWidth="1"/>
    <col min="11526" max="11526" width="11.7109375" customWidth="1"/>
    <col min="11527" max="11527" width="9.5703125" bestFit="1" customWidth="1"/>
    <col min="11531" max="11531" width="13.85546875" customWidth="1"/>
    <col min="11533" max="11533" width="4.5703125" customWidth="1"/>
    <col min="11535" max="11535" width="14.28515625" customWidth="1"/>
    <col min="11777" max="11777" width="34.85546875" bestFit="1" customWidth="1"/>
    <col min="11778" max="11778" width="11.5703125" customWidth="1"/>
    <col min="11779" max="11779" width="9.140625" customWidth="1"/>
    <col min="11780" max="11780" width="10" customWidth="1"/>
    <col min="11781" max="11781" width="11.140625" customWidth="1"/>
    <col min="11782" max="11782" width="11.7109375" customWidth="1"/>
    <col min="11783" max="11783" width="9.5703125" bestFit="1" customWidth="1"/>
    <col min="11787" max="11787" width="13.85546875" customWidth="1"/>
    <col min="11789" max="11789" width="4.5703125" customWidth="1"/>
    <col min="11791" max="11791" width="14.28515625" customWidth="1"/>
    <col min="12033" max="12033" width="34.85546875" bestFit="1" customWidth="1"/>
    <col min="12034" max="12034" width="11.5703125" customWidth="1"/>
    <col min="12035" max="12035" width="9.140625" customWidth="1"/>
    <col min="12036" max="12036" width="10" customWidth="1"/>
    <col min="12037" max="12037" width="11.140625" customWidth="1"/>
    <col min="12038" max="12038" width="11.7109375" customWidth="1"/>
    <col min="12039" max="12039" width="9.5703125" bestFit="1" customWidth="1"/>
    <col min="12043" max="12043" width="13.85546875" customWidth="1"/>
    <col min="12045" max="12045" width="4.5703125" customWidth="1"/>
    <col min="12047" max="12047" width="14.28515625" customWidth="1"/>
    <col min="12289" max="12289" width="34.85546875" bestFit="1" customWidth="1"/>
    <col min="12290" max="12290" width="11.5703125" customWidth="1"/>
    <col min="12291" max="12291" width="9.140625" customWidth="1"/>
    <col min="12292" max="12292" width="10" customWidth="1"/>
    <col min="12293" max="12293" width="11.140625" customWidth="1"/>
    <col min="12294" max="12294" width="11.7109375" customWidth="1"/>
    <col min="12295" max="12295" width="9.5703125" bestFit="1" customWidth="1"/>
    <col min="12299" max="12299" width="13.85546875" customWidth="1"/>
    <col min="12301" max="12301" width="4.5703125" customWidth="1"/>
    <col min="12303" max="12303" width="14.28515625" customWidth="1"/>
    <col min="12545" max="12545" width="34.85546875" bestFit="1" customWidth="1"/>
    <col min="12546" max="12546" width="11.5703125" customWidth="1"/>
    <col min="12547" max="12547" width="9.140625" customWidth="1"/>
    <col min="12548" max="12548" width="10" customWidth="1"/>
    <col min="12549" max="12549" width="11.140625" customWidth="1"/>
    <col min="12550" max="12550" width="11.7109375" customWidth="1"/>
    <col min="12551" max="12551" width="9.5703125" bestFit="1" customWidth="1"/>
    <col min="12555" max="12555" width="13.85546875" customWidth="1"/>
    <col min="12557" max="12557" width="4.5703125" customWidth="1"/>
    <col min="12559" max="12559" width="14.28515625" customWidth="1"/>
    <col min="12801" max="12801" width="34.85546875" bestFit="1" customWidth="1"/>
    <col min="12802" max="12802" width="11.5703125" customWidth="1"/>
    <col min="12803" max="12803" width="9.140625" customWidth="1"/>
    <col min="12804" max="12804" width="10" customWidth="1"/>
    <col min="12805" max="12805" width="11.140625" customWidth="1"/>
    <col min="12806" max="12806" width="11.7109375" customWidth="1"/>
    <col min="12807" max="12807" width="9.5703125" bestFit="1" customWidth="1"/>
    <col min="12811" max="12811" width="13.85546875" customWidth="1"/>
    <col min="12813" max="12813" width="4.5703125" customWidth="1"/>
    <col min="12815" max="12815" width="14.28515625" customWidth="1"/>
    <col min="13057" max="13057" width="34.85546875" bestFit="1" customWidth="1"/>
    <col min="13058" max="13058" width="11.5703125" customWidth="1"/>
    <col min="13059" max="13059" width="9.140625" customWidth="1"/>
    <col min="13060" max="13060" width="10" customWidth="1"/>
    <col min="13061" max="13061" width="11.140625" customWidth="1"/>
    <col min="13062" max="13062" width="11.7109375" customWidth="1"/>
    <col min="13063" max="13063" width="9.5703125" bestFit="1" customWidth="1"/>
    <col min="13067" max="13067" width="13.85546875" customWidth="1"/>
    <col min="13069" max="13069" width="4.5703125" customWidth="1"/>
    <col min="13071" max="13071" width="14.28515625" customWidth="1"/>
    <col min="13313" max="13313" width="34.85546875" bestFit="1" customWidth="1"/>
    <col min="13314" max="13314" width="11.5703125" customWidth="1"/>
    <col min="13315" max="13315" width="9.140625" customWidth="1"/>
    <col min="13316" max="13316" width="10" customWidth="1"/>
    <col min="13317" max="13317" width="11.140625" customWidth="1"/>
    <col min="13318" max="13318" width="11.7109375" customWidth="1"/>
    <col min="13319" max="13319" width="9.5703125" bestFit="1" customWidth="1"/>
    <col min="13323" max="13323" width="13.85546875" customWidth="1"/>
    <col min="13325" max="13325" width="4.5703125" customWidth="1"/>
    <col min="13327" max="13327" width="14.28515625" customWidth="1"/>
    <col min="13569" max="13569" width="34.85546875" bestFit="1" customWidth="1"/>
    <col min="13570" max="13570" width="11.5703125" customWidth="1"/>
    <col min="13571" max="13571" width="9.140625" customWidth="1"/>
    <col min="13572" max="13572" width="10" customWidth="1"/>
    <col min="13573" max="13573" width="11.140625" customWidth="1"/>
    <col min="13574" max="13574" width="11.7109375" customWidth="1"/>
    <col min="13575" max="13575" width="9.5703125" bestFit="1" customWidth="1"/>
    <col min="13579" max="13579" width="13.85546875" customWidth="1"/>
    <col min="13581" max="13581" width="4.5703125" customWidth="1"/>
    <col min="13583" max="13583" width="14.28515625" customWidth="1"/>
    <col min="13825" max="13825" width="34.85546875" bestFit="1" customWidth="1"/>
    <col min="13826" max="13826" width="11.5703125" customWidth="1"/>
    <col min="13827" max="13827" width="9.140625" customWidth="1"/>
    <col min="13828" max="13828" width="10" customWidth="1"/>
    <col min="13829" max="13829" width="11.140625" customWidth="1"/>
    <col min="13830" max="13830" width="11.7109375" customWidth="1"/>
    <col min="13831" max="13831" width="9.5703125" bestFit="1" customWidth="1"/>
    <col min="13835" max="13835" width="13.85546875" customWidth="1"/>
    <col min="13837" max="13837" width="4.5703125" customWidth="1"/>
    <col min="13839" max="13839" width="14.28515625" customWidth="1"/>
    <col min="14081" max="14081" width="34.85546875" bestFit="1" customWidth="1"/>
    <col min="14082" max="14082" width="11.5703125" customWidth="1"/>
    <col min="14083" max="14083" width="9.140625" customWidth="1"/>
    <col min="14084" max="14084" width="10" customWidth="1"/>
    <col min="14085" max="14085" width="11.140625" customWidth="1"/>
    <col min="14086" max="14086" width="11.7109375" customWidth="1"/>
    <col min="14087" max="14087" width="9.5703125" bestFit="1" customWidth="1"/>
    <col min="14091" max="14091" width="13.85546875" customWidth="1"/>
    <col min="14093" max="14093" width="4.5703125" customWidth="1"/>
    <col min="14095" max="14095" width="14.28515625" customWidth="1"/>
    <col min="14337" max="14337" width="34.85546875" bestFit="1" customWidth="1"/>
    <col min="14338" max="14338" width="11.5703125" customWidth="1"/>
    <col min="14339" max="14339" width="9.140625" customWidth="1"/>
    <col min="14340" max="14340" width="10" customWidth="1"/>
    <col min="14341" max="14341" width="11.140625" customWidth="1"/>
    <col min="14342" max="14342" width="11.7109375" customWidth="1"/>
    <col min="14343" max="14343" width="9.5703125" bestFit="1" customWidth="1"/>
    <col min="14347" max="14347" width="13.85546875" customWidth="1"/>
    <col min="14349" max="14349" width="4.5703125" customWidth="1"/>
    <col min="14351" max="14351" width="14.28515625" customWidth="1"/>
    <col min="14593" max="14593" width="34.85546875" bestFit="1" customWidth="1"/>
    <col min="14594" max="14594" width="11.5703125" customWidth="1"/>
    <col min="14595" max="14595" width="9.140625" customWidth="1"/>
    <col min="14596" max="14596" width="10" customWidth="1"/>
    <col min="14597" max="14597" width="11.140625" customWidth="1"/>
    <col min="14598" max="14598" width="11.7109375" customWidth="1"/>
    <col min="14599" max="14599" width="9.5703125" bestFit="1" customWidth="1"/>
    <col min="14603" max="14603" width="13.85546875" customWidth="1"/>
    <col min="14605" max="14605" width="4.5703125" customWidth="1"/>
    <col min="14607" max="14607" width="14.28515625" customWidth="1"/>
    <col min="14849" max="14849" width="34.85546875" bestFit="1" customWidth="1"/>
    <col min="14850" max="14850" width="11.5703125" customWidth="1"/>
    <col min="14851" max="14851" width="9.140625" customWidth="1"/>
    <col min="14852" max="14852" width="10" customWidth="1"/>
    <col min="14853" max="14853" width="11.140625" customWidth="1"/>
    <col min="14854" max="14854" width="11.7109375" customWidth="1"/>
    <col min="14855" max="14855" width="9.5703125" bestFit="1" customWidth="1"/>
    <col min="14859" max="14859" width="13.85546875" customWidth="1"/>
    <col min="14861" max="14861" width="4.5703125" customWidth="1"/>
    <col min="14863" max="14863" width="14.28515625" customWidth="1"/>
    <col min="15105" max="15105" width="34.85546875" bestFit="1" customWidth="1"/>
    <col min="15106" max="15106" width="11.5703125" customWidth="1"/>
    <col min="15107" max="15107" width="9.140625" customWidth="1"/>
    <col min="15108" max="15108" width="10" customWidth="1"/>
    <col min="15109" max="15109" width="11.140625" customWidth="1"/>
    <col min="15110" max="15110" width="11.7109375" customWidth="1"/>
    <col min="15111" max="15111" width="9.5703125" bestFit="1" customWidth="1"/>
    <col min="15115" max="15115" width="13.85546875" customWidth="1"/>
    <col min="15117" max="15117" width="4.5703125" customWidth="1"/>
    <col min="15119" max="15119" width="14.28515625" customWidth="1"/>
    <col min="15361" max="15361" width="34.85546875" bestFit="1" customWidth="1"/>
    <col min="15362" max="15362" width="11.5703125" customWidth="1"/>
    <col min="15363" max="15363" width="9.140625" customWidth="1"/>
    <col min="15364" max="15364" width="10" customWidth="1"/>
    <col min="15365" max="15365" width="11.140625" customWidth="1"/>
    <col min="15366" max="15366" width="11.7109375" customWidth="1"/>
    <col min="15367" max="15367" width="9.5703125" bestFit="1" customWidth="1"/>
    <col min="15371" max="15371" width="13.85546875" customWidth="1"/>
    <col min="15373" max="15373" width="4.5703125" customWidth="1"/>
    <col min="15375" max="15375" width="14.28515625" customWidth="1"/>
    <col min="15617" max="15617" width="34.85546875" bestFit="1" customWidth="1"/>
    <col min="15618" max="15618" width="11.5703125" customWidth="1"/>
    <col min="15619" max="15619" width="9.140625" customWidth="1"/>
    <col min="15620" max="15620" width="10" customWidth="1"/>
    <col min="15621" max="15621" width="11.140625" customWidth="1"/>
    <col min="15622" max="15622" width="11.7109375" customWidth="1"/>
    <col min="15623" max="15623" width="9.5703125" bestFit="1" customWidth="1"/>
    <col min="15627" max="15627" width="13.85546875" customWidth="1"/>
    <col min="15629" max="15629" width="4.5703125" customWidth="1"/>
    <col min="15631" max="15631" width="14.28515625" customWidth="1"/>
    <col min="15873" max="15873" width="34.85546875" bestFit="1" customWidth="1"/>
    <col min="15874" max="15874" width="11.5703125" customWidth="1"/>
    <col min="15875" max="15875" width="9.140625" customWidth="1"/>
    <col min="15876" max="15876" width="10" customWidth="1"/>
    <col min="15877" max="15877" width="11.140625" customWidth="1"/>
    <col min="15878" max="15878" width="11.7109375" customWidth="1"/>
    <col min="15879" max="15879" width="9.5703125" bestFit="1" customWidth="1"/>
    <col min="15883" max="15883" width="13.85546875" customWidth="1"/>
    <col min="15885" max="15885" width="4.5703125" customWidth="1"/>
    <col min="15887" max="15887" width="14.28515625" customWidth="1"/>
    <col min="16129" max="16129" width="34.85546875" bestFit="1" customWidth="1"/>
    <col min="16130" max="16130" width="11.5703125" customWidth="1"/>
    <col min="16131" max="16131" width="9.140625" customWidth="1"/>
    <col min="16132" max="16132" width="10" customWidth="1"/>
    <col min="16133" max="16133" width="11.140625" customWidth="1"/>
    <col min="16134" max="16134" width="11.7109375" customWidth="1"/>
    <col min="16135" max="16135" width="9.5703125" bestFit="1" customWidth="1"/>
    <col min="16139" max="16139" width="13.85546875" customWidth="1"/>
    <col min="16141" max="16141" width="4.5703125" customWidth="1"/>
    <col min="16143" max="16143" width="14.28515625" customWidth="1"/>
  </cols>
  <sheetData>
    <row r="1" spans="1:15" s="2" customFormat="1" ht="15.75" thickBot="1" x14ac:dyDescent="0.3">
      <c r="A1" s="1"/>
      <c r="B1" s="179" t="s">
        <v>112</v>
      </c>
      <c r="C1" s="180"/>
      <c r="D1" s="180"/>
      <c r="E1" s="180"/>
      <c r="F1" s="180"/>
      <c r="G1" s="181"/>
      <c r="J1" s="68" t="s">
        <v>47</v>
      </c>
      <c r="K1" s="56"/>
      <c r="N1" s="68" t="s">
        <v>48</v>
      </c>
      <c r="O1" s="56"/>
    </row>
    <row r="2" spans="1:15" s="9" customFormat="1" ht="64.5" thickBot="1" x14ac:dyDescent="0.3">
      <c r="A2" s="3"/>
      <c r="B2" s="4" t="s">
        <v>1</v>
      </c>
      <c r="C2" s="5" t="s">
        <v>49</v>
      </c>
      <c r="D2" s="6" t="s">
        <v>3</v>
      </c>
      <c r="E2" s="65" t="s">
        <v>50</v>
      </c>
      <c r="F2" s="8" t="s">
        <v>5</v>
      </c>
      <c r="G2" s="4" t="s">
        <v>6</v>
      </c>
      <c r="J2" s="57"/>
      <c r="K2" s="57"/>
      <c r="N2" s="57"/>
      <c r="O2" s="57"/>
    </row>
    <row r="3" spans="1:15" s="17" customFormat="1" x14ac:dyDescent="0.25">
      <c r="A3" s="10" t="s">
        <v>7</v>
      </c>
      <c r="B3" s="11">
        <v>750</v>
      </c>
      <c r="C3" s="12"/>
      <c r="D3" s="13"/>
      <c r="E3" s="14"/>
      <c r="F3" s="15"/>
      <c r="G3" s="16"/>
      <c r="J3" s="58"/>
      <c r="K3" s="58"/>
      <c r="N3" s="58"/>
      <c r="O3" s="58"/>
    </row>
    <row r="4" spans="1:15" s="17" customFormat="1" x14ac:dyDescent="0.25">
      <c r="A4" s="18" t="s">
        <v>8</v>
      </c>
      <c r="B4" s="19">
        <v>1.0561</v>
      </c>
      <c r="C4" s="20"/>
      <c r="D4" s="21"/>
      <c r="E4" s="22"/>
      <c r="F4" s="23"/>
      <c r="G4" s="24"/>
      <c r="J4" s="58"/>
      <c r="K4" s="58"/>
      <c r="N4" s="58"/>
      <c r="O4" s="58"/>
    </row>
    <row r="5" spans="1:15" x14ac:dyDescent="0.25">
      <c r="A5" s="25"/>
      <c r="B5" s="26"/>
      <c r="C5" s="27"/>
      <c r="D5" s="23"/>
      <c r="E5" s="22"/>
      <c r="F5" s="23"/>
      <c r="G5" s="24"/>
      <c r="J5" s="59"/>
      <c r="K5" s="59"/>
      <c r="N5" s="59"/>
      <c r="O5" s="59"/>
    </row>
    <row r="6" spans="1:15" x14ac:dyDescent="0.25">
      <c r="A6" s="25" t="s">
        <v>9</v>
      </c>
      <c r="B6" s="28">
        <f>($B$3)*0.65</f>
        <v>487.5</v>
      </c>
      <c r="C6" s="29">
        <f>E6</f>
        <v>6.5000000000000002E-2</v>
      </c>
      <c r="D6" s="30">
        <f>B6*C6</f>
        <v>31.6875</v>
      </c>
      <c r="E6" s="29">
        <f>'RES FHP 2017'!E6</f>
        <v>6.5000000000000002E-2</v>
      </c>
      <c r="F6" s="30">
        <f>B6*E6</f>
        <v>31.6875</v>
      </c>
      <c r="G6" s="24"/>
      <c r="H6" s="36"/>
      <c r="J6" s="59"/>
      <c r="K6" s="59"/>
      <c r="N6" s="59"/>
      <c r="O6" s="59"/>
    </row>
    <row r="7" spans="1:15" x14ac:dyDescent="0.25">
      <c r="A7" s="25" t="s">
        <v>10</v>
      </c>
      <c r="B7" s="28">
        <f>($B$3)*0.17</f>
        <v>127.50000000000001</v>
      </c>
      <c r="C7" s="29">
        <f>E7</f>
        <v>9.5000000000000001E-2</v>
      </c>
      <c r="D7" s="30">
        <f>B7*C7</f>
        <v>12.112500000000001</v>
      </c>
      <c r="E7" s="29">
        <f>'RES FHP 2017'!E7</f>
        <v>9.5000000000000001E-2</v>
      </c>
      <c r="F7" s="30">
        <f>B7*E7</f>
        <v>12.112500000000001</v>
      </c>
      <c r="G7" s="24"/>
      <c r="H7" s="36"/>
      <c r="J7" s="59"/>
      <c r="K7" s="59"/>
      <c r="N7" s="59"/>
      <c r="O7" s="59"/>
    </row>
    <row r="8" spans="1:15" x14ac:dyDescent="0.25">
      <c r="A8" s="25" t="s">
        <v>11</v>
      </c>
      <c r="B8" s="28">
        <f>($B$3)*0.18</f>
        <v>135</v>
      </c>
      <c r="C8" s="29">
        <f>E8</f>
        <v>0.13200000000000001</v>
      </c>
      <c r="D8" s="30">
        <f>B8*C8</f>
        <v>17.82</v>
      </c>
      <c r="E8" s="29">
        <f>'RES FHP 2017'!E8</f>
        <v>0.13200000000000001</v>
      </c>
      <c r="F8" s="30">
        <f>B8*E8</f>
        <v>17.82</v>
      </c>
      <c r="G8" s="24"/>
      <c r="H8" s="36"/>
      <c r="J8" s="59"/>
      <c r="K8" s="59"/>
      <c r="N8" s="59"/>
      <c r="O8" s="59"/>
    </row>
    <row r="9" spans="1:15" s="2" customFormat="1" x14ac:dyDescent="0.25">
      <c r="A9" s="31" t="s">
        <v>12</v>
      </c>
      <c r="B9" s="19"/>
      <c r="C9" s="32"/>
      <c r="D9" s="33">
        <f>SUM(D6:D8)</f>
        <v>61.62</v>
      </c>
      <c r="E9" s="32"/>
      <c r="F9" s="33">
        <f>SUM(F6:F8)</f>
        <v>61.62</v>
      </c>
      <c r="G9" s="34">
        <f>(F9-D9)/D9</f>
        <v>0</v>
      </c>
      <c r="H9" s="60"/>
      <c r="J9" s="56"/>
      <c r="K9" s="56"/>
      <c r="N9" s="56"/>
      <c r="O9" s="56"/>
    </row>
    <row r="10" spans="1:15" s="2" customFormat="1" x14ac:dyDescent="0.25">
      <c r="A10" s="31"/>
      <c r="B10" s="19"/>
      <c r="C10" s="32"/>
      <c r="D10" s="33"/>
      <c r="E10" s="32"/>
      <c r="F10" s="33"/>
      <c r="G10" s="34"/>
      <c r="J10" s="56"/>
      <c r="K10" s="56"/>
      <c r="N10" s="56"/>
      <c r="O10" s="56"/>
    </row>
    <row r="11" spans="1:15" x14ac:dyDescent="0.25">
      <c r="A11" s="25" t="s">
        <v>13</v>
      </c>
      <c r="B11" s="26">
        <v>1</v>
      </c>
      <c r="C11" s="61">
        <f>ROUND('RES FHP 2021'!C11*(1+J11),2)</f>
        <v>20.28</v>
      </c>
      <c r="D11" s="30">
        <f>B11*C11</f>
        <v>20.28</v>
      </c>
      <c r="E11" s="61">
        <f>ROUND('RES no FHP 16-17'!C11*(1+N11),2)</f>
        <v>17.96</v>
      </c>
      <c r="F11" s="30">
        <f>B11*E11</f>
        <v>17.96</v>
      </c>
      <c r="G11" s="24"/>
      <c r="H11" s="92"/>
      <c r="J11" s="62">
        <v>1.6E-2</v>
      </c>
      <c r="K11" s="59"/>
      <c r="N11" s="62">
        <v>1.6E-2</v>
      </c>
      <c r="O11" s="59"/>
    </row>
    <row r="12" spans="1:15" x14ac:dyDescent="0.25">
      <c r="A12" s="25" t="s">
        <v>14</v>
      </c>
      <c r="B12" s="26">
        <v>1</v>
      </c>
      <c r="C12" s="27">
        <f>2.56-3.63-0.08</f>
        <v>-1.1499999999999999</v>
      </c>
      <c r="D12" s="30">
        <f>B12*C12</f>
        <v>-1.1499999999999999</v>
      </c>
      <c r="E12" s="27">
        <f>'RES FHP 2017'!E12</f>
        <v>-1.1499999999999999</v>
      </c>
      <c r="F12" s="30">
        <f>B12*E12</f>
        <v>-1.1499999999999999</v>
      </c>
      <c r="G12" s="24"/>
      <c r="H12" s="36"/>
      <c r="J12" s="59"/>
      <c r="K12" s="59"/>
      <c r="N12" s="59"/>
      <c r="O12" s="59"/>
    </row>
    <row r="13" spans="1:15" x14ac:dyDescent="0.25">
      <c r="A13" s="25" t="s">
        <v>15</v>
      </c>
      <c r="B13" s="26">
        <f>B3</f>
        <v>750</v>
      </c>
      <c r="C13" s="63">
        <f>ROUND('RES FHP 2021'!C13*(1+J13),4)</f>
        <v>1.4500000000000001E-2</v>
      </c>
      <c r="D13" s="30">
        <f>B13*C13</f>
        <v>10.875</v>
      </c>
      <c r="E13" s="63">
        <f>ROUND('RES no FHP 16-17'!C13*(1+N13),4)</f>
        <v>1.29E-2</v>
      </c>
      <c r="F13" s="30">
        <f>B13*E13</f>
        <v>9.6750000000000007</v>
      </c>
      <c r="G13" s="24"/>
      <c r="H13" s="135"/>
      <c r="J13" s="62">
        <v>1.6E-2</v>
      </c>
      <c r="K13" s="59"/>
      <c r="N13" s="62">
        <v>1.6E-2</v>
      </c>
      <c r="O13" s="59"/>
    </row>
    <row r="14" spans="1:15" x14ac:dyDescent="0.25">
      <c r="A14" s="25" t="s">
        <v>16</v>
      </c>
      <c r="B14" s="26">
        <f>B3</f>
        <v>750</v>
      </c>
      <c r="C14" s="27">
        <v>5.9999999999999995E-4</v>
      </c>
      <c r="D14" s="30">
        <f>B14*C14</f>
        <v>0.44999999999999996</v>
      </c>
      <c r="E14" s="27">
        <f>'RES FHP 2017'!E14</f>
        <v>5.9999999999999995E-4</v>
      </c>
      <c r="F14" s="30">
        <f>B14*E14</f>
        <v>0.44999999999999996</v>
      </c>
      <c r="G14" s="24"/>
      <c r="H14" s="36"/>
    </row>
    <row r="15" spans="1:15" x14ac:dyDescent="0.25">
      <c r="A15" s="25" t="s">
        <v>17</v>
      </c>
      <c r="B15" s="26">
        <f>B3</f>
        <v>750</v>
      </c>
      <c r="C15" s="27">
        <f>0.0013-0.0028</f>
        <v>-1.5E-3</v>
      </c>
      <c r="D15" s="30">
        <f>B15*C15</f>
        <v>-1.125</v>
      </c>
      <c r="E15" s="27">
        <f>'RES FHP 2017'!E15</f>
        <v>-1.5E-3</v>
      </c>
      <c r="F15" s="30">
        <f>B15*E15</f>
        <v>-1.125</v>
      </c>
      <c r="G15" s="24"/>
      <c r="H15" s="36"/>
    </row>
    <row r="16" spans="1:15" x14ac:dyDescent="0.25">
      <c r="A16" s="25"/>
      <c r="B16" s="26"/>
      <c r="C16" s="37"/>
      <c r="D16" s="30"/>
      <c r="E16" s="37"/>
      <c r="F16" s="30"/>
      <c r="G16" s="24"/>
    </row>
    <row r="17" spans="1:8" x14ac:dyDescent="0.25">
      <c r="A17" s="31" t="s">
        <v>18</v>
      </c>
      <c r="B17" s="26"/>
      <c r="C17" s="37"/>
      <c r="D17" s="33">
        <f>SUM(D11,D13,D14)</f>
        <v>31.605</v>
      </c>
      <c r="E17" s="37"/>
      <c r="F17" s="39">
        <f>SUM(F11,F13,F14)</f>
        <v>28.085000000000001</v>
      </c>
      <c r="G17" s="34">
        <f>(F17-D17)/D17</f>
        <v>-0.11137478247112798</v>
      </c>
    </row>
    <row r="18" spans="1:8" x14ac:dyDescent="0.25">
      <c r="A18" s="31"/>
      <c r="B18" s="26"/>
      <c r="C18" s="37"/>
      <c r="D18" s="33"/>
      <c r="E18" s="37"/>
      <c r="F18" s="39"/>
      <c r="G18" s="34"/>
    </row>
    <row r="19" spans="1:8" x14ac:dyDescent="0.25">
      <c r="A19" s="25" t="s">
        <v>19</v>
      </c>
      <c r="B19" s="26">
        <v>1</v>
      </c>
      <c r="C19" s="40">
        <v>0.79</v>
      </c>
      <c r="D19" s="30">
        <f>B19*C19</f>
        <v>0.79</v>
      </c>
      <c r="E19" s="40">
        <f>'RES FHP 2017'!E19</f>
        <v>0.79</v>
      </c>
      <c r="F19" s="41">
        <f>B19*E19</f>
        <v>0.79</v>
      </c>
      <c r="G19" s="34"/>
      <c r="H19" s="36"/>
    </row>
    <row r="20" spans="1:8" x14ac:dyDescent="0.25">
      <c r="A20" s="25" t="s">
        <v>20</v>
      </c>
      <c r="B20" s="28">
        <f>(B3*B4)-B3</f>
        <v>42.075000000000045</v>
      </c>
      <c r="C20" s="37">
        <f>C6*0.65+C7*0.17+C8*0.18</f>
        <v>8.2160000000000011E-2</v>
      </c>
      <c r="D20" s="30">
        <f>B20*C20</f>
        <v>3.4568820000000042</v>
      </c>
      <c r="E20" s="37">
        <f>'RES FHP 2017'!E20</f>
        <v>8.2160000000000011E-2</v>
      </c>
      <c r="F20" s="41">
        <f>B20*E20</f>
        <v>3.4568820000000042</v>
      </c>
      <c r="G20" s="34"/>
      <c r="H20" s="36"/>
    </row>
    <row r="21" spans="1:8" x14ac:dyDescent="0.25">
      <c r="A21" s="25"/>
      <c r="B21" s="26"/>
      <c r="C21" s="37"/>
      <c r="D21" s="33"/>
      <c r="E21" s="37"/>
      <c r="F21" s="39"/>
      <c r="G21" s="34"/>
    </row>
    <row r="22" spans="1:8" x14ac:dyDescent="0.25">
      <c r="A22" s="31" t="s">
        <v>21</v>
      </c>
      <c r="B22" s="26"/>
      <c r="C22" s="37"/>
      <c r="D22" s="33">
        <f>D19+D20</f>
        <v>4.2468820000000047</v>
      </c>
      <c r="E22" s="37"/>
      <c r="F22" s="39">
        <f>F19+F20</f>
        <v>4.2468820000000047</v>
      </c>
      <c r="G22" s="34">
        <f>(F22-D22)/D22</f>
        <v>0</v>
      </c>
    </row>
    <row r="23" spans="1:8" s="2" customFormat="1" x14ac:dyDescent="0.25">
      <c r="A23" s="31" t="s">
        <v>22</v>
      </c>
      <c r="B23" s="19"/>
      <c r="C23" s="32"/>
      <c r="D23" s="33">
        <f>D17+D22</f>
        <v>35.851882000000003</v>
      </c>
      <c r="E23" s="32"/>
      <c r="F23" s="33">
        <f>F17+F22</f>
        <v>32.331882000000007</v>
      </c>
      <c r="G23" s="34">
        <f>(F23-D23)/D23</f>
        <v>-9.8181735619904023E-2</v>
      </c>
      <c r="H23" s="42"/>
    </row>
    <row r="24" spans="1:8" s="2" customFormat="1" x14ac:dyDescent="0.25">
      <c r="A24" s="31"/>
      <c r="B24" s="19"/>
      <c r="C24" s="32"/>
      <c r="D24" s="33"/>
      <c r="E24" s="32"/>
      <c r="F24" s="33"/>
      <c r="G24" s="34"/>
      <c r="H24" s="42"/>
    </row>
    <row r="25" spans="1:8" x14ac:dyDescent="0.25">
      <c r="A25" s="25" t="s">
        <v>23</v>
      </c>
      <c r="B25" s="28">
        <f>B3*B4</f>
        <v>792.07500000000005</v>
      </c>
      <c r="C25" s="27">
        <v>5.4000000000000003E-3</v>
      </c>
      <c r="D25" s="30">
        <f>B25*C25</f>
        <v>4.2772050000000004</v>
      </c>
      <c r="E25" s="27">
        <f>'RES FHP 2017'!E25</f>
        <v>5.4000000000000003E-3</v>
      </c>
      <c r="F25" s="30">
        <f>B25*E25</f>
        <v>4.2772050000000004</v>
      </c>
      <c r="G25" s="24"/>
      <c r="H25" s="36"/>
    </row>
    <row r="26" spans="1:8" x14ac:dyDescent="0.25">
      <c r="A26" s="25" t="s">
        <v>24</v>
      </c>
      <c r="B26" s="28">
        <f>B3*B4</f>
        <v>792.07500000000005</v>
      </c>
      <c r="C26" s="27">
        <v>4.1000000000000003E-3</v>
      </c>
      <c r="D26" s="30">
        <f>B26*C26</f>
        <v>3.2475075000000007</v>
      </c>
      <c r="E26" s="27">
        <f>'RES FHP 2017'!E26</f>
        <v>4.1000000000000003E-3</v>
      </c>
      <c r="F26" s="30">
        <f>B26*E26</f>
        <v>3.2475075000000007</v>
      </c>
      <c r="G26" s="24"/>
      <c r="H26" s="36"/>
    </row>
    <row r="27" spans="1:8" s="2" customFormat="1" x14ac:dyDescent="0.25">
      <c r="A27" s="31" t="s">
        <v>25</v>
      </c>
      <c r="B27" s="43"/>
      <c r="C27" s="32"/>
      <c r="D27" s="33">
        <f>SUM(D25:D26)</f>
        <v>7.5247125000000015</v>
      </c>
      <c r="E27" s="32"/>
      <c r="F27" s="33">
        <f>SUM(F25:F26)</f>
        <v>7.5247125000000015</v>
      </c>
      <c r="G27" s="34">
        <f>(F27-D27)/D27</f>
        <v>0</v>
      </c>
    </row>
    <row r="28" spans="1:8" s="2" customFormat="1" x14ac:dyDescent="0.25">
      <c r="A28" s="31"/>
      <c r="B28" s="43"/>
      <c r="C28" s="32"/>
      <c r="D28" s="33"/>
      <c r="E28" s="32"/>
      <c r="F28" s="33"/>
      <c r="G28" s="34"/>
    </row>
    <row r="29" spans="1:8" x14ac:dyDescent="0.25">
      <c r="A29" s="25" t="s">
        <v>27</v>
      </c>
      <c r="B29" s="28">
        <f>B3*B4</f>
        <v>792.07500000000005</v>
      </c>
      <c r="C29" s="27">
        <v>3.5999999999999999E-3</v>
      </c>
      <c r="D29" s="30">
        <f>B29*C29</f>
        <v>2.8514699999999999</v>
      </c>
      <c r="E29" s="27">
        <f>'RES FHP 2017'!E29</f>
        <v>3.5999999999999999E-3</v>
      </c>
      <c r="F29" s="30">
        <f>B29*E29</f>
        <v>2.8514699999999999</v>
      </c>
      <c r="G29" s="24"/>
      <c r="H29" s="36"/>
    </row>
    <row r="30" spans="1:8" x14ac:dyDescent="0.25">
      <c r="A30" s="25" t="s">
        <v>28</v>
      </c>
      <c r="B30" s="28">
        <f>B3*B4</f>
        <v>792.07500000000005</v>
      </c>
      <c r="C30" s="27">
        <v>2.9999999999999997E-4</v>
      </c>
      <c r="D30" s="30">
        <f>B30*C30</f>
        <v>0.23762249999999999</v>
      </c>
      <c r="E30" s="27">
        <f>'RES FHP 2017'!E30</f>
        <v>2.9999999999999997E-4</v>
      </c>
      <c r="F30" s="30">
        <f>B30*E30</f>
        <v>0.23762249999999999</v>
      </c>
      <c r="G30" s="24"/>
      <c r="H30" s="36"/>
    </row>
    <row r="31" spans="1:8" x14ac:dyDescent="0.25">
      <c r="A31" s="25" t="s">
        <v>29</v>
      </c>
      <c r="B31" s="28">
        <f>B3*B4</f>
        <v>792.07500000000005</v>
      </c>
      <c r="C31" s="27">
        <v>0</v>
      </c>
      <c r="D31" s="30">
        <f>B31*C31</f>
        <v>0</v>
      </c>
      <c r="E31" s="27">
        <f>'RES FHP 2017'!E31</f>
        <v>0</v>
      </c>
      <c r="F31" s="30">
        <f>B31*E31</f>
        <v>0</v>
      </c>
      <c r="G31" s="24"/>
      <c r="H31" s="36"/>
    </row>
    <row r="32" spans="1:8" x14ac:dyDescent="0.25">
      <c r="A32" s="25" t="s">
        <v>30</v>
      </c>
      <c r="B32" s="26">
        <v>1</v>
      </c>
      <c r="C32" s="27">
        <v>0.25</v>
      </c>
      <c r="D32" s="30">
        <f>B32*C32</f>
        <v>0.25</v>
      </c>
      <c r="E32" s="27">
        <f>'RES FHP 2017'!E32</f>
        <v>0.25</v>
      </c>
      <c r="F32" s="30">
        <f>B32*E32</f>
        <v>0.25</v>
      </c>
      <c r="G32" s="24"/>
      <c r="H32" s="36"/>
    </row>
    <row r="33" spans="1:8" s="2" customFormat="1" x14ac:dyDescent="0.25">
      <c r="A33" s="31" t="s">
        <v>31</v>
      </c>
      <c r="B33" s="19"/>
      <c r="C33" s="32"/>
      <c r="D33" s="33">
        <f>SUM(D29:D32)</f>
        <v>3.3390925</v>
      </c>
      <c r="E33" s="32"/>
      <c r="F33" s="33">
        <f>SUM(F29:F32)</f>
        <v>3.3390925</v>
      </c>
      <c r="G33" s="34">
        <f>(F33-D33)/D33</f>
        <v>0</v>
      </c>
    </row>
    <row r="34" spans="1:8" s="2" customFormat="1" x14ac:dyDescent="0.25">
      <c r="A34" s="31"/>
      <c r="B34" s="19"/>
      <c r="C34" s="32"/>
      <c r="D34" s="33"/>
      <c r="E34" s="32"/>
      <c r="F34" s="33"/>
      <c r="G34" s="34"/>
    </row>
    <row r="35" spans="1:8" x14ac:dyDescent="0.25">
      <c r="A35" s="25" t="s">
        <v>32</v>
      </c>
      <c r="B35" s="26"/>
      <c r="C35" s="45"/>
      <c r="D35" s="30">
        <f>SUM(D9,D23,D27,D33)</f>
        <v>108.33568700000001</v>
      </c>
      <c r="E35" s="46"/>
      <c r="F35" s="30">
        <f>SUM(F9,F23,F27,F33)</f>
        <v>104.81568700000003</v>
      </c>
      <c r="G35" s="150"/>
      <c r="H35" s="36"/>
    </row>
    <row r="36" spans="1:8" ht="15.75" thickBot="1" x14ac:dyDescent="0.3">
      <c r="A36" s="25" t="s">
        <v>33</v>
      </c>
      <c r="B36" s="26"/>
      <c r="C36" s="47">
        <v>0.05</v>
      </c>
      <c r="D36" s="48">
        <f>D35*C36</f>
        <v>5.4167843500000004</v>
      </c>
      <c r="E36" s="46">
        <f>+C36</f>
        <v>0.05</v>
      </c>
      <c r="F36" s="30">
        <f>F35*E36</f>
        <v>5.240784350000002</v>
      </c>
      <c r="G36" s="24"/>
      <c r="H36" s="36"/>
    </row>
    <row r="37" spans="1:8" s="2" customFormat="1" ht="15.75" thickBot="1" x14ac:dyDescent="0.3">
      <c r="A37" s="1" t="s">
        <v>34</v>
      </c>
      <c r="B37" s="49"/>
      <c r="C37" s="50"/>
      <c r="D37" s="51">
        <f>D35+D36</f>
        <v>113.75247135000001</v>
      </c>
      <c r="E37" s="52"/>
      <c r="F37" s="51">
        <f>F35+F36</f>
        <v>110.05647135000002</v>
      </c>
      <c r="G37" s="53">
        <f>(F37-D37)/D37</f>
        <v>-3.2491601774768682E-2</v>
      </c>
    </row>
    <row r="38" spans="1:8" x14ac:dyDescent="0.25">
      <c r="F38" s="55"/>
    </row>
    <row r="39" spans="1:8" x14ac:dyDescent="0.25">
      <c r="F39" s="55"/>
      <c r="G39" s="177" t="s">
        <v>135</v>
      </c>
    </row>
  </sheetData>
  <mergeCells count="1">
    <mergeCell ref="B1:G1"/>
  </mergeCells>
  <pageMargins left="0.7" right="0.7" top="0.75" bottom="0.75" header="0.3" footer="0.3"/>
  <pageSetup scale="92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9"/>
  <sheetViews>
    <sheetView workbookViewId="0"/>
  </sheetViews>
  <sheetFormatPr defaultRowHeight="15" x14ac:dyDescent="0.25"/>
  <cols>
    <col min="1" max="1" width="34.85546875" style="54" bestFit="1" customWidth="1"/>
    <col min="2" max="2" width="11.5703125" style="17" customWidth="1"/>
    <col min="3" max="3" width="9.140625" customWidth="1"/>
    <col min="4" max="4" width="10" customWidth="1"/>
    <col min="5" max="5" width="11.140625" style="17" customWidth="1"/>
    <col min="6" max="6" width="11.7109375" style="17" customWidth="1"/>
    <col min="7" max="7" width="9.5703125" style="17" bestFit="1" customWidth="1"/>
    <col min="11" max="11" width="13.85546875" customWidth="1"/>
    <col min="13" max="13" width="4.5703125" customWidth="1"/>
    <col min="15" max="15" width="14.28515625" customWidth="1"/>
    <col min="257" max="257" width="34.85546875" bestFit="1" customWidth="1"/>
    <col min="258" max="258" width="11.5703125" customWidth="1"/>
    <col min="259" max="259" width="9.140625" customWidth="1"/>
    <col min="260" max="260" width="10" customWidth="1"/>
    <col min="261" max="261" width="11.140625" customWidth="1"/>
    <col min="262" max="262" width="11.7109375" customWidth="1"/>
    <col min="263" max="263" width="9.5703125" bestFit="1" customWidth="1"/>
    <col min="267" max="267" width="13.85546875" customWidth="1"/>
    <col min="269" max="269" width="4.5703125" customWidth="1"/>
    <col min="271" max="271" width="14.28515625" customWidth="1"/>
    <col min="513" max="513" width="34.85546875" bestFit="1" customWidth="1"/>
    <col min="514" max="514" width="11.5703125" customWidth="1"/>
    <col min="515" max="515" width="9.140625" customWidth="1"/>
    <col min="516" max="516" width="10" customWidth="1"/>
    <col min="517" max="517" width="11.140625" customWidth="1"/>
    <col min="518" max="518" width="11.7109375" customWidth="1"/>
    <col min="519" max="519" width="9.5703125" bestFit="1" customWidth="1"/>
    <col min="523" max="523" width="13.85546875" customWidth="1"/>
    <col min="525" max="525" width="4.5703125" customWidth="1"/>
    <col min="527" max="527" width="14.28515625" customWidth="1"/>
    <col min="769" max="769" width="34.85546875" bestFit="1" customWidth="1"/>
    <col min="770" max="770" width="11.5703125" customWidth="1"/>
    <col min="771" max="771" width="9.140625" customWidth="1"/>
    <col min="772" max="772" width="10" customWidth="1"/>
    <col min="773" max="773" width="11.140625" customWidth="1"/>
    <col min="774" max="774" width="11.7109375" customWidth="1"/>
    <col min="775" max="775" width="9.5703125" bestFit="1" customWidth="1"/>
    <col min="779" max="779" width="13.85546875" customWidth="1"/>
    <col min="781" max="781" width="4.5703125" customWidth="1"/>
    <col min="783" max="783" width="14.28515625" customWidth="1"/>
    <col min="1025" max="1025" width="34.85546875" bestFit="1" customWidth="1"/>
    <col min="1026" max="1026" width="11.5703125" customWidth="1"/>
    <col min="1027" max="1027" width="9.140625" customWidth="1"/>
    <col min="1028" max="1028" width="10" customWidth="1"/>
    <col min="1029" max="1029" width="11.140625" customWidth="1"/>
    <col min="1030" max="1030" width="11.7109375" customWidth="1"/>
    <col min="1031" max="1031" width="9.5703125" bestFit="1" customWidth="1"/>
    <col min="1035" max="1035" width="13.85546875" customWidth="1"/>
    <col min="1037" max="1037" width="4.5703125" customWidth="1"/>
    <col min="1039" max="1039" width="14.28515625" customWidth="1"/>
    <col min="1281" max="1281" width="34.85546875" bestFit="1" customWidth="1"/>
    <col min="1282" max="1282" width="11.5703125" customWidth="1"/>
    <col min="1283" max="1283" width="9.140625" customWidth="1"/>
    <col min="1284" max="1284" width="10" customWidth="1"/>
    <col min="1285" max="1285" width="11.140625" customWidth="1"/>
    <col min="1286" max="1286" width="11.7109375" customWidth="1"/>
    <col min="1287" max="1287" width="9.5703125" bestFit="1" customWidth="1"/>
    <col min="1291" max="1291" width="13.85546875" customWidth="1"/>
    <col min="1293" max="1293" width="4.5703125" customWidth="1"/>
    <col min="1295" max="1295" width="14.28515625" customWidth="1"/>
    <col min="1537" max="1537" width="34.85546875" bestFit="1" customWidth="1"/>
    <col min="1538" max="1538" width="11.5703125" customWidth="1"/>
    <col min="1539" max="1539" width="9.140625" customWidth="1"/>
    <col min="1540" max="1540" width="10" customWidth="1"/>
    <col min="1541" max="1541" width="11.140625" customWidth="1"/>
    <col min="1542" max="1542" width="11.7109375" customWidth="1"/>
    <col min="1543" max="1543" width="9.5703125" bestFit="1" customWidth="1"/>
    <col min="1547" max="1547" width="13.85546875" customWidth="1"/>
    <col min="1549" max="1549" width="4.5703125" customWidth="1"/>
    <col min="1551" max="1551" width="14.28515625" customWidth="1"/>
    <col min="1793" max="1793" width="34.85546875" bestFit="1" customWidth="1"/>
    <col min="1794" max="1794" width="11.5703125" customWidth="1"/>
    <col min="1795" max="1795" width="9.140625" customWidth="1"/>
    <col min="1796" max="1796" width="10" customWidth="1"/>
    <col min="1797" max="1797" width="11.140625" customWidth="1"/>
    <col min="1798" max="1798" width="11.7109375" customWidth="1"/>
    <col min="1799" max="1799" width="9.5703125" bestFit="1" customWidth="1"/>
    <col min="1803" max="1803" width="13.85546875" customWidth="1"/>
    <col min="1805" max="1805" width="4.5703125" customWidth="1"/>
    <col min="1807" max="1807" width="14.28515625" customWidth="1"/>
    <col min="2049" max="2049" width="34.85546875" bestFit="1" customWidth="1"/>
    <col min="2050" max="2050" width="11.5703125" customWidth="1"/>
    <col min="2051" max="2051" width="9.140625" customWidth="1"/>
    <col min="2052" max="2052" width="10" customWidth="1"/>
    <col min="2053" max="2053" width="11.140625" customWidth="1"/>
    <col min="2054" max="2054" width="11.7109375" customWidth="1"/>
    <col min="2055" max="2055" width="9.5703125" bestFit="1" customWidth="1"/>
    <col min="2059" max="2059" width="13.85546875" customWidth="1"/>
    <col min="2061" max="2061" width="4.5703125" customWidth="1"/>
    <col min="2063" max="2063" width="14.28515625" customWidth="1"/>
    <col min="2305" max="2305" width="34.85546875" bestFit="1" customWidth="1"/>
    <col min="2306" max="2306" width="11.5703125" customWidth="1"/>
    <col min="2307" max="2307" width="9.140625" customWidth="1"/>
    <col min="2308" max="2308" width="10" customWidth="1"/>
    <col min="2309" max="2309" width="11.140625" customWidth="1"/>
    <col min="2310" max="2310" width="11.7109375" customWidth="1"/>
    <col min="2311" max="2311" width="9.5703125" bestFit="1" customWidth="1"/>
    <col min="2315" max="2315" width="13.85546875" customWidth="1"/>
    <col min="2317" max="2317" width="4.5703125" customWidth="1"/>
    <col min="2319" max="2319" width="14.28515625" customWidth="1"/>
    <col min="2561" max="2561" width="34.85546875" bestFit="1" customWidth="1"/>
    <col min="2562" max="2562" width="11.5703125" customWidth="1"/>
    <col min="2563" max="2563" width="9.140625" customWidth="1"/>
    <col min="2564" max="2564" width="10" customWidth="1"/>
    <col min="2565" max="2565" width="11.140625" customWidth="1"/>
    <col min="2566" max="2566" width="11.7109375" customWidth="1"/>
    <col min="2567" max="2567" width="9.5703125" bestFit="1" customWidth="1"/>
    <col min="2571" max="2571" width="13.85546875" customWidth="1"/>
    <col min="2573" max="2573" width="4.5703125" customWidth="1"/>
    <col min="2575" max="2575" width="14.28515625" customWidth="1"/>
    <col min="2817" max="2817" width="34.85546875" bestFit="1" customWidth="1"/>
    <col min="2818" max="2818" width="11.5703125" customWidth="1"/>
    <col min="2819" max="2819" width="9.140625" customWidth="1"/>
    <col min="2820" max="2820" width="10" customWidth="1"/>
    <col min="2821" max="2821" width="11.140625" customWidth="1"/>
    <col min="2822" max="2822" width="11.7109375" customWidth="1"/>
    <col min="2823" max="2823" width="9.5703125" bestFit="1" customWidth="1"/>
    <col min="2827" max="2827" width="13.85546875" customWidth="1"/>
    <col min="2829" max="2829" width="4.5703125" customWidth="1"/>
    <col min="2831" max="2831" width="14.28515625" customWidth="1"/>
    <col min="3073" max="3073" width="34.85546875" bestFit="1" customWidth="1"/>
    <col min="3074" max="3074" width="11.5703125" customWidth="1"/>
    <col min="3075" max="3075" width="9.140625" customWidth="1"/>
    <col min="3076" max="3076" width="10" customWidth="1"/>
    <col min="3077" max="3077" width="11.140625" customWidth="1"/>
    <col min="3078" max="3078" width="11.7109375" customWidth="1"/>
    <col min="3079" max="3079" width="9.5703125" bestFit="1" customWidth="1"/>
    <col min="3083" max="3083" width="13.85546875" customWidth="1"/>
    <col min="3085" max="3085" width="4.5703125" customWidth="1"/>
    <col min="3087" max="3087" width="14.28515625" customWidth="1"/>
    <col min="3329" max="3329" width="34.85546875" bestFit="1" customWidth="1"/>
    <col min="3330" max="3330" width="11.5703125" customWidth="1"/>
    <col min="3331" max="3331" width="9.140625" customWidth="1"/>
    <col min="3332" max="3332" width="10" customWidth="1"/>
    <col min="3333" max="3333" width="11.140625" customWidth="1"/>
    <col min="3334" max="3334" width="11.7109375" customWidth="1"/>
    <col min="3335" max="3335" width="9.5703125" bestFit="1" customWidth="1"/>
    <col min="3339" max="3339" width="13.85546875" customWidth="1"/>
    <col min="3341" max="3341" width="4.5703125" customWidth="1"/>
    <col min="3343" max="3343" width="14.28515625" customWidth="1"/>
    <col min="3585" max="3585" width="34.85546875" bestFit="1" customWidth="1"/>
    <col min="3586" max="3586" width="11.5703125" customWidth="1"/>
    <col min="3587" max="3587" width="9.140625" customWidth="1"/>
    <col min="3588" max="3588" width="10" customWidth="1"/>
    <col min="3589" max="3589" width="11.140625" customWidth="1"/>
    <col min="3590" max="3590" width="11.7109375" customWidth="1"/>
    <col min="3591" max="3591" width="9.5703125" bestFit="1" customWidth="1"/>
    <col min="3595" max="3595" width="13.85546875" customWidth="1"/>
    <col min="3597" max="3597" width="4.5703125" customWidth="1"/>
    <col min="3599" max="3599" width="14.28515625" customWidth="1"/>
    <col min="3841" max="3841" width="34.85546875" bestFit="1" customWidth="1"/>
    <col min="3842" max="3842" width="11.5703125" customWidth="1"/>
    <col min="3843" max="3843" width="9.140625" customWidth="1"/>
    <col min="3844" max="3844" width="10" customWidth="1"/>
    <col min="3845" max="3845" width="11.140625" customWidth="1"/>
    <col min="3846" max="3846" width="11.7109375" customWidth="1"/>
    <col min="3847" max="3847" width="9.5703125" bestFit="1" customWidth="1"/>
    <col min="3851" max="3851" width="13.85546875" customWidth="1"/>
    <col min="3853" max="3853" width="4.5703125" customWidth="1"/>
    <col min="3855" max="3855" width="14.28515625" customWidth="1"/>
    <col min="4097" max="4097" width="34.85546875" bestFit="1" customWidth="1"/>
    <col min="4098" max="4098" width="11.5703125" customWidth="1"/>
    <col min="4099" max="4099" width="9.140625" customWidth="1"/>
    <col min="4100" max="4100" width="10" customWidth="1"/>
    <col min="4101" max="4101" width="11.140625" customWidth="1"/>
    <col min="4102" max="4102" width="11.7109375" customWidth="1"/>
    <col min="4103" max="4103" width="9.5703125" bestFit="1" customWidth="1"/>
    <col min="4107" max="4107" width="13.85546875" customWidth="1"/>
    <col min="4109" max="4109" width="4.5703125" customWidth="1"/>
    <col min="4111" max="4111" width="14.28515625" customWidth="1"/>
    <col min="4353" max="4353" width="34.85546875" bestFit="1" customWidth="1"/>
    <col min="4354" max="4354" width="11.5703125" customWidth="1"/>
    <col min="4355" max="4355" width="9.140625" customWidth="1"/>
    <col min="4356" max="4356" width="10" customWidth="1"/>
    <col min="4357" max="4357" width="11.140625" customWidth="1"/>
    <col min="4358" max="4358" width="11.7109375" customWidth="1"/>
    <col min="4359" max="4359" width="9.5703125" bestFit="1" customWidth="1"/>
    <col min="4363" max="4363" width="13.85546875" customWidth="1"/>
    <col min="4365" max="4365" width="4.5703125" customWidth="1"/>
    <col min="4367" max="4367" width="14.28515625" customWidth="1"/>
    <col min="4609" max="4609" width="34.85546875" bestFit="1" customWidth="1"/>
    <col min="4610" max="4610" width="11.5703125" customWidth="1"/>
    <col min="4611" max="4611" width="9.140625" customWidth="1"/>
    <col min="4612" max="4612" width="10" customWidth="1"/>
    <col min="4613" max="4613" width="11.140625" customWidth="1"/>
    <col min="4614" max="4614" width="11.7109375" customWidth="1"/>
    <col min="4615" max="4615" width="9.5703125" bestFit="1" customWidth="1"/>
    <col min="4619" max="4619" width="13.85546875" customWidth="1"/>
    <col min="4621" max="4621" width="4.5703125" customWidth="1"/>
    <col min="4623" max="4623" width="14.28515625" customWidth="1"/>
    <col min="4865" max="4865" width="34.85546875" bestFit="1" customWidth="1"/>
    <col min="4866" max="4866" width="11.5703125" customWidth="1"/>
    <col min="4867" max="4867" width="9.140625" customWidth="1"/>
    <col min="4868" max="4868" width="10" customWidth="1"/>
    <col min="4869" max="4869" width="11.140625" customWidth="1"/>
    <col min="4870" max="4870" width="11.7109375" customWidth="1"/>
    <col min="4871" max="4871" width="9.5703125" bestFit="1" customWidth="1"/>
    <col min="4875" max="4875" width="13.85546875" customWidth="1"/>
    <col min="4877" max="4877" width="4.5703125" customWidth="1"/>
    <col min="4879" max="4879" width="14.28515625" customWidth="1"/>
    <col min="5121" max="5121" width="34.85546875" bestFit="1" customWidth="1"/>
    <col min="5122" max="5122" width="11.5703125" customWidth="1"/>
    <col min="5123" max="5123" width="9.140625" customWidth="1"/>
    <col min="5124" max="5124" width="10" customWidth="1"/>
    <col min="5125" max="5125" width="11.140625" customWidth="1"/>
    <col min="5126" max="5126" width="11.7109375" customWidth="1"/>
    <col min="5127" max="5127" width="9.5703125" bestFit="1" customWidth="1"/>
    <col min="5131" max="5131" width="13.85546875" customWidth="1"/>
    <col min="5133" max="5133" width="4.5703125" customWidth="1"/>
    <col min="5135" max="5135" width="14.28515625" customWidth="1"/>
    <col min="5377" max="5377" width="34.85546875" bestFit="1" customWidth="1"/>
    <col min="5378" max="5378" width="11.5703125" customWidth="1"/>
    <col min="5379" max="5379" width="9.140625" customWidth="1"/>
    <col min="5380" max="5380" width="10" customWidth="1"/>
    <col min="5381" max="5381" width="11.140625" customWidth="1"/>
    <col min="5382" max="5382" width="11.7109375" customWidth="1"/>
    <col min="5383" max="5383" width="9.5703125" bestFit="1" customWidth="1"/>
    <col min="5387" max="5387" width="13.85546875" customWidth="1"/>
    <col min="5389" max="5389" width="4.5703125" customWidth="1"/>
    <col min="5391" max="5391" width="14.28515625" customWidth="1"/>
    <col min="5633" max="5633" width="34.85546875" bestFit="1" customWidth="1"/>
    <col min="5634" max="5634" width="11.5703125" customWidth="1"/>
    <col min="5635" max="5635" width="9.140625" customWidth="1"/>
    <col min="5636" max="5636" width="10" customWidth="1"/>
    <col min="5637" max="5637" width="11.140625" customWidth="1"/>
    <col min="5638" max="5638" width="11.7109375" customWidth="1"/>
    <col min="5639" max="5639" width="9.5703125" bestFit="1" customWidth="1"/>
    <col min="5643" max="5643" width="13.85546875" customWidth="1"/>
    <col min="5645" max="5645" width="4.5703125" customWidth="1"/>
    <col min="5647" max="5647" width="14.28515625" customWidth="1"/>
    <col min="5889" max="5889" width="34.85546875" bestFit="1" customWidth="1"/>
    <col min="5890" max="5890" width="11.5703125" customWidth="1"/>
    <col min="5891" max="5891" width="9.140625" customWidth="1"/>
    <col min="5892" max="5892" width="10" customWidth="1"/>
    <col min="5893" max="5893" width="11.140625" customWidth="1"/>
    <col min="5894" max="5894" width="11.7109375" customWidth="1"/>
    <col min="5895" max="5895" width="9.5703125" bestFit="1" customWidth="1"/>
    <col min="5899" max="5899" width="13.85546875" customWidth="1"/>
    <col min="5901" max="5901" width="4.5703125" customWidth="1"/>
    <col min="5903" max="5903" width="14.28515625" customWidth="1"/>
    <col min="6145" max="6145" width="34.85546875" bestFit="1" customWidth="1"/>
    <col min="6146" max="6146" width="11.5703125" customWidth="1"/>
    <col min="6147" max="6147" width="9.140625" customWidth="1"/>
    <col min="6148" max="6148" width="10" customWidth="1"/>
    <col min="6149" max="6149" width="11.140625" customWidth="1"/>
    <col min="6150" max="6150" width="11.7109375" customWidth="1"/>
    <col min="6151" max="6151" width="9.5703125" bestFit="1" customWidth="1"/>
    <col min="6155" max="6155" width="13.85546875" customWidth="1"/>
    <col min="6157" max="6157" width="4.5703125" customWidth="1"/>
    <col min="6159" max="6159" width="14.28515625" customWidth="1"/>
    <col min="6401" max="6401" width="34.85546875" bestFit="1" customWidth="1"/>
    <col min="6402" max="6402" width="11.5703125" customWidth="1"/>
    <col min="6403" max="6403" width="9.140625" customWidth="1"/>
    <col min="6404" max="6404" width="10" customWidth="1"/>
    <col min="6405" max="6405" width="11.140625" customWidth="1"/>
    <col min="6406" max="6406" width="11.7109375" customWidth="1"/>
    <col min="6407" max="6407" width="9.5703125" bestFit="1" customWidth="1"/>
    <col min="6411" max="6411" width="13.85546875" customWidth="1"/>
    <col min="6413" max="6413" width="4.5703125" customWidth="1"/>
    <col min="6415" max="6415" width="14.28515625" customWidth="1"/>
    <col min="6657" max="6657" width="34.85546875" bestFit="1" customWidth="1"/>
    <col min="6658" max="6658" width="11.5703125" customWidth="1"/>
    <col min="6659" max="6659" width="9.140625" customWidth="1"/>
    <col min="6660" max="6660" width="10" customWidth="1"/>
    <col min="6661" max="6661" width="11.140625" customWidth="1"/>
    <col min="6662" max="6662" width="11.7109375" customWidth="1"/>
    <col min="6663" max="6663" width="9.5703125" bestFit="1" customWidth="1"/>
    <col min="6667" max="6667" width="13.85546875" customWidth="1"/>
    <col min="6669" max="6669" width="4.5703125" customWidth="1"/>
    <col min="6671" max="6671" width="14.28515625" customWidth="1"/>
    <col min="6913" max="6913" width="34.85546875" bestFit="1" customWidth="1"/>
    <col min="6914" max="6914" width="11.5703125" customWidth="1"/>
    <col min="6915" max="6915" width="9.140625" customWidth="1"/>
    <col min="6916" max="6916" width="10" customWidth="1"/>
    <col min="6917" max="6917" width="11.140625" customWidth="1"/>
    <col min="6918" max="6918" width="11.7109375" customWidth="1"/>
    <col min="6919" max="6919" width="9.5703125" bestFit="1" customWidth="1"/>
    <col min="6923" max="6923" width="13.85546875" customWidth="1"/>
    <col min="6925" max="6925" width="4.5703125" customWidth="1"/>
    <col min="6927" max="6927" width="14.28515625" customWidth="1"/>
    <col min="7169" max="7169" width="34.85546875" bestFit="1" customWidth="1"/>
    <col min="7170" max="7170" width="11.5703125" customWidth="1"/>
    <col min="7171" max="7171" width="9.140625" customWidth="1"/>
    <col min="7172" max="7172" width="10" customWidth="1"/>
    <col min="7173" max="7173" width="11.140625" customWidth="1"/>
    <col min="7174" max="7174" width="11.7109375" customWidth="1"/>
    <col min="7175" max="7175" width="9.5703125" bestFit="1" customWidth="1"/>
    <col min="7179" max="7179" width="13.85546875" customWidth="1"/>
    <col min="7181" max="7181" width="4.5703125" customWidth="1"/>
    <col min="7183" max="7183" width="14.28515625" customWidth="1"/>
    <col min="7425" max="7425" width="34.85546875" bestFit="1" customWidth="1"/>
    <col min="7426" max="7426" width="11.5703125" customWidth="1"/>
    <col min="7427" max="7427" width="9.140625" customWidth="1"/>
    <col min="7428" max="7428" width="10" customWidth="1"/>
    <col min="7429" max="7429" width="11.140625" customWidth="1"/>
    <col min="7430" max="7430" width="11.7109375" customWidth="1"/>
    <col min="7431" max="7431" width="9.5703125" bestFit="1" customWidth="1"/>
    <col min="7435" max="7435" width="13.85546875" customWidth="1"/>
    <col min="7437" max="7437" width="4.5703125" customWidth="1"/>
    <col min="7439" max="7439" width="14.28515625" customWidth="1"/>
    <col min="7681" max="7681" width="34.85546875" bestFit="1" customWidth="1"/>
    <col min="7682" max="7682" width="11.5703125" customWidth="1"/>
    <col min="7683" max="7683" width="9.140625" customWidth="1"/>
    <col min="7684" max="7684" width="10" customWidth="1"/>
    <col min="7685" max="7685" width="11.140625" customWidth="1"/>
    <col min="7686" max="7686" width="11.7109375" customWidth="1"/>
    <col min="7687" max="7687" width="9.5703125" bestFit="1" customWidth="1"/>
    <col min="7691" max="7691" width="13.85546875" customWidth="1"/>
    <col min="7693" max="7693" width="4.5703125" customWidth="1"/>
    <col min="7695" max="7695" width="14.28515625" customWidth="1"/>
    <col min="7937" max="7937" width="34.85546875" bestFit="1" customWidth="1"/>
    <col min="7938" max="7938" width="11.5703125" customWidth="1"/>
    <col min="7939" max="7939" width="9.140625" customWidth="1"/>
    <col min="7940" max="7940" width="10" customWidth="1"/>
    <col min="7941" max="7941" width="11.140625" customWidth="1"/>
    <col min="7942" max="7942" width="11.7109375" customWidth="1"/>
    <col min="7943" max="7943" width="9.5703125" bestFit="1" customWidth="1"/>
    <col min="7947" max="7947" width="13.85546875" customWidth="1"/>
    <col min="7949" max="7949" width="4.5703125" customWidth="1"/>
    <col min="7951" max="7951" width="14.28515625" customWidth="1"/>
    <col min="8193" max="8193" width="34.85546875" bestFit="1" customWidth="1"/>
    <col min="8194" max="8194" width="11.5703125" customWidth="1"/>
    <col min="8195" max="8195" width="9.140625" customWidth="1"/>
    <col min="8196" max="8196" width="10" customWidth="1"/>
    <col min="8197" max="8197" width="11.140625" customWidth="1"/>
    <col min="8198" max="8198" width="11.7109375" customWidth="1"/>
    <col min="8199" max="8199" width="9.5703125" bestFit="1" customWidth="1"/>
    <col min="8203" max="8203" width="13.85546875" customWidth="1"/>
    <col min="8205" max="8205" width="4.5703125" customWidth="1"/>
    <col min="8207" max="8207" width="14.28515625" customWidth="1"/>
    <col min="8449" max="8449" width="34.85546875" bestFit="1" customWidth="1"/>
    <col min="8450" max="8450" width="11.5703125" customWidth="1"/>
    <col min="8451" max="8451" width="9.140625" customWidth="1"/>
    <col min="8452" max="8452" width="10" customWidth="1"/>
    <col min="8453" max="8453" width="11.140625" customWidth="1"/>
    <col min="8454" max="8454" width="11.7109375" customWidth="1"/>
    <col min="8455" max="8455" width="9.5703125" bestFit="1" customWidth="1"/>
    <col min="8459" max="8459" width="13.85546875" customWidth="1"/>
    <col min="8461" max="8461" width="4.5703125" customWidth="1"/>
    <col min="8463" max="8463" width="14.28515625" customWidth="1"/>
    <col min="8705" max="8705" width="34.85546875" bestFit="1" customWidth="1"/>
    <col min="8706" max="8706" width="11.5703125" customWidth="1"/>
    <col min="8707" max="8707" width="9.140625" customWidth="1"/>
    <col min="8708" max="8708" width="10" customWidth="1"/>
    <col min="8709" max="8709" width="11.140625" customWidth="1"/>
    <col min="8710" max="8710" width="11.7109375" customWidth="1"/>
    <col min="8711" max="8711" width="9.5703125" bestFit="1" customWidth="1"/>
    <col min="8715" max="8715" width="13.85546875" customWidth="1"/>
    <col min="8717" max="8717" width="4.5703125" customWidth="1"/>
    <col min="8719" max="8719" width="14.28515625" customWidth="1"/>
    <col min="8961" max="8961" width="34.85546875" bestFit="1" customWidth="1"/>
    <col min="8962" max="8962" width="11.5703125" customWidth="1"/>
    <col min="8963" max="8963" width="9.140625" customWidth="1"/>
    <col min="8964" max="8964" width="10" customWidth="1"/>
    <col min="8965" max="8965" width="11.140625" customWidth="1"/>
    <col min="8966" max="8966" width="11.7109375" customWidth="1"/>
    <col min="8967" max="8967" width="9.5703125" bestFit="1" customWidth="1"/>
    <col min="8971" max="8971" width="13.85546875" customWidth="1"/>
    <col min="8973" max="8973" width="4.5703125" customWidth="1"/>
    <col min="8975" max="8975" width="14.28515625" customWidth="1"/>
    <col min="9217" max="9217" width="34.85546875" bestFit="1" customWidth="1"/>
    <col min="9218" max="9218" width="11.5703125" customWidth="1"/>
    <col min="9219" max="9219" width="9.140625" customWidth="1"/>
    <col min="9220" max="9220" width="10" customWidth="1"/>
    <col min="9221" max="9221" width="11.140625" customWidth="1"/>
    <col min="9222" max="9222" width="11.7109375" customWidth="1"/>
    <col min="9223" max="9223" width="9.5703125" bestFit="1" customWidth="1"/>
    <col min="9227" max="9227" width="13.85546875" customWidth="1"/>
    <col min="9229" max="9229" width="4.5703125" customWidth="1"/>
    <col min="9231" max="9231" width="14.28515625" customWidth="1"/>
    <col min="9473" max="9473" width="34.85546875" bestFit="1" customWidth="1"/>
    <col min="9474" max="9474" width="11.5703125" customWidth="1"/>
    <col min="9475" max="9475" width="9.140625" customWidth="1"/>
    <col min="9476" max="9476" width="10" customWidth="1"/>
    <col min="9477" max="9477" width="11.140625" customWidth="1"/>
    <col min="9478" max="9478" width="11.7109375" customWidth="1"/>
    <col min="9479" max="9479" width="9.5703125" bestFit="1" customWidth="1"/>
    <col min="9483" max="9483" width="13.85546875" customWidth="1"/>
    <col min="9485" max="9485" width="4.5703125" customWidth="1"/>
    <col min="9487" max="9487" width="14.28515625" customWidth="1"/>
    <col min="9729" max="9729" width="34.85546875" bestFit="1" customWidth="1"/>
    <col min="9730" max="9730" width="11.5703125" customWidth="1"/>
    <col min="9731" max="9731" width="9.140625" customWidth="1"/>
    <col min="9732" max="9732" width="10" customWidth="1"/>
    <col min="9733" max="9733" width="11.140625" customWidth="1"/>
    <col min="9734" max="9734" width="11.7109375" customWidth="1"/>
    <col min="9735" max="9735" width="9.5703125" bestFit="1" customWidth="1"/>
    <col min="9739" max="9739" width="13.85546875" customWidth="1"/>
    <col min="9741" max="9741" width="4.5703125" customWidth="1"/>
    <col min="9743" max="9743" width="14.28515625" customWidth="1"/>
    <col min="9985" max="9985" width="34.85546875" bestFit="1" customWidth="1"/>
    <col min="9986" max="9986" width="11.5703125" customWidth="1"/>
    <col min="9987" max="9987" width="9.140625" customWidth="1"/>
    <col min="9988" max="9988" width="10" customWidth="1"/>
    <col min="9989" max="9989" width="11.140625" customWidth="1"/>
    <col min="9990" max="9990" width="11.7109375" customWidth="1"/>
    <col min="9991" max="9991" width="9.5703125" bestFit="1" customWidth="1"/>
    <col min="9995" max="9995" width="13.85546875" customWidth="1"/>
    <col min="9997" max="9997" width="4.5703125" customWidth="1"/>
    <col min="9999" max="9999" width="14.28515625" customWidth="1"/>
    <col min="10241" max="10241" width="34.85546875" bestFit="1" customWidth="1"/>
    <col min="10242" max="10242" width="11.5703125" customWidth="1"/>
    <col min="10243" max="10243" width="9.140625" customWidth="1"/>
    <col min="10244" max="10244" width="10" customWidth="1"/>
    <col min="10245" max="10245" width="11.140625" customWidth="1"/>
    <col min="10246" max="10246" width="11.7109375" customWidth="1"/>
    <col min="10247" max="10247" width="9.5703125" bestFit="1" customWidth="1"/>
    <col min="10251" max="10251" width="13.85546875" customWidth="1"/>
    <col min="10253" max="10253" width="4.5703125" customWidth="1"/>
    <col min="10255" max="10255" width="14.28515625" customWidth="1"/>
    <col min="10497" max="10497" width="34.85546875" bestFit="1" customWidth="1"/>
    <col min="10498" max="10498" width="11.5703125" customWidth="1"/>
    <col min="10499" max="10499" width="9.140625" customWidth="1"/>
    <col min="10500" max="10500" width="10" customWidth="1"/>
    <col min="10501" max="10501" width="11.140625" customWidth="1"/>
    <col min="10502" max="10502" width="11.7109375" customWidth="1"/>
    <col min="10503" max="10503" width="9.5703125" bestFit="1" customWidth="1"/>
    <col min="10507" max="10507" width="13.85546875" customWidth="1"/>
    <col min="10509" max="10509" width="4.5703125" customWidth="1"/>
    <col min="10511" max="10511" width="14.28515625" customWidth="1"/>
    <col min="10753" max="10753" width="34.85546875" bestFit="1" customWidth="1"/>
    <col min="10754" max="10754" width="11.5703125" customWidth="1"/>
    <col min="10755" max="10755" width="9.140625" customWidth="1"/>
    <col min="10756" max="10756" width="10" customWidth="1"/>
    <col min="10757" max="10757" width="11.140625" customWidth="1"/>
    <col min="10758" max="10758" width="11.7109375" customWidth="1"/>
    <col min="10759" max="10759" width="9.5703125" bestFit="1" customWidth="1"/>
    <col min="10763" max="10763" width="13.85546875" customWidth="1"/>
    <col min="10765" max="10765" width="4.5703125" customWidth="1"/>
    <col min="10767" max="10767" width="14.28515625" customWidth="1"/>
    <col min="11009" max="11009" width="34.85546875" bestFit="1" customWidth="1"/>
    <col min="11010" max="11010" width="11.5703125" customWidth="1"/>
    <col min="11011" max="11011" width="9.140625" customWidth="1"/>
    <col min="11012" max="11012" width="10" customWidth="1"/>
    <col min="11013" max="11013" width="11.140625" customWidth="1"/>
    <col min="11014" max="11014" width="11.7109375" customWidth="1"/>
    <col min="11015" max="11015" width="9.5703125" bestFit="1" customWidth="1"/>
    <col min="11019" max="11019" width="13.85546875" customWidth="1"/>
    <col min="11021" max="11021" width="4.5703125" customWidth="1"/>
    <col min="11023" max="11023" width="14.28515625" customWidth="1"/>
    <col min="11265" max="11265" width="34.85546875" bestFit="1" customWidth="1"/>
    <col min="11266" max="11266" width="11.5703125" customWidth="1"/>
    <col min="11267" max="11267" width="9.140625" customWidth="1"/>
    <col min="11268" max="11268" width="10" customWidth="1"/>
    <col min="11269" max="11269" width="11.140625" customWidth="1"/>
    <col min="11270" max="11270" width="11.7109375" customWidth="1"/>
    <col min="11271" max="11271" width="9.5703125" bestFit="1" customWidth="1"/>
    <col min="11275" max="11275" width="13.85546875" customWidth="1"/>
    <col min="11277" max="11277" width="4.5703125" customWidth="1"/>
    <col min="11279" max="11279" width="14.28515625" customWidth="1"/>
    <col min="11521" max="11521" width="34.85546875" bestFit="1" customWidth="1"/>
    <col min="11522" max="11522" width="11.5703125" customWidth="1"/>
    <col min="11523" max="11523" width="9.140625" customWidth="1"/>
    <col min="11524" max="11524" width="10" customWidth="1"/>
    <col min="11525" max="11525" width="11.140625" customWidth="1"/>
    <col min="11526" max="11526" width="11.7109375" customWidth="1"/>
    <col min="11527" max="11527" width="9.5703125" bestFit="1" customWidth="1"/>
    <col min="11531" max="11531" width="13.85546875" customWidth="1"/>
    <col min="11533" max="11533" width="4.5703125" customWidth="1"/>
    <col min="11535" max="11535" width="14.28515625" customWidth="1"/>
    <col min="11777" max="11777" width="34.85546875" bestFit="1" customWidth="1"/>
    <col min="11778" max="11778" width="11.5703125" customWidth="1"/>
    <col min="11779" max="11779" width="9.140625" customWidth="1"/>
    <col min="11780" max="11780" width="10" customWidth="1"/>
    <col min="11781" max="11781" width="11.140625" customWidth="1"/>
    <col min="11782" max="11782" width="11.7109375" customWidth="1"/>
    <col min="11783" max="11783" width="9.5703125" bestFit="1" customWidth="1"/>
    <col min="11787" max="11787" width="13.85546875" customWidth="1"/>
    <col min="11789" max="11789" width="4.5703125" customWidth="1"/>
    <col min="11791" max="11791" width="14.28515625" customWidth="1"/>
    <col min="12033" max="12033" width="34.85546875" bestFit="1" customWidth="1"/>
    <col min="12034" max="12034" width="11.5703125" customWidth="1"/>
    <col min="12035" max="12035" width="9.140625" customWidth="1"/>
    <col min="12036" max="12036" width="10" customWidth="1"/>
    <col min="12037" max="12037" width="11.140625" customWidth="1"/>
    <col min="12038" max="12038" width="11.7109375" customWidth="1"/>
    <col min="12039" max="12039" width="9.5703125" bestFit="1" customWidth="1"/>
    <col min="12043" max="12043" width="13.85546875" customWidth="1"/>
    <col min="12045" max="12045" width="4.5703125" customWidth="1"/>
    <col min="12047" max="12047" width="14.28515625" customWidth="1"/>
    <col min="12289" max="12289" width="34.85546875" bestFit="1" customWidth="1"/>
    <col min="12290" max="12290" width="11.5703125" customWidth="1"/>
    <col min="12291" max="12291" width="9.140625" customWidth="1"/>
    <col min="12292" max="12292" width="10" customWidth="1"/>
    <col min="12293" max="12293" width="11.140625" customWidth="1"/>
    <col min="12294" max="12294" width="11.7109375" customWidth="1"/>
    <col min="12295" max="12295" width="9.5703125" bestFit="1" customWidth="1"/>
    <col min="12299" max="12299" width="13.85546875" customWidth="1"/>
    <col min="12301" max="12301" width="4.5703125" customWidth="1"/>
    <col min="12303" max="12303" width="14.28515625" customWidth="1"/>
    <col min="12545" max="12545" width="34.85546875" bestFit="1" customWidth="1"/>
    <col min="12546" max="12546" width="11.5703125" customWidth="1"/>
    <col min="12547" max="12547" width="9.140625" customWidth="1"/>
    <col min="12548" max="12548" width="10" customWidth="1"/>
    <col min="12549" max="12549" width="11.140625" customWidth="1"/>
    <col min="12550" max="12550" width="11.7109375" customWidth="1"/>
    <col min="12551" max="12551" width="9.5703125" bestFit="1" customWidth="1"/>
    <col min="12555" max="12555" width="13.85546875" customWidth="1"/>
    <col min="12557" max="12557" width="4.5703125" customWidth="1"/>
    <col min="12559" max="12559" width="14.28515625" customWidth="1"/>
    <col min="12801" max="12801" width="34.85546875" bestFit="1" customWidth="1"/>
    <col min="12802" max="12802" width="11.5703125" customWidth="1"/>
    <col min="12803" max="12803" width="9.140625" customWidth="1"/>
    <col min="12804" max="12804" width="10" customWidth="1"/>
    <col min="12805" max="12805" width="11.140625" customWidth="1"/>
    <col min="12806" max="12806" width="11.7109375" customWidth="1"/>
    <col min="12807" max="12807" width="9.5703125" bestFit="1" customWidth="1"/>
    <col min="12811" max="12811" width="13.85546875" customWidth="1"/>
    <col min="12813" max="12813" width="4.5703125" customWidth="1"/>
    <col min="12815" max="12815" width="14.28515625" customWidth="1"/>
    <col min="13057" max="13057" width="34.85546875" bestFit="1" customWidth="1"/>
    <col min="13058" max="13058" width="11.5703125" customWidth="1"/>
    <col min="13059" max="13059" width="9.140625" customWidth="1"/>
    <col min="13060" max="13060" width="10" customWidth="1"/>
    <col min="13061" max="13061" width="11.140625" customWidth="1"/>
    <col min="13062" max="13062" width="11.7109375" customWidth="1"/>
    <col min="13063" max="13063" width="9.5703125" bestFit="1" customWidth="1"/>
    <col min="13067" max="13067" width="13.85546875" customWidth="1"/>
    <col min="13069" max="13069" width="4.5703125" customWidth="1"/>
    <col min="13071" max="13071" width="14.28515625" customWidth="1"/>
    <col min="13313" max="13313" width="34.85546875" bestFit="1" customWidth="1"/>
    <col min="13314" max="13314" width="11.5703125" customWidth="1"/>
    <col min="13315" max="13315" width="9.140625" customWidth="1"/>
    <col min="13316" max="13316" width="10" customWidth="1"/>
    <col min="13317" max="13317" width="11.140625" customWidth="1"/>
    <col min="13318" max="13318" width="11.7109375" customWidth="1"/>
    <col min="13319" max="13319" width="9.5703125" bestFit="1" customWidth="1"/>
    <col min="13323" max="13323" width="13.85546875" customWidth="1"/>
    <col min="13325" max="13325" width="4.5703125" customWidth="1"/>
    <col min="13327" max="13327" width="14.28515625" customWidth="1"/>
    <col min="13569" max="13569" width="34.85546875" bestFit="1" customWidth="1"/>
    <col min="13570" max="13570" width="11.5703125" customWidth="1"/>
    <col min="13571" max="13571" width="9.140625" customWidth="1"/>
    <col min="13572" max="13572" width="10" customWidth="1"/>
    <col min="13573" max="13573" width="11.140625" customWidth="1"/>
    <col min="13574" max="13574" width="11.7109375" customWidth="1"/>
    <col min="13575" max="13575" width="9.5703125" bestFit="1" customWidth="1"/>
    <col min="13579" max="13579" width="13.85546875" customWidth="1"/>
    <col min="13581" max="13581" width="4.5703125" customWidth="1"/>
    <col min="13583" max="13583" width="14.28515625" customWidth="1"/>
    <col min="13825" max="13825" width="34.85546875" bestFit="1" customWidth="1"/>
    <col min="13826" max="13826" width="11.5703125" customWidth="1"/>
    <col min="13827" max="13827" width="9.140625" customWidth="1"/>
    <col min="13828" max="13828" width="10" customWidth="1"/>
    <col min="13829" max="13829" width="11.140625" customWidth="1"/>
    <col min="13830" max="13830" width="11.7109375" customWidth="1"/>
    <col min="13831" max="13831" width="9.5703125" bestFit="1" customWidth="1"/>
    <col min="13835" max="13835" width="13.85546875" customWidth="1"/>
    <col min="13837" max="13837" width="4.5703125" customWidth="1"/>
    <col min="13839" max="13839" width="14.28515625" customWidth="1"/>
    <col min="14081" max="14081" width="34.85546875" bestFit="1" customWidth="1"/>
    <col min="14082" max="14082" width="11.5703125" customWidth="1"/>
    <col min="14083" max="14083" width="9.140625" customWidth="1"/>
    <col min="14084" max="14084" width="10" customWidth="1"/>
    <col min="14085" max="14085" width="11.140625" customWidth="1"/>
    <col min="14086" max="14086" width="11.7109375" customWidth="1"/>
    <col min="14087" max="14087" width="9.5703125" bestFit="1" customWidth="1"/>
    <col min="14091" max="14091" width="13.85546875" customWidth="1"/>
    <col min="14093" max="14093" width="4.5703125" customWidth="1"/>
    <col min="14095" max="14095" width="14.28515625" customWidth="1"/>
    <col min="14337" max="14337" width="34.85546875" bestFit="1" customWidth="1"/>
    <col min="14338" max="14338" width="11.5703125" customWidth="1"/>
    <col min="14339" max="14339" width="9.140625" customWidth="1"/>
    <col min="14340" max="14340" width="10" customWidth="1"/>
    <col min="14341" max="14341" width="11.140625" customWidth="1"/>
    <col min="14342" max="14342" width="11.7109375" customWidth="1"/>
    <col min="14343" max="14343" width="9.5703125" bestFit="1" customWidth="1"/>
    <col min="14347" max="14347" width="13.85546875" customWidth="1"/>
    <col min="14349" max="14349" width="4.5703125" customWidth="1"/>
    <col min="14351" max="14351" width="14.28515625" customWidth="1"/>
    <col min="14593" max="14593" width="34.85546875" bestFit="1" customWidth="1"/>
    <col min="14594" max="14594" width="11.5703125" customWidth="1"/>
    <col min="14595" max="14595" width="9.140625" customWidth="1"/>
    <col min="14596" max="14596" width="10" customWidth="1"/>
    <col min="14597" max="14597" width="11.140625" customWidth="1"/>
    <col min="14598" max="14598" width="11.7109375" customWidth="1"/>
    <col min="14599" max="14599" width="9.5703125" bestFit="1" customWidth="1"/>
    <col min="14603" max="14603" width="13.85546875" customWidth="1"/>
    <col min="14605" max="14605" width="4.5703125" customWidth="1"/>
    <col min="14607" max="14607" width="14.28515625" customWidth="1"/>
    <col min="14849" max="14849" width="34.85546875" bestFit="1" customWidth="1"/>
    <col min="14850" max="14850" width="11.5703125" customWidth="1"/>
    <col min="14851" max="14851" width="9.140625" customWidth="1"/>
    <col min="14852" max="14852" width="10" customWidth="1"/>
    <col min="14853" max="14853" width="11.140625" customWidth="1"/>
    <col min="14854" max="14854" width="11.7109375" customWidth="1"/>
    <col min="14855" max="14855" width="9.5703125" bestFit="1" customWidth="1"/>
    <col min="14859" max="14859" width="13.85546875" customWidth="1"/>
    <col min="14861" max="14861" width="4.5703125" customWidth="1"/>
    <col min="14863" max="14863" width="14.28515625" customWidth="1"/>
    <col min="15105" max="15105" width="34.85546875" bestFit="1" customWidth="1"/>
    <col min="15106" max="15106" width="11.5703125" customWidth="1"/>
    <col min="15107" max="15107" width="9.140625" customWidth="1"/>
    <col min="15108" max="15108" width="10" customWidth="1"/>
    <col min="15109" max="15109" width="11.140625" customWidth="1"/>
    <col min="15110" max="15110" width="11.7109375" customWidth="1"/>
    <col min="15111" max="15111" width="9.5703125" bestFit="1" customWidth="1"/>
    <col min="15115" max="15115" width="13.85546875" customWidth="1"/>
    <col min="15117" max="15117" width="4.5703125" customWidth="1"/>
    <col min="15119" max="15119" width="14.28515625" customWidth="1"/>
    <col min="15361" max="15361" width="34.85546875" bestFit="1" customWidth="1"/>
    <col min="15362" max="15362" width="11.5703125" customWidth="1"/>
    <col min="15363" max="15363" width="9.140625" customWidth="1"/>
    <col min="15364" max="15364" width="10" customWidth="1"/>
    <col min="15365" max="15365" width="11.140625" customWidth="1"/>
    <col min="15366" max="15366" width="11.7109375" customWidth="1"/>
    <col min="15367" max="15367" width="9.5703125" bestFit="1" customWidth="1"/>
    <col min="15371" max="15371" width="13.85546875" customWidth="1"/>
    <col min="15373" max="15373" width="4.5703125" customWidth="1"/>
    <col min="15375" max="15375" width="14.28515625" customWidth="1"/>
    <col min="15617" max="15617" width="34.85546875" bestFit="1" customWidth="1"/>
    <col min="15618" max="15618" width="11.5703125" customWidth="1"/>
    <col min="15619" max="15619" width="9.140625" customWidth="1"/>
    <col min="15620" max="15620" width="10" customWidth="1"/>
    <col min="15621" max="15621" width="11.140625" customWidth="1"/>
    <col min="15622" max="15622" width="11.7109375" customWidth="1"/>
    <col min="15623" max="15623" width="9.5703125" bestFit="1" customWidth="1"/>
    <col min="15627" max="15627" width="13.85546875" customWidth="1"/>
    <col min="15629" max="15629" width="4.5703125" customWidth="1"/>
    <col min="15631" max="15631" width="14.28515625" customWidth="1"/>
    <col min="15873" max="15873" width="34.85546875" bestFit="1" customWidth="1"/>
    <col min="15874" max="15874" width="11.5703125" customWidth="1"/>
    <col min="15875" max="15875" width="9.140625" customWidth="1"/>
    <col min="15876" max="15876" width="10" customWidth="1"/>
    <col min="15877" max="15877" width="11.140625" customWidth="1"/>
    <col min="15878" max="15878" width="11.7109375" customWidth="1"/>
    <col min="15879" max="15879" width="9.5703125" bestFit="1" customWidth="1"/>
    <col min="15883" max="15883" width="13.85546875" customWidth="1"/>
    <col min="15885" max="15885" width="4.5703125" customWidth="1"/>
    <col min="15887" max="15887" width="14.28515625" customWidth="1"/>
    <col min="16129" max="16129" width="34.85546875" bestFit="1" customWidth="1"/>
    <col min="16130" max="16130" width="11.5703125" customWidth="1"/>
    <col min="16131" max="16131" width="9.140625" customWidth="1"/>
    <col min="16132" max="16132" width="10" customWidth="1"/>
    <col min="16133" max="16133" width="11.140625" customWidth="1"/>
    <col min="16134" max="16134" width="11.7109375" customWidth="1"/>
    <col min="16135" max="16135" width="9.5703125" bestFit="1" customWidth="1"/>
    <col min="16139" max="16139" width="13.85546875" customWidth="1"/>
    <col min="16141" max="16141" width="4.5703125" customWidth="1"/>
    <col min="16143" max="16143" width="14.28515625" customWidth="1"/>
  </cols>
  <sheetData>
    <row r="1" spans="1:15" s="2" customFormat="1" ht="15.75" thickBot="1" x14ac:dyDescent="0.3">
      <c r="A1" s="1"/>
      <c r="B1" s="179" t="s">
        <v>112</v>
      </c>
      <c r="C1" s="180"/>
      <c r="D1" s="180"/>
      <c r="E1" s="180"/>
      <c r="F1" s="180"/>
      <c r="G1" s="181"/>
      <c r="J1" s="68" t="s">
        <v>47</v>
      </c>
      <c r="K1" s="56"/>
      <c r="N1" s="68" t="s">
        <v>48</v>
      </c>
      <c r="O1" s="56"/>
    </row>
    <row r="2" spans="1:15" s="9" customFormat="1" ht="64.5" thickBot="1" x14ac:dyDescent="0.3">
      <c r="A2" s="3"/>
      <c r="B2" s="4" t="s">
        <v>1</v>
      </c>
      <c r="C2" s="5" t="s">
        <v>51</v>
      </c>
      <c r="D2" s="6" t="s">
        <v>3</v>
      </c>
      <c r="E2" s="65" t="s">
        <v>52</v>
      </c>
      <c r="F2" s="8" t="s">
        <v>5</v>
      </c>
      <c r="G2" s="4" t="s">
        <v>6</v>
      </c>
      <c r="J2" s="57"/>
      <c r="K2" s="57"/>
      <c r="N2" s="57"/>
      <c r="O2" s="57"/>
    </row>
    <row r="3" spans="1:15" s="17" customFormat="1" x14ac:dyDescent="0.25">
      <c r="A3" s="10" t="s">
        <v>7</v>
      </c>
      <c r="B3" s="11">
        <v>750</v>
      </c>
      <c r="C3" s="12"/>
      <c r="D3" s="13"/>
      <c r="E3" s="14"/>
      <c r="F3" s="15"/>
      <c r="G3" s="16"/>
      <c r="J3" s="58"/>
      <c r="K3" s="58"/>
      <c r="N3" s="58"/>
      <c r="O3" s="58"/>
    </row>
    <row r="4" spans="1:15" s="17" customFormat="1" x14ac:dyDescent="0.25">
      <c r="A4" s="18" t="s">
        <v>8</v>
      </c>
      <c r="B4" s="19">
        <v>1.0561</v>
      </c>
      <c r="C4" s="20"/>
      <c r="D4" s="21"/>
      <c r="E4" s="22"/>
      <c r="F4" s="23"/>
      <c r="G4" s="24"/>
      <c r="J4" s="58"/>
      <c r="K4" s="58"/>
      <c r="N4" s="58"/>
      <c r="O4" s="58"/>
    </row>
    <row r="5" spans="1:15" x14ac:dyDescent="0.25">
      <c r="A5" s="25"/>
      <c r="B5" s="26"/>
      <c r="C5" s="27"/>
      <c r="D5" s="23"/>
      <c r="E5" s="22"/>
      <c r="F5" s="23"/>
      <c r="G5" s="24"/>
      <c r="J5" s="59"/>
      <c r="K5" s="59"/>
      <c r="N5" s="59"/>
      <c r="O5" s="59"/>
    </row>
    <row r="6" spans="1:15" x14ac:dyDescent="0.25">
      <c r="A6" s="25" t="s">
        <v>9</v>
      </c>
      <c r="B6" s="28">
        <f>($B$3)*0.65</f>
        <v>487.5</v>
      </c>
      <c r="C6" s="29">
        <f>E6</f>
        <v>6.5000000000000002E-2</v>
      </c>
      <c r="D6" s="30">
        <f>B6*C6</f>
        <v>31.6875</v>
      </c>
      <c r="E6" s="29">
        <f>'RES FHP 2017'!E6</f>
        <v>6.5000000000000002E-2</v>
      </c>
      <c r="F6" s="30">
        <f>B6*E6</f>
        <v>31.6875</v>
      </c>
      <c r="G6" s="24"/>
      <c r="H6" s="36"/>
      <c r="J6" s="59"/>
      <c r="K6" s="59"/>
      <c r="N6" s="59"/>
      <c r="O6" s="59"/>
    </row>
    <row r="7" spans="1:15" x14ac:dyDescent="0.25">
      <c r="A7" s="25" t="s">
        <v>10</v>
      </c>
      <c r="B7" s="28">
        <f>($B$3)*0.17</f>
        <v>127.50000000000001</v>
      </c>
      <c r="C7" s="29">
        <f>E7</f>
        <v>9.5000000000000001E-2</v>
      </c>
      <c r="D7" s="30">
        <f>B7*C7</f>
        <v>12.112500000000001</v>
      </c>
      <c r="E7" s="29">
        <f>'RES FHP 2017'!E7</f>
        <v>9.5000000000000001E-2</v>
      </c>
      <c r="F7" s="30">
        <f>B7*E7</f>
        <v>12.112500000000001</v>
      </c>
      <c r="G7" s="24"/>
      <c r="H7" s="36"/>
      <c r="J7" s="59"/>
      <c r="K7" s="59"/>
      <c r="N7" s="59"/>
      <c r="O7" s="59"/>
    </row>
    <row r="8" spans="1:15" x14ac:dyDescent="0.25">
      <c r="A8" s="25" t="s">
        <v>11</v>
      </c>
      <c r="B8" s="28">
        <f>($B$3)*0.18</f>
        <v>135</v>
      </c>
      <c r="C8" s="29">
        <f>E8</f>
        <v>0.13200000000000001</v>
      </c>
      <c r="D8" s="30">
        <f>B8*C8</f>
        <v>17.82</v>
      </c>
      <c r="E8" s="29">
        <f>'RES FHP 2017'!E8</f>
        <v>0.13200000000000001</v>
      </c>
      <c r="F8" s="30">
        <f>B8*E8</f>
        <v>17.82</v>
      </c>
      <c r="G8" s="24"/>
      <c r="H8" s="36"/>
      <c r="J8" s="59"/>
      <c r="K8" s="59"/>
      <c r="N8" s="59"/>
      <c r="O8" s="59"/>
    </row>
    <row r="9" spans="1:15" s="2" customFormat="1" x14ac:dyDescent="0.25">
      <c r="A9" s="31" t="s">
        <v>12</v>
      </c>
      <c r="B9" s="19"/>
      <c r="C9" s="32"/>
      <c r="D9" s="33">
        <f>SUM(D6:D8)</f>
        <v>61.62</v>
      </c>
      <c r="E9" s="32"/>
      <c r="F9" s="33">
        <f>SUM(F6:F8)</f>
        <v>61.62</v>
      </c>
      <c r="G9" s="34">
        <f>(F9-D9)/D9</f>
        <v>0</v>
      </c>
      <c r="H9" s="60"/>
      <c r="J9" s="56"/>
      <c r="K9" s="56"/>
      <c r="N9" s="56"/>
      <c r="O9" s="56"/>
    </row>
    <row r="10" spans="1:15" s="2" customFormat="1" x14ac:dyDescent="0.25">
      <c r="A10" s="31"/>
      <c r="B10" s="19"/>
      <c r="C10" s="32"/>
      <c r="D10" s="33"/>
      <c r="E10" s="32"/>
      <c r="F10" s="33"/>
      <c r="G10" s="34"/>
      <c r="J10" s="56"/>
      <c r="K10" s="56"/>
      <c r="N10" s="56"/>
      <c r="O10" s="56"/>
    </row>
    <row r="11" spans="1:15" x14ac:dyDescent="0.25">
      <c r="A11" s="25" t="s">
        <v>13</v>
      </c>
      <c r="B11" s="26">
        <v>1</v>
      </c>
      <c r="C11" s="61">
        <f>ROUND('RES FHP 2022'!C11*(1+J11),2)</f>
        <v>21.5</v>
      </c>
      <c r="D11" s="30">
        <f>B11*C11</f>
        <v>21.5</v>
      </c>
      <c r="E11" s="61">
        <f>ROUND('RES FHP 2022'!E11*(1+N11),2)</f>
        <v>18.25</v>
      </c>
      <c r="F11" s="30">
        <f>B11*E11</f>
        <v>18.25</v>
      </c>
      <c r="G11" s="24"/>
      <c r="H11" s="36"/>
      <c r="J11" s="62">
        <v>0.06</v>
      </c>
      <c r="K11" s="59"/>
      <c r="N11" s="62">
        <v>1.6E-2</v>
      </c>
      <c r="O11" s="59"/>
    </row>
    <row r="12" spans="1:15" x14ac:dyDescent="0.25">
      <c r="A12" s="25" t="s">
        <v>14</v>
      </c>
      <c r="B12" s="26">
        <v>1</v>
      </c>
      <c r="C12" s="27">
        <f>2.56-3.63-0.08</f>
        <v>-1.1499999999999999</v>
      </c>
      <c r="D12" s="30">
        <f>B12*C12</f>
        <v>-1.1499999999999999</v>
      </c>
      <c r="E12" s="27">
        <f>'RES FHP 2017'!E12</f>
        <v>-1.1499999999999999</v>
      </c>
      <c r="F12" s="30">
        <f>B12*E12</f>
        <v>-1.1499999999999999</v>
      </c>
      <c r="G12" s="24"/>
      <c r="H12" s="36"/>
      <c r="J12" s="59"/>
      <c r="K12" s="59"/>
      <c r="N12" s="59"/>
      <c r="O12" s="59"/>
    </row>
    <row r="13" spans="1:15" x14ac:dyDescent="0.25">
      <c r="A13" s="25" t="s">
        <v>15</v>
      </c>
      <c r="B13" s="26">
        <f>B3</f>
        <v>750</v>
      </c>
      <c r="C13" s="63">
        <f>ROUND('RES FHP 2022'!C13*(1+J13),4)</f>
        <v>1.54E-2</v>
      </c>
      <c r="D13" s="30">
        <f>B13*C13</f>
        <v>11.55</v>
      </c>
      <c r="E13" s="63">
        <f>ROUND('RES FHP 2022'!E13*(1+N13),4)</f>
        <v>1.3100000000000001E-2</v>
      </c>
      <c r="F13" s="30">
        <f>B13*E13</f>
        <v>9.8250000000000011</v>
      </c>
      <c r="G13" s="24"/>
      <c r="H13" s="36"/>
      <c r="J13" s="62">
        <v>0.06</v>
      </c>
      <c r="K13" s="59"/>
      <c r="N13" s="62">
        <v>1.6E-2</v>
      </c>
      <c r="O13" s="59"/>
    </row>
    <row r="14" spans="1:15" x14ac:dyDescent="0.25">
      <c r="A14" s="25" t="s">
        <v>16</v>
      </c>
      <c r="B14" s="26">
        <f>B3</f>
        <v>750</v>
      </c>
      <c r="C14" s="27">
        <v>5.9999999999999995E-4</v>
      </c>
      <c r="D14" s="30">
        <f>B14*C14</f>
        <v>0.44999999999999996</v>
      </c>
      <c r="E14" s="27">
        <f>'RES FHP 2017'!E14</f>
        <v>5.9999999999999995E-4</v>
      </c>
      <c r="F14" s="30">
        <f>B14*E14</f>
        <v>0.44999999999999996</v>
      </c>
      <c r="G14" s="24"/>
      <c r="H14" s="36"/>
    </row>
    <row r="15" spans="1:15" x14ac:dyDescent="0.25">
      <c r="A15" s="25" t="s">
        <v>17</v>
      </c>
      <c r="B15" s="26">
        <f>B3</f>
        <v>750</v>
      </c>
      <c r="C15" s="27">
        <f>0.0013-0.0028</f>
        <v>-1.5E-3</v>
      </c>
      <c r="D15" s="30">
        <f>B15*C15</f>
        <v>-1.125</v>
      </c>
      <c r="E15" s="27">
        <f>'RES FHP 2017'!E15</f>
        <v>-1.5E-3</v>
      </c>
      <c r="F15" s="30">
        <f>B15*E15</f>
        <v>-1.125</v>
      </c>
      <c r="G15" s="24"/>
      <c r="H15" s="36"/>
    </row>
    <row r="16" spans="1:15" x14ac:dyDescent="0.25">
      <c r="A16" s="25"/>
      <c r="B16" s="26"/>
      <c r="C16" s="37"/>
      <c r="D16" s="30"/>
      <c r="E16" s="37"/>
      <c r="F16" s="30"/>
      <c r="G16" s="24"/>
    </row>
    <row r="17" spans="1:8" x14ac:dyDescent="0.25">
      <c r="A17" s="31" t="s">
        <v>18</v>
      </c>
      <c r="B17" s="26"/>
      <c r="C17" s="37"/>
      <c r="D17" s="33">
        <f>SUM(D11,D13,D14)</f>
        <v>33.5</v>
      </c>
      <c r="E17" s="37"/>
      <c r="F17" s="39">
        <f>SUM(F11,F13,F14)</f>
        <v>28.525000000000002</v>
      </c>
      <c r="G17" s="34">
        <f>(F17-D17)/D17</f>
        <v>-0.14850746268656709</v>
      </c>
    </row>
    <row r="18" spans="1:8" x14ac:dyDescent="0.25">
      <c r="A18" s="31"/>
      <c r="B18" s="26"/>
      <c r="C18" s="37"/>
      <c r="D18" s="33"/>
      <c r="E18" s="37"/>
      <c r="F18" s="39"/>
      <c r="G18" s="34"/>
    </row>
    <row r="19" spans="1:8" x14ac:dyDescent="0.25">
      <c r="A19" s="25" t="s">
        <v>19</v>
      </c>
      <c r="B19" s="26">
        <v>1</v>
      </c>
      <c r="C19" s="40">
        <v>0.79</v>
      </c>
      <c r="D19" s="30">
        <f>B19*C19</f>
        <v>0.79</v>
      </c>
      <c r="E19" s="40">
        <f>'RES FHP 2017'!E19</f>
        <v>0.79</v>
      </c>
      <c r="F19" s="41">
        <f>B19*E19</f>
        <v>0.79</v>
      </c>
      <c r="G19" s="34"/>
      <c r="H19" s="36"/>
    </row>
    <row r="20" spans="1:8" x14ac:dyDescent="0.25">
      <c r="A20" s="25" t="s">
        <v>20</v>
      </c>
      <c r="B20" s="28">
        <f>(B3*B4)-B3</f>
        <v>42.075000000000045</v>
      </c>
      <c r="C20" s="37">
        <f>C6*0.65+C7*0.17+C8*0.18</f>
        <v>8.2160000000000011E-2</v>
      </c>
      <c r="D20" s="30">
        <f>B20*C20</f>
        <v>3.4568820000000042</v>
      </c>
      <c r="E20" s="37">
        <f>'RES FHP 2017'!E20</f>
        <v>8.2160000000000011E-2</v>
      </c>
      <c r="F20" s="41">
        <f>B20*E20</f>
        <v>3.4568820000000042</v>
      </c>
      <c r="G20" s="34"/>
      <c r="H20" s="36"/>
    </row>
    <row r="21" spans="1:8" x14ac:dyDescent="0.25">
      <c r="A21" s="25"/>
      <c r="B21" s="26"/>
      <c r="C21" s="37"/>
      <c r="D21" s="33"/>
      <c r="E21" s="37"/>
      <c r="F21" s="39"/>
      <c r="G21" s="34"/>
    </row>
    <row r="22" spans="1:8" x14ac:dyDescent="0.25">
      <c r="A22" s="31" t="s">
        <v>21</v>
      </c>
      <c r="B22" s="26"/>
      <c r="C22" s="37"/>
      <c r="D22" s="33">
        <f>D19+D20</f>
        <v>4.2468820000000047</v>
      </c>
      <c r="E22" s="37"/>
      <c r="F22" s="39">
        <f>F19+F20</f>
        <v>4.2468820000000047</v>
      </c>
      <c r="G22" s="34">
        <f>(F22-D22)/D22</f>
        <v>0</v>
      </c>
    </row>
    <row r="23" spans="1:8" s="2" customFormat="1" x14ac:dyDescent="0.25">
      <c r="A23" s="31" t="s">
        <v>22</v>
      </c>
      <c r="B23" s="19"/>
      <c r="C23" s="32"/>
      <c r="D23" s="33">
        <f>D17+D22</f>
        <v>37.746882000000006</v>
      </c>
      <c r="E23" s="32"/>
      <c r="F23" s="33">
        <f>F17+F22</f>
        <v>32.771882000000005</v>
      </c>
      <c r="G23" s="34">
        <f>(F23-D23)/D23</f>
        <v>-0.13179896554104789</v>
      </c>
      <c r="H23" s="42"/>
    </row>
    <row r="24" spans="1:8" s="2" customFormat="1" x14ac:dyDescent="0.25">
      <c r="A24" s="31"/>
      <c r="B24" s="19"/>
      <c r="C24" s="32"/>
      <c r="D24" s="33"/>
      <c r="E24" s="32"/>
      <c r="F24" s="33"/>
      <c r="G24" s="34"/>
      <c r="H24" s="42"/>
    </row>
    <row r="25" spans="1:8" x14ac:dyDescent="0.25">
      <c r="A25" s="25" t="s">
        <v>23</v>
      </c>
      <c r="B25" s="28">
        <f>B3*B4</f>
        <v>792.07500000000005</v>
      </c>
      <c r="C25" s="27">
        <v>5.4000000000000003E-3</v>
      </c>
      <c r="D25" s="30">
        <f>B25*C25</f>
        <v>4.2772050000000004</v>
      </c>
      <c r="E25" s="27">
        <f>'RES FHP 2017'!E25</f>
        <v>5.4000000000000003E-3</v>
      </c>
      <c r="F25" s="30">
        <f>B25*E25</f>
        <v>4.2772050000000004</v>
      </c>
      <c r="G25" s="24"/>
      <c r="H25" s="36"/>
    </row>
    <row r="26" spans="1:8" x14ac:dyDescent="0.25">
      <c r="A26" s="25" t="s">
        <v>24</v>
      </c>
      <c r="B26" s="28">
        <f>B3*B4</f>
        <v>792.07500000000005</v>
      </c>
      <c r="C26" s="27">
        <v>4.1000000000000003E-3</v>
      </c>
      <c r="D26" s="30">
        <f>B26*C26</f>
        <v>3.2475075000000007</v>
      </c>
      <c r="E26" s="27">
        <f>'RES FHP 2017'!E26</f>
        <v>4.1000000000000003E-3</v>
      </c>
      <c r="F26" s="30">
        <f>B26*E26</f>
        <v>3.2475075000000007</v>
      </c>
      <c r="G26" s="24"/>
      <c r="H26" s="36"/>
    </row>
    <row r="27" spans="1:8" s="2" customFormat="1" x14ac:dyDescent="0.25">
      <c r="A27" s="31" t="s">
        <v>25</v>
      </c>
      <c r="B27" s="43"/>
      <c r="C27" s="32"/>
      <c r="D27" s="33">
        <f>SUM(D25:D26)</f>
        <v>7.5247125000000015</v>
      </c>
      <c r="E27" s="32"/>
      <c r="F27" s="33">
        <f>SUM(F25:F26)</f>
        <v>7.5247125000000015</v>
      </c>
      <c r="G27" s="34">
        <f>(F27-D27)/D27</f>
        <v>0</v>
      </c>
    </row>
    <row r="28" spans="1:8" s="2" customFormat="1" x14ac:dyDescent="0.25">
      <c r="A28" s="31"/>
      <c r="B28" s="43"/>
      <c r="C28" s="32"/>
      <c r="D28" s="33"/>
      <c r="E28" s="32"/>
      <c r="F28" s="33"/>
      <c r="G28" s="34"/>
    </row>
    <row r="29" spans="1:8" x14ac:dyDescent="0.25">
      <c r="A29" s="25" t="s">
        <v>27</v>
      </c>
      <c r="B29" s="28">
        <f>B3*B4</f>
        <v>792.07500000000005</v>
      </c>
      <c r="C29" s="27">
        <v>3.5999999999999999E-3</v>
      </c>
      <c r="D29" s="30">
        <f>B29*C29</f>
        <v>2.8514699999999999</v>
      </c>
      <c r="E29" s="27">
        <f>'RES FHP 2017'!E29</f>
        <v>3.5999999999999999E-3</v>
      </c>
      <c r="F29" s="30">
        <f>B29*E29</f>
        <v>2.8514699999999999</v>
      </c>
      <c r="G29" s="24"/>
      <c r="H29" s="36"/>
    </row>
    <row r="30" spans="1:8" x14ac:dyDescent="0.25">
      <c r="A30" s="25" t="s">
        <v>28</v>
      </c>
      <c r="B30" s="28">
        <f>B3*B4</f>
        <v>792.07500000000005</v>
      </c>
      <c r="C30" s="27">
        <v>2.9999999999999997E-4</v>
      </c>
      <c r="D30" s="30">
        <f>B30*C30</f>
        <v>0.23762249999999999</v>
      </c>
      <c r="E30" s="27">
        <f>'RES FHP 2017'!E30</f>
        <v>2.9999999999999997E-4</v>
      </c>
      <c r="F30" s="30">
        <f>B30*E30</f>
        <v>0.23762249999999999</v>
      </c>
      <c r="G30" s="24"/>
      <c r="H30" s="36"/>
    </row>
    <row r="31" spans="1:8" x14ac:dyDescent="0.25">
      <c r="A31" s="25" t="s">
        <v>29</v>
      </c>
      <c r="B31" s="28">
        <f>B3*B4</f>
        <v>792.07500000000005</v>
      </c>
      <c r="C31" s="27">
        <v>0</v>
      </c>
      <c r="D31" s="30">
        <f>B31*C31</f>
        <v>0</v>
      </c>
      <c r="E31" s="27">
        <f>'RES FHP 2017'!E31</f>
        <v>0</v>
      </c>
      <c r="F31" s="30">
        <f>B31*E31</f>
        <v>0</v>
      </c>
      <c r="G31" s="24"/>
      <c r="H31" s="36"/>
    </row>
    <row r="32" spans="1:8" x14ac:dyDescent="0.25">
      <c r="A32" s="25" t="s">
        <v>30</v>
      </c>
      <c r="B32" s="26">
        <v>1</v>
      </c>
      <c r="C32" s="27">
        <v>0.25</v>
      </c>
      <c r="D32" s="30">
        <f>B32*C32</f>
        <v>0.25</v>
      </c>
      <c r="E32" s="27">
        <f>'RES FHP 2017'!E32</f>
        <v>0.25</v>
      </c>
      <c r="F32" s="30">
        <f>B32*E32</f>
        <v>0.25</v>
      </c>
      <c r="G32" s="24"/>
      <c r="H32" s="36"/>
    </row>
    <row r="33" spans="1:8" s="2" customFormat="1" x14ac:dyDescent="0.25">
      <c r="A33" s="31" t="s">
        <v>31</v>
      </c>
      <c r="B33" s="19"/>
      <c r="C33" s="32"/>
      <c r="D33" s="33">
        <f>SUM(D29:D32)</f>
        <v>3.3390925</v>
      </c>
      <c r="E33" s="32"/>
      <c r="F33" s="33">
        <f>SUM(F29:F32)</f>
        <v>3.3390925</v>
      </c>
      <c r="G33" s="34">
        <f>(F33-D33)/D33</f>
        <v>0</v>
      </c>
    </row>
    <row r="34" spans="1:8" s="2" customFormat="1" x14ac:dyDescent="0.25">
      <c r="A34" s="31"/>
      <c r="B34" s="19"/>
      <c r="C34" s="32"/>
      <c r="D34" s="33"/>
      <c r="E34" s="32"/>
      <c r="F34" s="33"/>
      <c r="G34" s="34"/>
    </row>
    <row r="35" spans="1:8" x14ac:dyDescent="0.25">
      <c r="A35" s="25" t="s">
        <v>32</v>
      </c>
      <c r="B35" s="26"/>
      <c r="C35" s="45"/>
      <c r="D35" s="30">
        <f>SUM(D9,D23,D27,D33)</f>
        <v>110.23068700000002</v>
      </c>
      <c r="E35" s="46"/>
      <c r="F35" s="30">
        <f>SUM(F9,F23,F27,F33)</f>
        <v>105.25568700000002</v>
      </c>
      <c r="G35" s="150"/>
      <c r="H35" s="36"/>
    </row>
    <row r="36" spans="1:8" ht="15.75" thickBot="1" x14ac:dyDescent="0.3">
      <c r="A36" s="25" t="s">
        <v>33</v>
      </c>
      <c r="B36" s="26"/>
      <c r="C36" s="47">
        <v>0.05</v>
      </c>
      <c r="D36" s="48">
        <f>D35*C36</f>
        <v>5.5115343500000016</v>
      </c>
      <c r="E36" s="46">
        <f>+C36</f>
        <v>0.05</v>
      </c>
      <c r="F36" s="30">
        <f>F35*E36</f>
        <v>5.2627843500000013</v>
      </c>
      <c r="G36" s="24"/>
      <c r="H36" s="36"/>
    </row>
    <row r="37" spans="1:8" s="2" customFormat="1" ht="15.75" thickBot="1" x14ac:dyDescent="0.3">
      <c r="A37" s="1" t="s">
        <v>34</v>
      </c>
      <c r="B37" s="49"/>
      <c r="C37" s="50"/>
      <c r="D37" s="51">
        <f>D35+D36</f>
        <v>115.74222135000002</v>
      </c>
      <c r="E37" s="52"/>
      <c r="F37" s="51">
        <f>F35+F36</f>
        <v>110.51847135000003</v>
      </c>
      <c r="G37" s="53">
        <f>(F37-D37)/D37</f>
        <v>-4.5132622642549573E-2</v>
      </c>
    </row>
    <row r="38" spans="1:8" x14ac:dyDescent="0.25">
      <c r="F38" s="55"/>
    </row>
    <row r="39" spans="1:8" x14ac:dyDescent="0.25">
      <c r="F39" s="55"/>
      <c r="G39" s="177" t="s">
        <v>136</v>
      </c>
    </row>
  </sheetData>
  <mergeCells count="1">
    <mergeCell ref="B1:G1"/>
  </mergeCells>
  <pageMargins left="0.7" right="0.7" top="0.75" bottom="0.75" header="0.3" footer="0.3"/>
  <pageSetup scale="92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Regulatory Affairs Proceeding" ma:contentTypeID="0x01010061EC7F66509FFD4DA0B1B261A86BE77300E5F08829179C5F46A38FF1F3C706465A" ma:contentTypeVersion="19" ma:contentTypeDescription="Meta data that will be applied to all documents added to the proceeding document folder" ma:contentTypeScope="" ma:versionID="632e20216e2d24e829abe3dd66b3e1e6">
  <xsd:schema xmlns:xsd="http://www.w3.org/2001/XMLSchema" xmlns:xs="http://www.w3.org/2001/XMLSchema" xmlns:p="http://schemas.microsoft.com/office/2006/metadata/properties" xmlns:ns2="f9175001-c430-4d57-adde-c1c10539e919" xmlns:ns3="ea909525-6dd5-47d7-9eed-71e77e5cedc6" xmlns:ns4="f0af1d65-dfd0-4b99-b523-def3a954563f" xmlns:ns5="31a38067-a042-4e0e-9037-517587b10700" targetNamespace="http://schemas.microsoft.com/office/2006/metadata/properties" ma:root="true" ma:fieldsID="43c61579b24f5dac6cc45e53e16df8da" ns2:_="" ns3:_="" ns4:_="" ns5:_="">
    <xsd:import namespace="f9175001-c430-4d57-adde-c1c10539e919"/>
    <xsd:import namespace="ea909525-6dd5-47d7-9eed-71e77e5cedc6"/>
    <xsd:import namespace="f0af1d65-dfd0-4b99-b523-def3a954563f"/>
    <xsd:import namespace="31a38067-a042-4e0e-9037-517587b10700"/>
    <xsd:element name="properties">
      <xsd:complexType>
        <xsd:sequence>
          <xsd:element name="documentManagement">
            <xsd:complexType>
              <xsd:all>
                <xsd:element ref="ns2:Applicant" minOccurs="0"/>
                <xsd:element ref="ns2:Case_x0020_Number_x002f_Docket_x0020_Number" minOccurs="0"/>
                <xsd:element ref="ns2:Case_x0020_Type" minOccurs="0"/>
                <xsd:element ref="ns2:Document_x0020_Type" minOccurs="0"/>
                <xsd:element ref="ns2:Issue_x0020_Date" minOccurs="0"/>
                <xsd:element ref="ns2:Jurisdiction" minOccurs="0"/>
                <xsd:element ref="ns3:Authoring_x0020_Party" minOccurs="0"/>
                <xsd:element ref="ns3:Filing_x0020_Status" minOccurs="0"/>
                <xsd:element ref="ns4:Hydro_x0020_One_x0020_Data_x0020_Classification" minOccurs="0"/>
                <xsd:element ref="ns5:RA_x0020_Contac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175001-c430-4d57-adde-c1c10539e919" elementFormDefault="qualified">
    <xsd:import namespace="http://schemas.microsoft.com/office/2006/documentManagement/types"/>
    <xsd:import namespace="http://schemas.microsoft.com/office/infopath/2007/PartnerControls"/>
    <xsd:element name="Applicant" ma:index="8" nillable="true" ma:displayName="Applicant" ma:default="Hydro One Networks" ma:description="Applicant(s) for the case" ma:internalName="Applicant" ma:requiredMultiChoice="true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Hydro One Networks"/>
                        <xsd:enumeration value="Enbridge Gas Distribution"/>
                        <xsd:enumeration value="Union Gas Limited"/>
                        <xsd:enumeration value="Toronto Hydro Electric System"/>
                        <xsd:enumeration value="Enersource"/>
                        <xsd:enumeration value="Hydro Ottawa"/>
                        <xsd:enumeration value="Powerstream"/>
                        <xsd:enumeration value="Veridian Connections"/>
                        <xsd:enumeration value="Great Lakes Power"/>
                        <xsd:enumeration value="Ontario Power Generation"/>
                        <xsd:enumeration value="Independent Electricity System Operator"/>
                        <xsd:enumeration value="Ontario Power Authority"/>
                        <xsd:enumeration value="Ontario Energy Board"/>
                        <xsd:enumeration value="Hydro One Brampton"/>
                        <xsd:enumeration value="Hydro One Remote Communities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Case_x0020_Number_x002f_Docket_x0020_Number" ma:index="9" nillable="true" ma:displayName="Case Number/Docket Number" ma:description="If there is an associated case number please enter it." ma:internalName="Case_x0020_Number_x002F_Docket_x0020_Number">
      <xsd:simpleType>
        <xsd:restriction base="dms:Text">
          <xsd:maxLength value="255"/>
        </xsd:restriction>
      </xsd:simpleType>
    </xsd:element>
    <xsd:element name="Case_x0020_Type" ma:index="10" nillable="true" ma:displayName="Case Type" ma:default="Electricity" ma:description="Select the type of proceeding this document pertains to." ma:format="RadioButtons" ma:internalName="Case_x0020_Type">
      <xsd:simpleType>
        <xsd:restriction base="dms:Choice">
          <xsd:enumeration value="Electricity"/>
          <xsd:enumeration value="Gas"/>
          <xsd:enumeration value="Electric &amp; Gas"/>
        </xsd:restriction>
      </xsd:simpleType>
    </xsd:element>
    <xsd:element name="Document_x0020_Type" ma:index="11" nillable="true" ma:displayName="Document Type" ma:default="Correspondence" ma:description="Please choose the type of document being submitted." ma:format="Dropdown" ma:internalName="Document_x0020_Type">
      <xsd:simpleType>
        <xsd:restriction base="dms:Choice">
          <xsd:enumeration value="Affidavit"/>
          <xsd:enumeration value="Codes and Guidelines"/>
          <xsd:enumeration value="Comment Letter or Email"/>
          <xsd:enumeration value="Correspondence"/>
          <xsd:enumeration value="Cost Award Claim"/>
          <xsd:enumeration value="Cross-Examination Material"/>
          <xsd:enumeration value="Decision"/>
          <xsd:enumeration value="Decision and Order"/>
          <xsd:enumeration value="Exhibit List"/>
          <xsd:enumeration value="Final Argument"/>
          <xsd:enumeration value="Interrogatory Question"/>
          <xsd:enumeration value="Interrogatory Response"/>
          <xsd:enumeration value="Intervenor Evidence"/>
          <xsd:enumeration value="Intervention"/>
          <xsd:enumeration value="Issues List"/>
          <xsd:enumeration value="Invoice"/>
          <xsd:enumeration value="Letter of Direction"/>
          <xsd:enumeration value="Licence"/>
          <xsd:enumeration value="Miscellaneous Exhibit"/>
          <xsd:enumeration value="Motion"/>
          <xsd:enumeration value="Notice"/>
          <xsd:enumeration value="OEB Report"/>
          <xsd:enumeration value="Old Licence"/>
          <xsd:enumeration value="Order"/>
          <xsd:enumeration value="Prefiled evidence"/>
          <xsd:enumeration value="Procedural Order"/>
          <xsd:enumeration value="Regulation"/>
          <xsd:enumeration value="Settlement Agreement"/>
          <xsd:enumeration value="Statute"/>
          <xsd:enumeration value="Submission"/>
          <xsd:enumeration value="Transcript"/>
          <xsd:enumeration value="Undertaking"/>
          <xsd:enumeration value="Working Document"/>
        </xsd:restriction>
      </xsd:simpleType>
    </xsd:element>
    <xsd:element name="Issue_x0020_Date" ma:index="12" nillable="true" ma:displayName="Issue Date" ma:description="Date the document was issued." ma:format="DateOnly" ma:internalName="Issue_x0020_Date" ma:readOnly="false">
      <xsd:simpleType>
        <xsd:restriction base="dms:DateTime"/>
      </xsd:simpleType>
    </xsd:element>
    <xsd:element name="Jurisdiction" ma:index="13" nillable="true" ma:displayName="Jurisdiction" ma:default="OEB" ma:description="Jurisdiction the proceeding is happening in." ma:format="RadioButtons" ma:internalName="Jurisdiction">
      <xsd:simpleType>
        <xsd:restriction base="dms:Choice">
          <xsd:enumeration value="OEB"/>
          <xsd:enumeration value="Canada"/>
          <xsd:enumeration value="United States"/>
          <xsd:enumeration value="O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909525-6dd5-47d7-9eed-71e77e5cedc6" elementFormDefault="qualified">
    <xsd:import namespace="http://schemas.microsoft.com/office/2006/documentManagement/types"/>
    <xsd:import namespace="http://schemas.microsoft.com/office/infopath/2007/PartnerControls"/>
    <xsd:element name="Authoring_x0020_Party" ma:index="14" nillable="true" ma:displayName="Authoring Party" ma:default="Hydro One Networks - HONI" ma:format="Dropdown" ma:internalName="Authoring_x0020_Party">
      <xsd:simpleType>
        <xsd:union memberTypes="dms:Text">
          <xsd:simpleType>
            <xsd:restriction base="dms:Choice">
              <xsd:enumeration value="Hydro One Networks - HONI"/>
              <xsd:enumeration value="Ontario Energy Board - OEB"/>
              <xsd:enumeration value="Algoma Power Inc. - API"/>
              <xsd:enumeration value="Association of Major Power Consumers in Ontario - AMPCO"/>
              <xsd:enumeration value="Association of Power Producers of Ontario - APPrO"/>
              <xsd:enumeration value="Atikokan Hydro Inc. - AHI"/>
              <xsd:enumeration value="Attawapiskat First Nation - AFN"/>
              <xsd:enumeration value="Attawapiskat Power Corporation - APC"/>
              <xsd:enumeration value="Bluewater Power Distribution Corporation - BPDC"/>
              <xsd:enumeration value="Brant County Power Inc. - BCP"/>
              <xsd:enumeration value="Brantford Power Inc. - BPI"/>
              <xsd:enumeration value="Building Owners and Managers Association - BOMA"/>
              <xsd:enumeration value="Burlington Hydro Inc. - BHI"/>
              <xsd:enumeration value="Cambridge and North Dumfries Hydro Inc. - CND Hydro"/>
              <xsd:enumeration value="Canadian Energy Efficiency Alliance - CEEA"/>
              <xsd:enumeration value="Canadian Manufacturers and Exporters - CME"/>
              <xsd:enumeration value="Canadian Niagara Power Inc. - CNP"/>
              <xsd:enumeration value="Centre Wellington Hydro Ltd. - CWHL"/>
              <xsd:enumeration value="Chapleau Public Utilities Corporation - CPUC"/>
              <xsd:enumeration value="Chatham-Kent Hydro Inc. - CKH"/>
              <xsd:enumeration value="Clinton Power Corporation - CPC"/>
              <xsd:enumeration value="Coalition of Large Distributors - CLD"/>
              <xsd:enumeration value="COLLUS Power Corporation - COLLUS"/>
              <xsd:enumeration value="Consumers Council of Canada - CCC"/>
              <xsd:enumeration value="Cooperative Hydro Embrun Inc. - CHE"/>
              <xsd:enumeration value="Cornwall Street Railway Light and Power Company Limited - CRLP"/>
              <xsd:enumeration value="Corporation of the City of Kitchener - CCK"/>
              <xsd:enumeration value="Dubreuil Forest Products Ltd. - DFP"/>
              <xsd:enumeration value="E.L.K. Energy Inc. - ELK Energy"/>
              <xsd:enumeration value="Electrical Contractors Association of Ontario - ECAO"/>
              <xsd:enumeration value="Electricity Distributors Association - EDA"/>
              <xsd:enumeration value="Enbridge Gas Distribution - EGDI"/>
              <xsd:enumeration value="Energy Cost Management Inc. - ECMI"/>
              <xsd:enumeration value="Energy Probe"/>
              <xsd:enumeration value="Enersource Hydro Mississauga Inc."/>
              <xsd:enumeration value="ENWIN Utilities Ltd."/>
              <xsd:enumeration value="Erie Thames Powerlines Corporation - ETPC"/>
              <xsd:enumeration value="Espanola Regional Hydro Distribution Corporation - ER Hydro"/>
              <xsd:enumeration value="Essex Powerlines Corporation - EPC"/>
              <xsd:enumeration value="Federation of Ontario Cottagers’ Association - FOCA"/>
              <xsd:enumeration value="Federation of Rental-housing Providers of Ontario - FRPO"/>
              <xsd:enumeration value="Festival Hydro Inc. - FHI"/>
              <xsd:enumeration value="Fort Albany First Nation - FAFN"/>
              <xsd:enumeration value="Fort Albany Power Corporation - FAPC"/>
              <xsd:enumeration value="Fort Frances Power Corporation - FFPC"/>
              <xsd:enumeration value="Great Lakes Power - GLP"/>
              <xsd:enumeration value="Greater Sudbury Hydro Inc. - GSHI"/>
              <xsd:enumeration value="Green Energy Coalition - GEC"/>
              <xsd:enumeration value="Grimsby Power Inc. - GPI"/>
              <xsd:enumeration value="Guelph Hydro Electric Systems Inc. - GHESI"/>
              <xsd:enumeration value="Haldimand County Hydro Inc. - HCHI"/>
              <xsd:enumeration value="Halton Hills Hydro Inc. - HHH"/>
              <xsd:enumeration value="Hearst Power Distribution Company Limited - HPDC"/>
              <xsd:enumeration value="Horizon Utilities Corporation - HUC"/>
              <xsd:enumeration value="Hydro 2000 Inc."/>
              <xsd:enumeration value="Hydro Hawkesbury Inc. - HHI"/>
              <xsd:enumeration value="Hydro One Brampton - HOB"/>
              <xsd:enumeration value="Hydro One Remote Communities Inc. - HORC"/>
              <xsd:enumeration value="Hydro Ottawa Limited - HOL"/>
              <xsd:enumeration value="Independent Electricity System Operator - IESO"/>
              <xsd:enumeration value="Industrial Gas Users Association – IGUA"/>
              <xsd:enumeration value="Innisfil Hydro Distribution Systems Limited - IHDS"/>
              <xsd:enumeration value="Kashechewan First Nation - KFN"/>
              <xsd:enumeration value="Kashechewan Power Corporation - KPC"/>
              <xsd:enumeration value="Kenora Hydro Electric Corporation Ltd. - KHEC"/>
              <xsd:enumeration value="Kingston Hydro Corporation - KHC"/>
              <xsd:enumeration value="Kitchener-Wilmot Hydro Inc. - KWHI"/>
              <xsd:enumeration value="Lakefront Utilities Inc. - LUI"/>
              <xsd:enumeration value="Lakeland Power Distribution Ltd. - LPD"/>
              <xsd:enumeration value="London Hydro Inc. - LHI"/>
              <xsd:enumeration value="London Property Management Association - LPMA"/>
              <xsd:enumeration value="Low Income Energy Network – LIEN"/>
              <xsd:enumeration value="Métis Nation of Ontario – MNO"/>
              <xsd:enumeration value="Middlesex Power Distribution Corporation - MPDC"/>
              <xsd:enumeration value="Midland Power Utility Corporation - MPUC"/>
              <xsd:enumeration value="Milton Hydro Distribution Inc. - MHDI"/>
              <xsd:enumeration value="Ministry of Energy - MOE"/>
              <xsd:enumeration value="National Chiefs Office - NCO"/>
              <xsd:enumeration value="National Energy Board - NEB"/>
              <xsd:enumeration value="Newmarket - Tay Power Distribution Ltd. - NTPD"/>
              <xsd:enumeration value="Niagara Peninsula Energy Inc. - NPEI"/>
              <xsd:enumeration value="Niagara-on-the-Lake Hydro Inc. - NOTL Hydro"/>
              <xsd:enumeration value="Norfolk Power Distribution Inc. - NPD"/>
              <xsd:enumeration value="North Bay Hydro Distribution Limited - NBHD"/>
              <xsd:enumeration value="Northern Ontario Wires Inc. - NOWI"/>
              <xsd:enumeration value="Oakville Hydro Electricity Distribution Inc. - OHED"/>
              <xsd:enumeration value="Ontario Power Authority - OPA"/>
              <xsd:enumeration value="Ontario Power Generation - OPG"/>
              <xsd:enumeration value="Ontario Sustainable Energy Association - OSEA"/>
              <xsd:enumeration value="Orangeville Hydro Limited - OHL"/>
              <xsd:enumeration value="Orillia Power Distribution Corporation - OPDC"/>
              <xsd:enumeration value="Oshawa PUC Networks Inc. - OPUCN"/>
              <xsd:enumeration value="Ottawa River Power Corporation - ORPC"/>
              <xsd:enumeration value="Parry Sound Power Corporation - PSPC"/>
              <xsd:enumeration value="Peterborough Distribution Incorporated - PDI"/>
              <xsd:enumeration value="Pollution Probe"/>
              <xsd:enumeration value="Port Colborne Hydro Inc. - PCHI"/>
              <xsd:enumeration value="Power Workers Union - PWU"/>
              <xsd:enumeration value="PowerStream Inc."/>
              <xsd:enumeration value="PUC Distribution Inc. - PUC"/>
              <xsd:enumeration value="Renfrew Hydro Inc. - RHI"/>
              <xsd:enumeration value="RES Canada Transmission LP"/>
              <xsd:enumeration value="Rideau St. Lawrence Distribution Inc. - RSLD"/>
              <xsd:enumeration value="School Energy Coalition - SEC"/>
              <xsd:enumeration value="Sioux Lookout Hydro Inc. - SLH"/>
              <xsd:enumeration value="Society of Energy Professionals - SEP"/>
              <xsd:enumeration value="St. Thomas Energy Inc. - STE"/>
              <xsd:enumeration value="Thunder Bay Hydro Electricity Distribution Inc. - TBHED"/>
              <xsd:enumeration value="Tillsonburg Hydro Inc. - THI"/>
              <xsd:enumeration value="Toronto Hydro Electric System Limited - THESL"/>
              <xsd:enumeration value="Union Gas Limited - UGL"/>
              <xsd:enumeration value="Veridian Connections Inc. - VCI"/>
              <xsd:enumeration value="Vulnerable Energy Consumers Coalition - VECC"/>
              <xsd:enumeration value="Wasaga Distribution Inc. - WDI"/>
              <xsd:enumeration value="Waterloo North Hydro Inc. - WNH"/>
              <xsd:enumeration value="Welland Hydro-Electric System Corp. - WHESC"/>
              <xsd:enumeration value="Wellington North Power Inc. - WNP"/>
              <xsd:enumeration value="West Coast Huron Energy Inc. - WCHE"/>
              <xsd:enumeration value="West Perth Power Inc. - WPP"/>
              <xsd:enumeration value="Westario Power Inc. - WPI"/>
              <xsd:enumeration value="Whitby Hydro Electric Corporation - WHEC"/>
              <xsd:enumeration value="Woodstock Hydro Services Inc. - WHS"/>
            </xsd:restriction>
          </xsd:simpleType>
        </xsd:union>
      </xsd:simpleType>
    </xsd:element>
    <xsd:element name="Filing_x0020_Status" ma:index="15" nillable="true" ma:displayName="Filing Status" ma:default="Draft" ma:description="Filed means that the document has been sent to the OEB." ma:format="RadioButtons" ma:internalName="Filing_x0020_Status" ma:readOnly="false">
      <xsd:simpleType>
        <xsd:restriction base="dms:Choice">
          <xsd:enumeration value="Draft"/>
          <xsd:enumeration value="Filed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af1d65-dfd0-4b99-b523-def3a954563f" elementFormDefault="qualified">
    <xsd:import namespace="http://schemas.microsoft.com/office/2006/documentManagement/types"/>
    <xsd:import namespace="http://schemas.microsoft.com/office/infopath/2007/PartnerControls"/>
    <xsd:element name="Hydro_x0020_One_x0020_Data_x0020_Classification" ma:index="16" nillable="true" ma:displayName="Hydro One Data Classification" ma:default="Internal Use (Only Internal information is not for release to the public)" ma:description="Use these options to classify the data you are uploading onto the site. Any questions please contact BIT security team" ma:format="RadioButtons" ma:internalName="Hydro_x0020_One_x0020_Data_x0020_Classification" ma:readOnly="false">
      <xsd:simpleType>
        <xsd:restriction base="dms:Choice">
          <xsd:enumeration value="Internal Use (Only Internal information is not for release to the public)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a38067-a042-4e0e-9037-517587b10700" elementFormDefault="qualified">
    <xsd:import namespace="http://schemas.microsoft.com/office/2006/documentManagement/types"/>
    <xsd:import namespace="http://schemas.microsoft.com/office/infopath/2007/PartnerControls"/>
    <xsd:element name="RA_x0020_Contact" ma:index="17" nillable="true" ma:displayName="RA Contact" ma:default="182932 - AC" ma:format="Dropdown" ma:internalName="RA_x0020_Contact" ma:readOnly="false">
      <xsd:simpleType>
        <xsd:union memberTypes="dms:Text">
          <xsd:simpleType>
            <xsd:restriction base="dms:Choice">
              <xsd:enumeration value="182932 - AC"/>
              <xsd:enumeration value="176200 - AS"/>
              <xsd:enumeration value="584633 - OH"/>
              <xsd:enumeration value="183940 - IM"/>
              <xsd:enumeration value="208166 - HA"/>
              <xsd:enumeration value="177998 - EM"/>
              <xsd:enumeration value="184748 - JR"/>
            </xsd:restriction>
          </xsd:simpleType>
        </xsd:un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iling_x0020_Status xmlns="ea909525-6dd5-47d7-9eed-71e77e5cedc6">Draft</Filing_x0020_Status>
    <Case_x0020_Number_x002f_Docket_x0020_Number xmlns="f9175001-c430-4d57-adde-c1c10539e919">EB-2017-0320</Case_x0020_Number_x002f_Docket_x0020_Number>
    <Issue_x0020_Date xmlns="f9175001-c430-4d57-adde-c1c10539e919">2017-11-01T04:00:00+00:00</Issue_x0020_Date>
    <Authoring_x0020_Party xmlns="ea909525-6dd5-47d7-9eed-71e77e5cedc6">Ontario Energy Board - OEB</Authoring_x0020_Party>
    <Applicant xmlns="f9175001-c430-4d57-adde-c1c10539e919">
      <Value>Hydro One Networks</Value>
    </Applicant>
    <Jurisdiction xmlns="f9175001-c430-4d57-adde-c1c10539e919">OEB</Jurisdiction>
    <Case_x0020_Type xmlns="f9175001-c430-4d57-adde-c1c10539e919">Electricity</Case_x0020_Type>
    <Document_x0020_Type xmlns="f9175001-c430-4d57-adde-c1c10539e919">Correspondence</Document_x0020_Type>
    <RA_x0020_Contact xmlns="31a38067-a042-4e0e-9037-517587b10700">184748 - JR</RA_x0020_Contact>
    <Hydro_x0020_One_x0020_Data_x0020_Classification xmlns="f0af1d65-dfd0-4b99-b523-def3a954563f">Internal Use (Only Internal information is not for release to the public)</Hydro_x0020_One_x0020_Data_x0020_Classification>
  </documentManagement>
</p:properties>
</file>

<file path=customXml/itemProps1.xml><?xml version="1.0" encoding="utf-8"?>
<ds:datastoreItem xmlns:ds="http://schemas.openxmlformats.org/officeDocument/2006/customXml" ds:itemID="{96F9F4C2-1A6A-4588-B29B-428AD9643BC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9175001-c430-4d57-adde-c1c10539e919"/>
    <ds:schemaRef ds:uri="ea909525-6dd5-47d7-9eed-71e77e5cedc6"/>
    <ds:schemaRef ds:uri="f0af1d65-dfd0-4b99-b523-def3a954563f"/>
    <ds:schemaRef ds:uri="31a38067-a042-4e0e-9037-517587b107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BB801B1-912A-4667-AD73-39F66AEDB56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2F89329-A4EE-4869-A6BB-C99013F04EBC}">
  <ds:schemaRefs>
    <ds:schemaRef ds:uri="f0af1d65-dfd0-4b99-b523-def3a954563f"/>
    <ds:schemaRef ds:uri="http://schemas.microsoft.com/office/2006/documentManagement/types"/>
    <ds:schemaRef ds:uri="http://www.w3.org/XML/1998/namespace"/>
    <ds:schemaRef ds:uri="http://purl.org/dc/terms/"/>
    <ds:schemaRef ds:uri="f9175001-c430-4d57-adde-c1c10539e919"/>
    <ds:schemaRef ds:uri="http://purl.org/dc/elements/1.1/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31a38067-a042-4e0e-9037-517587b10700"/>
    <ds:schemaRef ds:uri="ea909525-6dd5-47d7-9eed-71e77e5cedc6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36</vt:i4>
      </vt:variant>
      <vt:variant>
        <vt:lpstr>Named Ranges</vt:lpstr>
      </vt:variant>
      <vt:variant>
        <vt:i4>34</vt:i4>
      </vt:variant>
    </vt:vector>
  </HeadingPairs>
  <TitlesOfParts>
    <vt:vector size="70" baseType="lpstr">
      <vt:lpstr>Summary</vt:lpstr>
      <vt:lpstr>RES no FHP 16-17</vt:lpstr>
      <vt:lpstr>RES FHP 2017</vt:lpstr>
      <vt:lpstr>RES FHP 2018</vt:lpstr>
      <vt:lpstr>RES FHP 2019</vt:lpstr>
      <vt:lpstr>RES FHP 2020</vt:lpstr>
      <vt:lpstr>RES FHP 2021</vt:lpstr>
      <vt:lpstr>RES FHP 2022</vt:lpstr>
      <vt:lpstr>RES FHP 2023</vt:lpstr>
      <vt:lpstr>RES FHP 2024</vt:lpstr>
      <vt:lpstr>RES FHP 2025</vt:lpstr>
      <vt:lpstr>RES FHP 2026</vt:lpstr>
      <vt:lpstr>blank ==&gt;</vt:lpstr>
      <vt:lpstr>GS Under 50 no FHP 16-17</vt:lpstr>
      <vt:lpstr>GS Under 50 FHP 2017</vt:lpstr>
      <vt:lpstr>GS Under 50 FHP 2018</vt:lpstr>
      <vt:lpstr>GS Under 50 FHP 2019</vt:lpstr>
      <vt:lpstr>GS Under 50 FHP 2020</vt:lpstr>
      <vt:lpstr>GS Under 50 FHP 2021</vt:lpstr>
      <vt:lpstr>GS Under 50 FHP 2022</vt:lpstr>
      <vt:lpstr>GS Under 50 FHP 2023</vt:lpstr>
      <vt:lpstr>GS Under 50 FHP 2024</vt:lpstr>
      <vt:lpstr>GS Under 50 FHP 2025</vt:lpstr>
      <vt:lpstr>GS Under 50 FHP 2026</vt:lpstr>
      <vt:lpstr>Blank ===&gt;</vt:lpstr>
      <vt:lpstr>GS Over 50 no FHP 16-17</vt:lpstr>
      <vt:lpstr>GS Over 50 FHP 2017</vt:lpstr>
      <vt:lpstr>GS Over 50 FHP 2018</vt:lpstr>
      <vt:lpstr>GS Over 50 FHP 2019</vt:lpstr>
      <vt:lpstr>GS Over 50 FHP 2020</vt:lpstr>
      <vt:lpstr>GS Over 50 FHP 2021</vt:lpstr>
      <vt:lpstr>GS Over 50 FHP 2022</vt:lpstr>
      <vt:lpstr>GS Over 50 FHP 2023</vt:lpstr>
      <vt:lpstr>GS Over 50 FHP 2024</vt:lpstr>
      <vt:lpstr>GS Over 50 FHP 2025</vt:lpstr>
      <vt:lpstr>GS Over 50 FHP 2026</vt:lpstr>
      <vt:lpstr>'GS Over 50 FHP 2017'!Print_Area</vt:lpstr>
      <vt:lpstr>'GS Over 50 FHP 2018'!Print_Area</vt:lpstr>
      <vt:lpstr>'GS Over 50 FHP 2019'!Print_Area</vt:lpstr>
      <vt:lpstr>'GS Over 50 FHP 2020'!Print_Area</vt:lpstr>
      <vt:lpstr>'GS Over 50 FHP 2021'!Print_Area</vt:lpstr>
      <vt:lpstr>'GS Over 50 FHP 2022'!Print_Area</vt:lpstr>
      <vt:lpstr>'GS Over 50 FHP 2023'!Print_Area</vt:lpstr>
      <vt:lpstr>'GS Over 50 FHP 2024'!Print_Area</vt:lpstr>
      <vt:lpstr>'GS Over 50 FHP 2025'!Print_Area</vt:lpstr>
      <vt:lpstr>'GS Over 50 FHP 2026'!Print_Area</vt:lpstr>
      <vt:lpstr>'GS Over 50 no FHP 16-17'!Print_Area</vt:lpstr>
      <vt:lpstr>'GS Under 50 FHP 2017'!Print_Area</vt:lpstr>
      <vt:lpstr>'GS Under 50 FHP 2018'!Print_Area</vt:lpstr>
      <vt:lpstr>'GS Under 50 FHP 2019'!Print_Area</vt:lpstr>
      <vt:lpstr>'GS Under 50 FHP 2020'!Print_Area</vt:lpstr>
      <vt:lpstr>'GS Under 50 FHP 2021'!Print_Area</vt:lpstr>
      <vt:lpstr>'GS Under 50 FHP 2022'!Print_Area</vt:lpstr>
      <vt:lpstr>'GS Under 50 FHP 2023'!Print_Area</vt:lpstr>
      <vt:lpstr>'GS Under 50 FHP 2024'!Print_Area</vt:lpstr>
      <vt:lpstr>'GS Under 50 FHP 2025'!Print_Area</vt:lpstr>
      <vt:lpstr>'GS Under 50 FHP 2026'!Print_Area</vt:lpstr>
      <vt:lpstr>'GS Under 50 no FHP 16-17'!Print_Area</vt:lpstr>
      <vt:lpstr>'RES FHP 2017'!Print_Area</vt:lpstr>
      <vt:lpstr>'RES FHP 2018'!Print_Area</vt:lpstr>
      <vt:lpstr>'RES FHP 2019'!Print_Area</vt:lpstr>
      <vt:lpstr>'RES FHP 2020'!Print_Area</vt:lpstr>
      <vt:lpstr>'RES FHP 2021'!Print_Area</vt:lpstr>
      <vt:lpstr>'RES FHP 2022'!Print_Area</vt:lpstr>
      <vt:lpstr>'RES FHP 2023'!Print_Area</vt:lpstr>
      <vt:lpstr>'RES FHP 2024'!Print_Area</vt:lpstr>
      <vt:lpstr>'RES FHP 2025'!Print_Area</vt:lpstr>
      <vt:lpstr>'RES FHP 2026'!Print_Area</vt:lpstr>
      <vt:lpstr>'RES no FHP 16-17'!Print_Area</vt:lpstr>
      <vt:lpstr>Summary!Print_Area</vt:lpstr>
    </vt:vector>
  </TitlesOfParts>
  <Company>Hydro One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Exhibit A</dc:title>
  <dc:creator>FLANNERY Andrew</dc:creator>
  <cp:lastModifiedBy>LEE Julie(Qiu Ling)</cp:lastModifiedBy>
  <cp:lastPrinted>2017-10-31T18:28:47Z</cp:lastPrinted>
  <dcterms:created xsi:type="dcterms:W3CDTF">2017-10-30T16:47:42Z</dcterms:created>
  <dcterms:modified xsi:type="dcterms:W3CDTF">2017-11-01T18:22:51Z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0x01010061EC7F66509FFD4DA0B1B261A86BE77300E5F08829179C5F46A38FF1F3C706465A</vt:lpwstr>
  </property>
</Properties>
</file>