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65" yWindow="15" windowWidth="28650" windowHeight="125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58" i="4" l="1"/>
  <c r="E57" i="4"/>
  <c r="D57" i="4"/>
  <c r="E56" i="4"/>
  <c r="D56" i="4"/>
  <c r="E55" i="4"/>
  <c r="D55" i="4"/>
  <c r="E54" i="4"/>
  <c r="D54" i="4"/>
  <c r="E53" i="4"/>
  <c r="D53" i="4"/>
  <c r="E52" i="4"/>
  <c r="D52" i="4"/>
  <c r="E51" i="4"/>
  <c r="D51" i="4"/>
  <c r="E50" i="4"/>
  <c r="D50" i="4"/>
  <c r="E49" i="4"/>
  <c r="D49" i="4"/>
  <c r="E48" i="4"/>
  <c r="D48" i="4"/>
  <c r="E47" i="4"/>
  <c r="F47" i="4" l="1"/>
  <c r="H47" i="4" s="1"/>
  <c r="J47" i="4" l="1"/>
  <c r="K47" i="4" s="1"/>
  <c r="I88" i="4" l="1"/>
  <c r="G92" i="4"/>
  <c r="G91" i="4"/>
  <c r="G90" i="4"/>
  <c r="G89" i="4"/>
  <c r="G88" i="4"/>
  <c r="F88" i="4"/>
  <c r="F89" i="4"/>
  <c r="F90" i="4"/>
  <c r="F91" i="4"/>
  <c r="D79"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<sst xmlns="http://schemas.openxmlformats.org/spreadsheetml/2006/main" count="203" uniqueCount="166">
  <si>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</si>
  <si>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</si>
  <si>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</si>
  <si>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</si>
  <si>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</si>
  <si>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</si>
  <si>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</si>
  <si>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</si>
  <si>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</si>
  <si>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</si>
  <si>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</si>
  <si>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</si>
  <si>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</si>
  <si>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</si>
  <si>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</si>
  <si>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</si>
  <si>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</si>
  <si>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</si>
  <si>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</si>
  <si>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</si>
  <si>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</si>
  <si>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</si>
  <si>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</si>
  <si>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</si>
  <si>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</si>
  <si>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</si>
  <si>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</si>
  <si>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</si>
  <si>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</si>
  <si>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</si>
  <si>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</si>
  <si>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</si>
  <si>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</si>
  <si>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</si>
  <si>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</si>
  <si>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</si>
  <si>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</si>
  <si>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</si>
  <si>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</si>
  <si>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</si>
  <si>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</si>
  <si>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</si>
  <si>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</si>
  <si>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</si>
  <si>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</si>
  <si>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</si>
  <si>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</si>
  <si>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</si>
  <si>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</si>
  <si>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</si>
  <si>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</si>
  <si>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</si>
  <si>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</si>
  <si>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</si>
  <si>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</si>
  <si>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</si>
  <si>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</si>
  <si>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</si>
  <si>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</si>
  <si>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</si>
  <si>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</si>
  <si>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</si>
  <si>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</si>
  <si>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</si>
  <si>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</si>
  <si>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</si>
  <si>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</si>
  <si>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</si>
  <si>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</si>
  <si>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</si>
  <si>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</si>
  <si>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</si>
  <si>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</si>
  <si>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</si>
  <si>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</si>
  <si>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</si>
  <si>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</si>
  <si>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</si>
  <si>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</si>
  <si>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</si>
  <si>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</si>
  <si>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</si>
  <si>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</si>
  <si>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</si>
  <si>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</si>
  <si>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</si>
  <si>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</si>
  <si>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</si>
  <si>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</si>
  <si>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</si>
  <si>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</si>
  <si>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</si>
  <si>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</si>
  <si>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</si>
  <si>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</si>
  <si>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</si>
  <si>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</si>
  <si>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</si>
  <si>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</si>
  <si>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</si>
  <si>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</si>
  <si>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</si>
  <si>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</si>
  <si>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</si>
  <si>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</si>
  <si>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</si>
  <si>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</si>
  <si>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</si>
  <si>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</si>
  <si>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</si>
  <si>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</si>
  <si>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</si>
  <si>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</si>
  <si>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</si>
  <si>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</si>
  <si>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</si>
  <si>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</si>
  <si>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</si>
  <si>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</si>
  <si>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</si>
  <si>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</si>
  <si>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</si>
  <si>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</si>
  <si>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</si>
  <si>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</si>
  <si>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</si>
  <si>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</si>
  <si>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</si>
  <si>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</si>
  <si>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</si>
  <si>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</si>
  <si>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</si>
  <si>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</si>
  <si>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</si>
  <si>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</si>
  <si>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</si>
  <si>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</si>
  <si>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</si>
  <si>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</si>
  <si>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</si>
  <si>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</si>
  <si>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</si>
  <si>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</si>
  <si>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</si>
  <si>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</si>
  <si>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</si>
  <si>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</si>
  <si>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</si>
  <si>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</si>
  <si>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</si>
  <si>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</si>
  <si>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</si>
  <si>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</si>
  <si>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</si>
  <si>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</si>
  <si>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</si>
  <si>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</si>
  <si>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</si>
  <si>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</si>
  <si>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</si>
  <si>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</si>
  <si>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</si>
  <si>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t>
  </si>
  <si>
    <t>Allocaton basis using purchases with losses</t>
  </si>
  <si>
    <t>Y</t>
  </si>
  <si>
    <t>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</si>
</sst>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32</xdr:row>
      <xdr:rowOff>180974</xdr:rowOff>
    </xdr:from>
    <xdr:to>
      <xdr:col>8</xdr:col>
      <xdr:colOff>57151</xdr:colOff>
      <xdr:row>41</xdr:row>
      <xdr:rowOff>95250</xdr:rowOff>
    </xdr:to>
    <xdr:sp macro="" textlink="">
      <xdr:nvSpPr>
        <xdr:cNvPr id="2" name="TextBox 1"/>
        <xdr:cNvSpPr txBox="1"/>
      </xdr:nvSpPr>
      <xdr:spPr>
        <a:xfrm>
          <a:off x="695326" y="6276974"/>
          <a:ext cx="12230100" cy="15906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Tillsonburg Hydro</a:t>
          </a:r>
          <a:r>
            <a:rPr lang="en-CA" sz="1100" baseline="0">
              <a:latin typeface="Arial" panose="020B0604020202020204" pitchFamily="34" charset="0"/>
              <a:cs typeface="Arial" panose="020B0604020202020204" pitchFamily="34" charset="0"/>
            </a:rPr>
            <a:t> Inc. uses the 1st estimate for billing Global Adjustment to all Class B customers (excluding RPP customers). On a monthly basis the 1st estimate is entered into our billing system and used to bill customers. For customers who span 2 months (i.e. meter reads on the 15th of the month), the consumption data is prorated and the appropriate GA rate is utilized. In our example of the 15th of the month meter read, 1/2 of the usage would be billed at months 1's GA rate and 1/2 of the usage would be billed at month 2's GA rate. </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On a monthly basis the RPP vs. Non-RPP kWh are calculated using an allocation of total purchases from the IESO (including losses) and RPP kWh (excluding losses) are known through IESO form submission. This has caused a historically incorrect allocation basis between the GA and COP variance account and has been rectified in the 2017 calculations. Removing losses from the total purchases generates a $215,000 difference in the GA balance and is the reconciling item below.</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Actual monthly billing quantities are used applied to the 2nd estimate to settle with the IESO. The month following the actual GA rate is used and a reconciliation is performed. THI reconciles monthly with the IESO for pricing and quantity changes.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As</a:t>
          </a:r>
          <a:r>
            <a:rPr lang="en-CA" sz="1100" baseline="0">
              <a:latin typeface="Arial" panose="020B0604020202020204" pitchFamily="34" charset="0"/>
              <a:cs typeface="Arial" panose="020B0604020202020204" pitchFamily="34" charset="0"/>
            </a:rPr>
            <a:t> described above a refinement has been identified in the GA allocation for RPP vs Non-RPP customers. 2017 results have been adjusted, however, no changes have been made to the GA and COP (2016 balances) balances as contained in the Audited Financial Statements, RRR submissions and the Continuity Schedule contained within the 2018 IRM rate model.</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 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 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1"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topLeftCell="A11" zoomScaleNormal="100" zoomScaleSheetLayoutView="100" workbookViewId="0">
      <selection activeCell="D32" sqref="D3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51" t="s">
        <v>25</v>
      </c>
      <c r="C21" s="151"/>
      <c r="D21" s="24">
        <v>2016</v>
      </c>
      <c r="E21" s="152"/>
      <c r="F21" s="153"/>
      <c r="G21" s="79"/>
      <c r="H21" s="79"/>
      <c r="I21" s="79"/>
      <c r="J21" s="79"/>
      <c r="K21" s="79"/>
      <c r="L21" s="79"/>
      <c r="M21" s="79"/>
      <c r="N21" s="79"/>
      <c r="O21" s="79"/>
      <c r="P21" s="79"/>
      <c r="Q21" s="79"/>
    </row>
    <row r="22" spans="1:24" ht="14.45" thickBot="1" x14ac:dyDescent="0.3">
      <c r="A22" s="4"/>
      <c r="B22" s="5" t="s">
        <v>3</v>
      </c>
      <c r="C22" s="5" t="s">
        <v>2</v>
      </c>
      <c r="D22" s="117">
        <f>D23+D24</f>
        <v>195433356</v>
      </c>
      <c r="E22" s="6" t="s">
        <v>0</v>
      </c>
      <c r="F22" s="7">
        <v>1</v>
      </c>
      <c r="G22" s="79"/>
      <c r="H22" s="79"/>
      <c r="I22" s="79"/>
      <c r="J22" s="79"/>
      <c r="K22" s="79"/>
      <c r="L22" s="79"/>
      <c r="M22" s="79"/>
      <c r="N22" s="79"/>
      <c r="O22" s="79"/>
      <c r="P22" s="79"/>
      <c r="Q22" s="79"/>
    </row>
    <row r="23" spans="1:24" ht="13.9" x14ac:dyDescent="0.25">
      <c r="B23" s="5" t="s">
        <v>7</v>
      </c>
      <c r="C23" s="5" t="s">
        <v>1</v>
      </c>
      <c r="D23" s="118">
        <v>53149245</v>
      </c>
      <c r="E23" s="6" t="s">
        <v>0</v>
      </c>
      <c r="F23" s="8">
        <f>IFERROR(D23/$D$22,0)</f>
        <v>0.27195585281767354</v>
      </c>
    </row>
    <row r="24" spans="1:24" ht="14.45" thickBot="1" x14ac:dyDescent="0.3">
      <c r="B24" s="5" t="s">
        <v>8</v>
      </c>
      <c r="C24" s="5" t="s">
        <v>6</v>
      </c>
      <c r="D24" s="117">
        <f>D25+D26</f>
        <v>142284111</v>
      </c>
      <c r="E24" s="6" t="s">
        <v>0</v>
      </c>
      <c r="F24" s="8">
        <f>IFERROR(D24/$D$22,0)</f>
        <v>0.72804414718232646</v>
      </c>
    </row>
    <row r="25" spans="1:24" ht="13.9" x14ac:dyDescent="0.25">
      <c r="B25" s="5" t="s">
        <v>9</v>
      </c>
      <c r="C25" s="5" t="s">
        <v>4</v>
      </c>
      <c r="D25" s="118">
        <v>12852143</v>
      </c>
      <c r="E25" s="6" t="s">
        <v>0</v>
      </c>
      <c r="F25" s="8">
        <f>IFERROR(D25/$D$22,0)</f>
        <v>6.5762279597757101E-2</v>
      </c>
    </row>
    <row r="26" spans="1:24" ht="13.9" x14ac:dyDescent="0.25">
      <c r="B26" s="5" t="s">
        <v>61</v>
      </c>
      <c r="C26" s="5" t="s">
        <v>5</v>
      </c>
      <c r="D26" s="119">
        <v>129431968</v>
      </c>
      <c r="E26" s="6" t="s">
        <v>0</v>
      </c>
      <c r="F26" s="8">
        <f>IFERROR(D26/$D$22,0)</f>
        <v>0.66228186758456931</v>
      </c>
      <c r="G26" s="29"/>
      <c r="H26" s="29"/>
    </row>
    <row r="27" spans="1:24" ht="34.5" customHeight="1" x14ac:dyDescent="0.25">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165</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51"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12234376.170000002</v>
      </c>
      <c r="D47" s="94">
        <v>8453587</v>
      </c>
      <c r="E47" s="60">
        <f>D47</f>
        <v>8453587</v>
      </c>
      <c r="F47" s="51">
        <f>C47-D47+E47</f>
        <v>12234376.170000002</v>
      </c>
      <c r="G47" s="111">
        <v>8.4229999999999999E-2</v>
      </c>
      <c r="H47" s="15">
        <f>F47*G47</f>
        <v>1030501.5047991001</v>
      </c>
      <c r="I47" s="111">
        <v>9.1789999999999997E-2</v>
      </c>
      <c r="J47" s="17">
        <f>F47*I47</f>
        <v>1122993.3886443002</v>
      </c>
      <c r="K47" s="16">
        <f>J47-H47</f>
        <v>92491.883845200064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9247984.2200000007</v>
      </c>
      <c r="D48" s="94">
        <f t="shared" ref="D48:D57" si="0">D47</f>
        <v>8453587</v>
      </c>
      <c r="E48" s="60">
        <f t="shared" ref="E48:E57" si="1">E47</f>
        <v>8453587</v>
      </c>
      <c r="F48" s="51">
        <f t="shared" ref="F48:F58" si="2">C48-D48+E48</f>
        <v>9247984.2200000007</v>
      </c>
      <c r="G48" s="111">
        <v>0.10384</v>
      </c>
      <c r="H48" s="15">
        <f t="shared" ref="H48:H58" si="3">F48*G48</f>
        <v>960310.68140480004</v>
      </c>
      <c r="I48" s="111">
        <v>9.851E-2</v>
      </c>
      <c r="J48" s="17">
        <f t="shared" ref="J48:J58" si="4">F48*I48</f>
        <v>911018.92551220011</v>
      </c>
      <c r="K48" s="16">
        <f t="shared" ref="K48:K58" si="5">J48-H48</f>
        <v>-49291.755892599933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10181821.050000001</v>
      </c>
      <c r="D49" s="94">
        <f t="shared" si="0"/>
        <v>8453587</v>
      </c>
      <c r="E49" s="60">
        <f t="shared" si="1"/>
        <v>8453587</v>
      </c>
      <c r="F49" s="51">
        <f t="shared" si="2"/>
        <v>10181821.050000001</v>
      </c>
      <c r="G49" s="111">
        <v>9.0219999999999995E-2</v>
      </c>
      <c r="H49" s="15">
        <f t="shared" si="3"/>
        <v>918603.89513099997</v>
      </c>
      <c r="I49" s="111">
        <v>0.1061</v>
      </c>
      <c r="J49" s="17">
        <f t="shared" si="4"/>
        <v>1080291.213405</v>
      </c>
      <c r="K49" s="16">
        <f t="shared" si="5"/>
        <v>161687.31827400008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9708805.75</v>
      </c>
      <c r="D50" s="94">
        <f t="shared" si="0"/>
        <v>8453587</v>
      </c>
      <c r="E50" s="60">
        <f t="shared" si="1"/>
        <v>8453587</v>
      </c>
      <c r="F50" s="51">
        <f t="shared" si="2"/>
        <v>9708805.75</v>
      </c>
      <c r="G50" s="111">
        <v>0.12114999999999999</v>
      </c>
      <c r="H50" s="15">
        <f t="shared" si="3"/>
        <v>1176221.8166125</v>
      </c>
      <c r="I50" s="111">
        <v>0.11132</v>
      </c>
      <c r="J50" s="17">
        <f t="shared" si="4"/>
        <v>1080784.25609</v>
      </c>
      <c r="K50" s="16">
        <f t="shared" si="5"/>
        <v>-95437.56052249996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10754398.890000001</v>
      </c>
      <c r="D51" s="94">
        <f t="shared" si="0"/>
        <v>8453587</v>
      </c>
      <c r="E51" s="60">
        <f t="shared" si="1"/>
        <v>8453587</v>
      </c>
      <c r="F51" s="51">
        <f t="shared" si="2"/>
        <v>10754398.890000001</v>
      </c>
      <c r="G51" s="111">
        <v>0.10405</v>
      </c>
      <c r="H51" s="15">
        <f t="shared" si="3"/>
        <v>1118995.2045045001</v>
      </c>
      <c r="I51" s="111">
        <v>0.10749</v>
      </c>
      <c r="J51" s="17">
        <f t="shared" si="4"/>
        <v>1155990.3366861001</v>
      </c>
      <c r="K51" s="16">
        <f t="shared" si="5"/>
        <v>36995.132181599969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10272054.969999999</v>
      </c>
      <c r="D52" s="94">
        <f t="shared" si="0"/>
        <v>8453587</v>
      </c>
      <c r="E52" s="60">
        <f t="shared" si="1"/>
        <v>8453587</v>
      </c>
      <c r="F52" s="51">
        <f t="shared" si="2"/>
        <v>10272054.969999999</v>
      </c>
      <c r="G52" s="111">
        <v>0.11650000000000001</v>
      </c>
      <c r="H52" s="15">
        <f t="shared" si="3"/>
        <v>1196694.4040049999</v>
      </c>
      <c r="I52" s="111">
        <v>9.5449999999999993E-2</v>
      </c>
      <c r="J52" s="17">
        <f t="shared" si="4"/>
        <v>980467.64688649983</v>
      </c>
      <c r="K52" s="16">
        <f t="shared" si="5"/>
        <v>-216226.75711850007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12278033.27</v>
      </c>
      <c r="D53" s="94">
        <f t="shared" si="0"/>
        <v>8453587</v>
      </c>
      <c r="E53" s="60">
        <f t="shared" si="1"/>
        <v>8453587</v>
      </c>
      <c r="F53" s="51">
        <f t="shared" si="2"/>
        <v>12278033.27</v>
      </c>
      <c r="G53" s="111">
        <v>7.6670000000000002E-2</v>
      </c>
      <c r="H53" s="15">
        <f t="shared" si="3"/>
        <v>941356.81081089994</v>
      </c>
      <c r="I53" s="111">
        <v>8.3059999999999995E-2</v>
      </c>
      <c r="J53" s="17">
        <f t="shared" si="4"/>
        <v>1019813.4434061999</v>
      </c>
      <c r="K53" s="16">
        <f t="shared" si="5"/>
        <v>78456.632595299976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12624296.960000001</v>
      </c>
      <c r="D54" s="94">
        <f t="shared" si="0"/>
        <v>8453587</v>
      </c>
      <c r="E54" s="60">
        <f t="shared" si="1"/>
        <v>8453587</v>
      </c>
      <c r="F54" s="51">
        <f t="shared" si="2"/>
        <v>12624296.960000001</v>
      </c>
      <c r="G54" s="111">
        <v>8.5690000000000002E-2</v>
      </c>
      <c r="H54" s="15">
        <f t="shared" si="3"/>
        <v>1081776.0065024002</v>
      </c>
      <c r="I54" s="111">
        <v>7.1029999999999996E-2</v>
      </c>
      <c r="J54" s="17">
        <f t="shared" si="4"/>
        <v>896703.81306880002</v>
      </c>
      <c r="K54" s="16">
        <f t="shared" si="5"/>
        <v>-185072.19343360013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9648465.8999999985</v>
      </c>
      <c r="D55" s="94">
        <f t="shared" si="0"/>
        <v>8453587</v>
      </c>
      <c r="E55" s="60">
        <f t="shared" si="1"/>
        <v>8453587</v>
      </c>
      <c r="F55" s="51">
        <f t="shared" si="2"/>
        <v>9648465.8999999985</v>
      </c>
      <c r="G55" s="111">
        <v>7.0599999999999996E-2</v>
      </c>
      <c r="H55" s="15">
        <f t="shared" si="3"/>
        <v>681181.69253999984</v>
      </c>
      <c r="I55" s="111">
        <v>9.5310000000000006E-2</v>
      </c>
      <c r="J55" s="17">
        <f t="shared" si="4"/>
        <v>919595.28492899996</v>
      </c>
      <c r="K55" s="16">
        <f t="shared" si="5"/>
        <v>238413.59238900011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10158689.609999999</v>
      </c>
      <c r="D56" s="94">
        <f t="shared" si="0"/>
        <v>8453587</v>
      </c>
      <c r="E56" s="60">
        <f t="shared" si="1"/>
        <v>8453587</v>
      </c>
      <c r="F56" s="51">
        <f t="shared" si="2"/>
        <v>10158689.609999999</v>
      </c>
      <c r="G56" s="111">
        <v>9.7199999999999995E-2</v>
      </c>
      <c r="H56" s="15">
        <f t="shared" si="3"/>
        <v>987424.63009199989</v>
      </c>
      <c r="I56" s="111">
        <v>0.11226</v>
      </c>
      <c r="J56" s="17">
        <f t="shared" si="4"/>
        <v>1140414.4956185999</v>
      </c>
      <c r="K56" s="16">
        <f t="shared" si="5"/>
        <v>152989.86552660004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9923127.6799999997</v>
      </c>
      <c r="D57" s="94">
        <f t="shared" si="0"/>
        <v>8453587</v>
      </c>
      <c r="E57" s="60">
        <f t="shared" si="1"/>
        <v>8453587</v>
      </c>
      <c r="F57" s="51">
        <f t="shared" si="2"/>
        <v>9923127.6799999997</v>
      </c>
      <c r="G57" s="111">
        <v>0.12271</v>
      </c>
      <c r="H57" s="15">
        <f t="shared" si="3"/>
        <v>1217666.9976128</v>
      </c>
      <c r="I57" s="111">
        <v>0.11108999999999999</v>
      </c>
      <c r="J57" s="17">
        <f t="shared" si="4"/>
        <v>1102360.2539712</v>
      </c>
      <c r="K57" s="16">
        <f t="shared" si="5"/>
        <v>-115306.74364160001</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11081559.1</v>
      </c>
      <c r="D58" s="94">
        <f>D57</f>
        <v>8453587</v>
      </c>
      <c r="E58" s="60">
        <v>13074057</v>
      </c>
      <c r="F58" s="51">
        <f t="shared" si="2"/>
        <v>15702029.1</v>
      </c>
      <c r="G58" s="111">
        <v>0.10594000000000001</v>
      </c>
      <c r="H58" s="15">
        <f t="shared" si="3"/>
        <v>1663472.962854</v>
      </c>
      <c r="I58" s="111">
        <v>8.7080000000000005E-2</v>
      </c>
      <c r="J58" s="17">
        <f t="shared" si="4"/>
        <v>1367332.6940280001</v>
      </c>
      <c r="K58" s="16">
        <f t="shared" si="5"/>
        <v>-296140.26882599993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128113613.56999999</v>
      </c>
      <c r="D59" s="97">
        <f>SUM(D47:D58)</f>
        <v>101443044</v>
      </c>
      <c r="E59" s="97">
        <f>SUM(E47:E58)</f>
        <v>106063514</v>
      </c>
      <c r="F59" s="97">
        <f>SUM(F47:F58)</f>
        <v>132734083.56999999</v>
      </c>
      <c r="G59" s="37"/>
      <c r="H59" s="38">
        <f>SUM(H47:H58)</f>
        <v>12974206.606869001</v>
      </c>
      <c r="I59" s="37"/>
      <c r="J59" s="38">
        <f>SUM(J47:J58)</f>
        <v>12777765.752245899</v>
      </c>
      <c r="K59" s="39">
        <f>SUM(K47:K58)</f>
        <v>-196440.85462309979</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v>57641.170000000042</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t="s">
        <v>162</v>
      </c>
      <c r="D66" s="98"/>
      <c r="E66" s="146"/>
      <c r="F66" s="146"/>
      <c r="G66" s="146"/>
      <c r="H66" s="146"/>
      <c r="I66" s="146"/>
      <c r="K66" s="121"/>
      <c r="O66" s="29"/>
      <c r="P66" s="29"/>
      <c r="Q66" s="29"/>
      <c r="R66" s="29"/>
      <c r="S66" s="29"/>
      <c r="T66" s="29"/>
      <c r="U66" s="29"/>
      <c r="V66" s="29"/>
      <c r="W66" s="29"/>
      <c r="X66" s="29"/>
    </row>
    <row r="67" spans="1:24" ht="28.5" x14ac:dyDescent="0.2">
      <c r="A67" s="70" t="s">
        <v>52</v>
      </c>
      <c r="B67" s="49" t="s">
        <v>79</v>
      </c>
      <c r="C67" s="113" t="s">
        <v>162</v>
      </c>
      <c r="D67" s="114"/>
      <c r="E67" s="143"/>
      <c r="F67" s="144"/>
      <c r="G67" s="144"/>
      <c r="H67" s="144"/>
      <c r="I67" s="145"/>
      <c r="J67" s="79"/>
      <c r="K67" s="122"/>
      <c r="L67" s="79"/>
      <c r="M67" s="79"/>
      <c r="N67" s="79"/>
      <c r="O67" s="79"/>
      <c r="P67" s="79"/>
      <c r="Q67" s="79"/>
    </row>
    <row r="68" spans="1:24" ht="28.5" x14ac:dyDescent="0.2">
      <c r="A68" s="70" t="s">
        <v>65</v>
      </c>
      <c r="B68" s="49" t="s">
        <v>64</v>
      </c>
      <c r="C68" s="112" t="s">
        <v>162</v>
      </c>
      <c r="D68" s="114"/>
      <c r="E68" s="146"/>
      <c r="F68" s="146"/>
      <c r="G68" s="146"/>
      <c r="H68" s="146"/>
      <c r="I68" s="146"/>
      <c r="J68" s="79"/>
      <c r="K68" s="122"/>
      <c r="L68" s="79"/>
      <c r="M68" s="79"/>
      <c r="N68" s="79"/>
      <c r="O68" s="79"/>
      <c r="P68" s="79"/>
      <c r="Q68" s="79"/>
    </row>
    <row r="69" spans="1:24" ht="28.5" x14ac:dyDescent="0.2">
      <c r="A69" s="70" t="s">
        <v>66</v>
      </c>
      <c r="B69" s="49" t="s">
        <v>63</v>
      </c>
      <c r="C69" s="113" t="s">
        <v>162</v>
      </c>
      <c r="D69" s="114"/>
      <c r="E69" s="143"/>
      <c r="F69" s="144"/>
      <c r="G69" s="144"/>
      <c r="H69" s="144"/>
      <c r="I69" s="145"/>
      <c r="J69" s="79"/>
      <c r="K69" s="125"/>
      <c r="L69" s="79"/>
      <c r="M69" s="79"/>
      <c r="N69" s="79"/>
      <c r="O69" s="79"/>
      <c r="P69" s="79"/>
      <c r="Q69" s="79"/>
    </row>
    <row r="70" spans="1:24" ht="28.5" x14ac:dyDescent="0.2">
      <c r="A70" s="70" t="s">
        <v>69</v>
      </c>
      <c r="B70" s="49" t="s">
        <v>71</v>
      </c>
      <c r="C70" s="112" t="s">
        <v>162</v>
      </c>
      <c r="D70" s="98"/>
      <c r="E70" s="146"/>
      <c r="F70" s="146"/>
      <c r="G70" s="146"/>
      <c r="H70" s="146"/>
      <c r="I70" s="146"/>
      <c r="J70" s="79"/>
      <c r="K70" s="125"/>
      <c r="L70" s="79"/>
      <c r="M70" s="79"/>
      <c r="N70" s="79"/>
      <c r="O70" s="79"/>
      <c r="P70" s="79"/>
      <c r="Q70" s="79"/>
    </row>
    <row r="71" spans="1:24" ht="28.5" x14ac:dyDescent="0.2">
      <c r="A71" s="70" t="s">
        <v>70</v>
      </c>
      <c r="B71" s="49" t="s">
        <v>72</v>
      </c>
      <c r="C71" s="112" t="s">
        <v>162</v>
      </c>
      <c r="D71" s="98"/>
      <c r="E71" s="146"/>
      <c r="F71" s="146"/>
      <c r="G71" s="146"/>
      <c r="H71" s="146"/>
      <c r="I71" s="146"/>
      <c r="J71" s="79"/>
      <c r="K71" s="125"/>
      <c r="L71" s="79"/>
      <c r="M71" s="79"/>
      <c r="N71" s="79"/>
      <c r="O71" s="79"/>
      <c r="P71" s="79"/>
      <c r="Q71" s="79"/>
    </row>
    <row r="72" spans="1:24" ht="33.75" customHeight="1" x14ac:dyDescent="0.2">
      <c r="A72" s="70">
        <v>4</v>
      </c>
      <c r="B72" s="49" t="s">
        <v>68</v>
      </c>
      <c r="C72" s="112" t="s">
        <v>162</v>
      </c>
      <c r="D72" s="98"/>
      <c r="E72" s="146"/>
      <c r="F72" s="146"/>
      <c r="G72" s="146"/>
      <c r="H72" s="146"/>
      <c r="I72" s="146"/>
      <c r="J72" s="79"/>
      <c r="K72" s="125"/>
      <c r="L72" s="79"/>
      <c r="M72" s="79"/>
      <c r="N72" s="79"/>
      <c r="O72" s="79"/>
      <c r="P72" s="79"/>
      <c r="Q72" s="79"/>
    </row>
    <row r="73" spans="1:24" ht="42.75" x14ac:dyDescent="0.2">
      <c r="A73" s="70">
        <v>5</v>
      </c>
      <c r="B73" s="49" t="s">
        <v>81</v>
      </c>
      <c r="C73" s="112" t="s">
        <v>162</v>
      </c>
      <c r="D73" s="98"/>
      <c r="E73" s="146"/>
      <c r="F73" s="146"/>
      <c r="G73" s="146"/>
      <c r="H73" s="146"/>
      <c r="I73" s="146"/>
      <c r="J73" s="79"/>
      <c r="K73" s="125"/>
      <c r="L73" s="79"/>
      <c r="M73" s="79"/>
      <c r="N73" s="79"/>
      <c r="O73" s="79"/>
      <c r="P73" s="79"/>
      <c r="Q73" s="79"/>
    </row>
    <row r="74" spans="1:24" ht="28.5" x14ac:dyDescent="0.2">
      <c r="A74" s="54">
        <v>6</v>
      </c>
      <c r="B74" s="129" t="s">
        <v>137</v>
      </c>
      <c r="C74" s="112" t="s">
        <v>162</v>
      </c>
      <c r="D74" s="98"/>
      <c r="E74" s="146"/>
      <c r="F74" s="146"/>
      <c r="G74" s="146"/>
      <c r="H74" s="146"/>
      <c r="I74" s="146"/>
      <c r="K74" s="29"/>
    </row>
    <row r="75" spans="1:24" x14ac:dyDescent="0.2">
      <c r="A75" s="54">
        <v>7</v>
      </c>
      <c r="B75" s="46" t="s">
        <v>163</v>
      </c>
      <c r="C75" s="112" t="s">
        <v>164</v>
      </c>
      <c r="D75" s="98">
        <v>-215000</v>
      </c>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-157358.82999999996</v>
      </c>
      <c r="E79" s="25"/>
      <c r="F79" s="25"/>
      <c r="G79" s="25"/>
      <c r="H79" s="25"/>
    </row>
    <row r="80" spans="1:24" ht="15" x14ac:dyDescent="0.25">
      <c r="B80" s="124" t="s">
        <v>132</v>
      </c>
      <c r="C80" s="71"/>
      <c r="D80" s="99">
        <f>K59</f>
        <v>-196440.85462309979</v>
      </c>
      <c r="E80" s="25"/>
      <c r="F80" s="25"/>
      <c r="G80" s="25"/>
      <c r="H80" s="25"/>
    </row>
    <row r="81" spans="1:19" ht="15" x14ac:dyDescent="0.25">
      <c r="B81" s="71" t="s">
        <v>24</v>
      </c>
      <c r="C81" s="71"/>
      <c r="D81" s="100">
        <f>D79-D80</f>
        <v>39082.024623099831</v>
      </c>
    </row>
    <row r="82" spans="1:19" ht="15.75" thickBot="1" x14ac:dyDescent="0.3">
      <c r="B82" s="135" t="s">
        <v>73</v>
      </c>
      <c r="C82" s="72"/>
      <c r="D82" s="61">
        <f>IF(ISERROR(D81/J59),0,D81/J59)</f>
        <v>3.0585961099052496E-3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Ian McKenize</cp:lastModifiedBy>
  <cp:lastPrinted>2017-10-19T14:46:42Z</cp:lastPrinted>
  <dcterms:created xsi:type="dcterms:W3CDTF">2017-05-01T19:29:01Z</dcterms:created>
  <dcterms:modified xsi:type="dcterms:W3CDTF">2017-10-19T14:46:53Z</dcterms:modified>
</cp:coreProperties>
</file>